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CB2624C2-037D-49E7-A8B2-9B75641D0C4E}"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F346" i="9"/>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5" i="11" l="1"/>
  <c r="E444" i="11"/>
  <c r="E443" i="11"/>
  <c r="E427" i="11"/>
  <c r="E428"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29" i="11" l="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I363" i="11"/>
  <c r="D354" i="11"/>
  <c r="C354" i="11"/>
  <c r="F347" i="11"/>
  <c r="D347" i="11"/>
  <c r="B347" i="11"/>
  <c r="I342" i="11"/>
  <c r="F335" i="11"/>
  <c r="E335" i="11"/>
  <c r="D335" i="11"/>
  <c r="C335" i="11"/>
  <c r="G329" i="11"/>
  <c r="F329" i="11"/>
  <c r="E329" i="11"/>
  <c r="D329" i="11"/>
  <c r="C329" i="11"/>
  <c r="B329" i="11"/>
  <c r="I325" i="11"/>
  <c r="F316" i="11"/>
  <c r="D316" i="11"/>
  <c r="B316" i="1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G347" i="11" l="1"/>
  <c r="G316" i="11"/>
  <c r="G368" i="11"/>
  <c r="E316" i="1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B173" i="6"/>
  <c r="B161" i="6"/>
  <c r="C167" i="6" l="1"/>
  <c r="G206" i="8"/>
  <c r="C172" i="6"/>
  <c r="B80" i="18"/>
  <c r="B55" i="18"/>
  <c r="B36" i="18"/>
  <c r="B78" i="18"/>
  <c r="B54" i="18"/>
  <c r="B34" i="18"/>
  <c r="B77" i="18"/>
  <c r="B52" i="18"/>
  <c r="B33" i="18"/>
  <c r="B76" i="18"/>
  <c r="B51" i="18"/>
  <c r="B75" i="18"/>
  <c r="B74" i="18"/>
  <c r="B30" i="18"/>
  <c r="B48" i="18"/>
  <c r="B70" i="18"/>
  <c r="B68" i="18"/>
  <c r="B18" i="18"/>
  <c r="B346" i="9" s="1"/>
  <c r="C347" i="9" s="1"/>
  <c r="B58" i="18"/>
  <c r="B99" i="18"/>
  <c r="B354" i="11" s="1"/>
  <c r="C355" i="11" s="1"/>
  <c r="B94" i="18"/>
  <c r="B49" i="18"/>
  <c r="B24" i="18"/>
  <c r="B23" i="18"/>
  <c r="B22" i="18"/>
  <c r="B42" i="18"/>
  <c r="B82" i="18"/>
  <c r="B96" i="18"/>
  <c r="B31" i="18"/>
  <c r="B72" i="18"/>
  <c r="B25" i="18"/>
  <c r="B45" i="18"/>
  <c r="B62" i="18"/>
  <c r="B56" i="18"/>
  <c r="B95" i="18"/>
  <c r="B32" i="18"/>
  <c r="B71" i="18"/>
  <c r="B44" i="18"/>
  <c r="B57" i="18"/>
  <c r="B50" i="18"/>
  <c r="B93" i="18"/>
  <c r="B88" i="18"/>
  <c r="B40" i="18"/>
  <c r="B38" i="18"/>
  <c r="B37" i="18"/>
  <c r="B92" i="18"/>
  <c r="B90" i="18"/>
  <c r="B46" i="18"/>
  <c r="B63" i="18"/>
  <c r="B39" i="18"/>
  <c r="B81" i="18"/>
  <c r="B89" i="18"/>
  <c r="B43" i="18"/>
  <c r="B83" i="18"/>
  <c r="B69" i="18"/>
  <c r="B87" i="18"/>
  <c r="B86" i="18"/>
  <c r="B84" i="18"/>
  <c r="B15" i="18"/>
  <c r="B14" i="18"/>
  <c r="B13" i="18"/>
  <c r="B13" i="9" s="1"/>
  <c r="C14" i="9" s="1"/>
  <c r="B7" i="18"/>
  <c r="B6" i="18"/>
  <c r="B5" i="18"/>
  <c r="B13" i="6" s="1"/>
  <c r="C14" i="6" s="1"/>
  <c r="B10" i="18"/>
  <c r="B8" i="11" s="1"/>
  <c r="C9" i="11" s="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5" i="18" l="1"/>
  <c r="B47" i="18"/>
  <c r="B91" i="18"/>
  <c r="B29" i="18"/>
  <c r="B73" i="18"/>
  <c r="C14" i="18"/>
  <c r="B41" i="18"/>
  <c r="B85" i="18"/>
  <c r="B21" i="18"/>
  <c r="C22" i="18" s="1"/>
  <c r="B227" i="9"/>
  <c r="B386" i="11"/>
  <c r="C387" i="11" s="1"/>
  <c r="C24" i="18"/>
  <c r="B53" i="18"/>
  <c r="B335" i="11"/>
  <c r="C336" i="11" s="1"/>
  <c r="B35" i="18"/>
  <c r="B103" i="18"/>
  <c r="B102" i="18"/>
  <c r="B61" i="18"/>
  <c r="C62" i="18" s="1"/>
  <c r="B67"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63" i="18" l="1"/>
  <c r="B66" i="18"/>
  <c r="B28" i="18"/>
  <c r="C29" i="18" s="1"/>
  <c r="C91" i="18"/>
  <c r="C25" i="18"/>
  <c r="C53" i="18"/>
  <c r="C67" i="18"/>
  <c r="C79" i="18"/>
  <c r="C23" i="18"/>
  <c r="B229" i="9"/>
  <c r="B230" i="9" s="1"/>
  <c r="E211" i="11"/>
  <c r="G211" i="11"/>
  <c r="C215" i="11"/>
  <c r="E230" i="9"/>
  <c r="F230" i="9"/>
  <c r="E228" i="9"/>
  <c r="C47" i="18" l="1"/>
  <c r="C41" i="18"/>
  <c r="C88" i="18"/>
  <c r="C74" i="18"/>
  <c r="C71" i="18"/>
  <c r="C94" i="18"/>
  <c r="C68" i="18"/>
  <c r="C70" i="18"/>
  <c r="C89" i="18"/>
  <c r="C90" i="18"/>
  <c r="C87" i="18"/>
  <c r="C93" i="18"/>
  <c r="C96" i="18"/>
  <c r="C75" i="18"/>
  <c r="C80" i="18"/>
  <c r="C82" i="18"/>
  <c r="C78" i="18"/>
  <c r="C92" i="18"/>
  <c r="C69" i="18"/>
  <c r="C81" i="18"/>
  <c r="C72" i="18"/>
  <c r="C84" i="18"/>
  <c r="C95" i="18"/>
  <c r="C77" i="18"/>
  <c r="C76" i="18"/>
  <c r="C83" i="18"/>
  <c r="C86" i="18"/>
  <c r="B228" i="9"/>
  <c r="C35" i="18"/>
  <c r="C46" i="18"/>
  <c r="C43" i="18"/>
  <c r="C45" i="18"/>
  <c r="C39" i="18"/>
  <c r="C49" i="18"/>
  <c r="C38" i="18"/>
  <c r="C33" i="18"/>
  <c r="C54" i="18"/>
  <c r="C36" i="18"/>
  <c r="C48" i="18"/>
  <c r="C40" i="18"/>
  <c r="C50" i="18"/>
  <c r="C32" i="18"/>
  <c r="C52" i="18"/>
  <c r="C34" i="18"/>
  <c r="C51" i="18"/>
  <c r="C55" i="18"/>
  <c r="C57" i="18"/>
  <c r="C44" i="18"/>
  <c r="C30" i="18"/>
  <c r="C42" i="18"/>
  <c r="C58" i="18"/>
  <c r="C56" i="18"/>
  <c r="C37" i="18"/>
  <c r="C31" i="18"/>
  <c r="C73" i="18"/>
  <c r="C85"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25" i="6"/>
  <c r="F8" i="6"/>
  <c r="F93" i="6" s="1"/>
  <c r="D8" i="6"/>
  <c r="D93" i="6" s="1"/>
  <c r="B8" i="6"/>
  <c r="F130" i="8"/>
  <c r="D130" i="8"/>
  <c r="B87" i="6" l="1"/>
  <c r="F14" i="6"/>
  <c r="B24" i="6"/>
  <c r="B77" i="6" s="1"/>
  <c r="B84" i="6"/>
  <c r="B79" i="6"/>
  <c r="B83" i="6"/>
  <c r="B86" i="6"/>
  <c r="B81" i="6"/>
  <c r="B85" i="6"/>
  <c r="B80" i="6"/>
  <c r="B82" i="6"/>
  <c r="D24" i="6"/>
  <c r="D77" i="6" s="1"/>
  <c r="F24" i="6"/>
  <c r="F77" i="6" s="1"/>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<sst xmlns="http://schemas.openxmlformats.org/spreadsheetml/2006/main" count="16393" uniqueCount="4608">
  <si>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</si>
  <si>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</si>
  <si>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</si>
  <si>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</si>
  <si>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</si>
  <si>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</si>
  <si>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</si>
  <si>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</si>
  <si>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</si>
  <si>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</si>
  <si>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</si>
  <si>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</si>
  <si>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</si>
  <si>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</si>
  <si>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</si>
  <si>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</si>
  <si>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</si>
  <si>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</si>
  <si>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</si>
  <si>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</si>
  <si>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</si>
  <si>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</si>
  <si>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</si>
  <si>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</si>
  <si>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</si>
  <si>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</si>
  <si>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</si>
  <si>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</si>
  <si>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</si>
  <si>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</si>
  <si>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</si>
  <si>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</si>
  <si>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</si>
  <si>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</si>
  <si>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</si>
  <si>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</si>
  <si>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</si>
  <si>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</si>
  <si>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</si>
  <si>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</si>
  <si>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</si>
  <si>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</si>
  <si>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</si>
  <si>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</si>
  <si>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</si>
  <si>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</si>
  <si>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</si>
  <si>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</si>
  <si>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</si>
  <si>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</si>
  <si>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</si>
  <si>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</si>
  <si>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</si>
  <si>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</si>
  <si>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</si>
  <si>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</si>
  <si>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</si>
  <si>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</si>
  <si>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</si>
  <si>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</si>
  <si>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</si>
  <si>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</si>
  <si>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</si>
  <si>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</si>
  <si>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</si>
  <si>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</si>
  <si>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</si>
  <si>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</si>
  <si>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</si>
  <si>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</si>
  <si>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</si>
  <si>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</si>
  <si>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</si>
  <si>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</si>
  <si>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</si>
  <si>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</si>
  <si>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</si>
  <si>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</si>
  <si>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</si>
  <si>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</si>
  <si>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</si>
  <si>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</si>
  <si>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</si>
  <si>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</si>
  <si>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</si>
  <si>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</si>
  <si>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</si>
  <si>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</si>
  <si>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</si>
  <si>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</si>
  <si>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</si>
  <si>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</si>
  <si>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</si>
  <si>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</si>
  <si>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</si>
  <si>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</si>
  <si>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</si>
  <si>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</si>
  <si>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</si>
  <si>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</si>
  <si>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</si>
  <si>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</si>
  <si>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</si>
  <si>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</si>
  <si>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</si>
  <si>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</si>
  <si>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</si>
  <si>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</si>
  <si>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</si>
  <si>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</si>
  <si>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</si>
  <si>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</si>
  <si>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</si>
  <si>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</si>
  <si>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</si>
  <si>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</si>
  <si>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</si>
  <si>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</si>
  <si>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</si>
  <si>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</si>
  <si>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</si>
  <si>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</si>
  <si>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</si>
  <si>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</si>
  <si>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</si>
  <si>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</si>
  <si>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</si>
  <si>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</si>
  <si>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</si>
  <si>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</si>
  <si>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</si>
  <si>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</si>
  <si>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</si>
  <si>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</si>
  <si>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</si>
  <si>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</si>
  <si>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</si>
  <si>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</si>
  <si>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</si>
  <si>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</si>
  <si>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</si>
  <si>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</si>
  <si>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</si>
  <si>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</si>
  <si>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</si>
  <si>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</si>
  <si>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</si>
  <si>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</si>
  <si>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</si>
  <si>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</si>
  <si>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</si>
  <si>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</si>
  <si>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</si>
  <si>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</si>
  <si>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</si>
  <si>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</si>
  <si>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</si>
  <si>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</si>
  <si>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</si>
  <si>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</si>
  <si>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</si>
  <si>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</si>
  <si>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</si>
  <si>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</si>
  <si>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</si>
  <si>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</si>
  <si>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</si>
  <si>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</si>
  <si>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</si>
  <si>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</si>
  <si>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</si>
  <si>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</si>
  <si>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</si>
  <si>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</si>
  <si>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</si>
  <si>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</si>
  <si>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</si>
  <si>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</si>
  <si>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</si>
  <si>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</si>
  <si>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</si>
  <si>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</si>
  <si>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</si>
  <si>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</si>
  <si>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</si>
  <si>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</si>
  <si>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</si>
  <si>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</si>
  <si>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</si>
  <si>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</si>
  <si>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</si>
  <si>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</si>
  <si>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</si>
  <si>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</si>
  <si>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</si>
  <si>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</si>
  <si>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</si>
  <si>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</si>
  <si>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</si>
  <si>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</si>
  <si>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</si>
  <si>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</si>
  <si>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</si>
  <si>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</si>
  <si>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</si>
  <si>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</si>
  <si>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</si>
  <si>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</si>
  <si>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</si>
  <si>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</si>
  <si>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</si>
  <si>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</si>
  <si>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</si>
  <si>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</si>
  <si>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</si>
  <si>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</si>
  <si>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</si>
  <si>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</si>
  <si>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</si>
  <si>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</si>
  <si>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</si>
  <si>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</si>
  <si>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</si>
  <si>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</si>
  <si>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</si>
  <si>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</si>
  <si>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</si>
  <si>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</si>
  <si>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</si>
  <si>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</si>
  <si>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</si>
  <si>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</si>
  <si>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</si>
  <si>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</si>
  <si>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</si>
  <si>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</si>
  <si>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</si>
  <si>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</si>
  <si>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</si>
  <si>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</si>
  <si>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</si>
  <si>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</si>
  <si>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</si>
  <si>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</si>
  <si>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</si>
  <si>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</si>
  <si>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</si>
  <si>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</si>
  <si>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</si>
  <si>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</si>
  <si>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</si>
  <si>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</si>
  <si>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</si>
  <si>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</si>
  <si>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</si>
  <si>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</si>
  <si>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</si>
  <si>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</si>
  <si>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</si>
  <si>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</si>
  <si>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</si>
  <si>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</si>
  <si>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</si>
  <si>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</si>
  <si>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</si>
  <si>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</si>
  <si>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</si>
  <si>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</si>
  <si>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</si>
  <si>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</si>
  <si>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</si>
  <si>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</si>
  <si>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</si>
  <si>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</si>
  <si>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</si>
  <si>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</si>
  <si>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</si>
  <si>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</si>
  <si>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</si>
  <si>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</si>
  <si>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</si>
  <si>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</si>
  <si>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</si>
  <si>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</si>
  <si>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</si>
  <si>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</si>
  <si>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</si>
  <si>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</si>
  <si>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</si>
  <si>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</si>
  <si>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</si>
  <si>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</si>
  <si>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</si>
  <si>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</si>
  <si>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</si>
  <si>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</si>
  <si>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</si>
  <si>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</si>
  <si>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</si>
  <si>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</si>
  <si>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</si>
  <si>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</si>
  <si>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</si>
  <si>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</si>
  <si>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</si>
  <si>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</si>
  <si>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</si>
  <si>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</si>
  <si>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</si>
  <si>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</si>
  <si>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</si>
  <si>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</si>
  <si>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</si>
  <si>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</si>
  <si>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</si>
  <si>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</si>
  <si>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</si>
  <si>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</si>
  <si>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</si>
  <si>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</si>
  <si>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</si>
  <si>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</si>
  <si>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</si>
  <si>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</si>
  <si>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</si>
  <si>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</si>
  <si>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</si>
  <si>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</si>
  <si>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</si>
  <si>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</si>
  <si>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</si>
  <si>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</si>
  <si>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</si>
  <si>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</si>
  <si>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</si>
  <si>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</si>
  <si>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</si>
  <si>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</si>
  <si>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</si>
  <si>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</si>
  <si>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</si>
  <si>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</si>
  <si>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</si>
  <si>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</si>
  <si>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</si>
  <si>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</si>
  <si>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</si>
  <si>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</si>
  <si>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</si>
  <si>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</si>
  <si>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</si>
  <si>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</si>
  <si>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</si>
  <si>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</si>
  <si>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</si>
  <si>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</si>
  <si>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</si>
  <si>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</si>
  <si>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</si>
  <si>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</si>
  <si>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</si>
  <si>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</si>
  <si>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</si>
  <si>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</si>
  <si>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</si>
  <si>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</si>
  <si>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</si>
  <si>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</si>
  <si>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</si>
  <si>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</si>
  <si>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</si>
  <si>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</si>
  <si>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</si>
  <si>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</si>
  <si>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</si>
  <si>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</si>
  <si>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</si>
  <si>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</si>
  <si>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</si>
  <si>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</si>
  <si>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</si>
  <si>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</si>
  <si>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</si>
  <si>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</si>
  <si>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</si>
  <si>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</si>
  <si>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</si>
  <si>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</si>
  <si>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</si>
  <si>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</si>
  <si>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</si>
  <si>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</si>
  <si>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</si>
  <si>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</si>
  <si>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</si>
  <si>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</si>
  <si>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</si>
  <si>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</si>
  <si>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</si>
  <si>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</si>
  <si>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</si>
  <si>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</si>
  <si>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</si>
  <si>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</si>
  <si>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</si>
  <si>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</si>
  <si>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</si>
  <si>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</si>
  <si>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</si>
  <si>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</si>
  <si>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</si>
  <si>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</si>
  <si>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</si>
  <si>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</si>
  <si>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</si>
  <si>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</si>
  <si>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</si>
  <si>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</si>
  <si>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</si>
  <si>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</si>
  <si>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</si>
  <si>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</si>
  <si>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</si>
  <si>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</si>
  <si>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</si>
  <si>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</si>
  <si>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</si>
  <si>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</si>
  <si>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</si>
  <si>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</si>
  <si>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</si>
  <si>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</si>
  <si>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</si>
  <si>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</si>
  <si>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</si>
  <si>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</si>
  <si>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</si>
  <si>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</si>
  <si>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</si>
  <si>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</si>
  <si>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</si>
  <si>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</si>
  <si>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</si>
  <si>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</si>
  <si>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</si>
  <si>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</si>
  <si>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</si>
  <si>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</si>
  <si>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</si>
  <si>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</si>
  <si>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</si>
  <si>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</si>
  <si>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</si>
  <si>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</si>
  <si>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</si>
  <si>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</si>
  <si>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</si>
  <si>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</si>
  <si>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</si>
  <si>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</si>
  <si>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</si>
  <si>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</si>
  <si>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</si>
  <si>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</si>
  <si>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</si>
  <si>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</si>
  <si>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</si>
  <si>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</si>
  <si>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</si>
  <si>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</si>
  <si>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</si>
  <si>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</si>
  <si>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</si>
  <si>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</si>
  <si>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</si>
  <si>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</si>
  <si>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</si>
  <si>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</si>
  <si>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</si>
  <si>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</si>
  <si>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</si>
  <si>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</si>
  <si>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</si>
  <si>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</si>
  <si>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</si>
  <si>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</si>
  <si>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</si>
  <si>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</si>
  <si>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</si>
  <si>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</si>
  <si>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</si>
  <si>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</si>
  <si>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</si>
  <si>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</si>
  <si>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</si>
  <si>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</si>
  <si>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</si>
  <si>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</si>
  <si>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</si>
  <si>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</si>
  <si>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</si>
  <si>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</si>
  <si>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</si>
  <si>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</si>
  <si>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</si>
  <si>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</si>
  <si>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</si>
  <si>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</si>
  <si>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</si>
  <si>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</si>
  <si>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</si>
  <si>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</si>
  <si>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</si>
  <si>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</si>
  <si>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</si>
  <si>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</si>
  <si>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</si>
  <si>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</si>
  <si>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</si>
  <si>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</si>
  <si>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</si>
  <si>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</si>
  <si>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</si>
  <si>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</si>
  <si>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</si>
  <si>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</si>
  <si>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</si>
  <si>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</si>
  <si>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</si>
  <si>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</si>
  <si>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</si>
  <si>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</si>
  <si>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</si>
  <si>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</si>
  <si>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</si>
  <si>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</si>
  <si>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</si>
  <si>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</si>
  <si>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</si>
  <si>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</si>
  <si>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</si>
  <si>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</si>
  <si>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</si>
  <si>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</si>
  <si>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</si>
  <si>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</si>
  <si>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</si>
  <si>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</si>
  <si>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</si>
  <si>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</si>
  <si>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</si>
  <si>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</si>
  <si>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</si>
  <si>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</si>
  <si>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</si>
  <si>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</si>
  <si>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</si>
  <si>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</si>
  <si>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</si>
  <si>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</si>
  <si>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</si>
  <si>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</si>
  <si>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</si>
  <si>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</si>
  <si>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</si>
  <si>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</si>
  <si>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</si>
  <si>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</si>
  <si>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</si>
  <si>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</si>
  <si>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</si>
  <si>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</si>
  <si>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</si>
  <si>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</si>
  <si>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</si>
  <si>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</si>
  <si>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</si>
  <si>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</si>
  <si>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</si>
  <si>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</si>
  <si>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</si>
  <si>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</si>
  <si>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</si>
  <si>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</si>
  <si>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</si>
  <si>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</si>
  <si>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</si>
  <si>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</si>
  <si>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</si>
  <si>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</si>
  <si>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</si>
  <si>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</si>
  <si>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</si>
  <si>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</si>
  <si>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</si>
  <si>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</si>
  <si>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</si>
  <si>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</si>
  <si>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</si>
  <si>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</si>
  <si>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</si>
  <si>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</si>
  <si>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</si>
  <si>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</si>
  <si>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</si>
  <si>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</si>
  <si>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</si>
  <si>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</si>
  <si>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</si>
  <si>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</si>
  <si>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</si>
  <si>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</si>
  <si>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</si>
  <si>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</si>
  <si>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</si>
  <si>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</si>
  <si>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</si>
  <si>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</si>
  <si>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</si>
  <si>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</si>
  <si>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</si>
  <si>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</si>
  <si>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</si>
  <si>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</si>
  <si>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</si>
  <si>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</si>
  <si>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</si>
  <si>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</si>
  <si>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</si>
  <si>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</si>
  <si>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</si>
  <si>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</si>
  <si>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</si>
  <si>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</si>
  <si>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</si>
  <si>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</si>
  <si>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</si>
  <si>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</si>
  <si>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</si>
  <si>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</si>
  <si>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</si>
  <si>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</si>
  <si>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</si>
  <si>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</si>
  <si>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</si>
  <si>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</si>
  <si>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</si>
  <si>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</si>
  <si>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</si>
  <si>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</si>
  <si>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</si>
  <si>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</si>
  <si>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</si>
  <si>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</si>
  <si>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</si>
  <si>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</si>
  <si>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</si>
  <si>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</si>
  <si>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</si>
  <si>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</si>
  <si>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</si>
  <si>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</si>
  <si>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</si>
  <si>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</si>
  <si>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</si>
  <si>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</si>
  <si>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</si>
  <si>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</si>
  <si>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</si>
  <si>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</si>
  <si>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</si>
  <si>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</si>
  <si>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</si>
  <si>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</si>
  <si>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</si>
  <si>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</si>
  <si>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</si>
  <si>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</si>
  <si>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</si>
  <si>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</si>
  <si>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</si>
  <si>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</si>
  <si>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</si>
  <si>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</si>
  <si>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</si>
  <si>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</si>
  <si>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</si>
  <si>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</si>
  <si>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</si>
  <si>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</si>
  <si>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</si>
  <si>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</si>
  <si>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</si>
  <si>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</si>
  <si>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</si>
  <si>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</si>
  <si>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</si>
  <si>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</si>
  <si>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</si>
  <si>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</si>
  <si>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</si>
  <si>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</si>
  <si>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</si>
  <si>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</si>
  <si>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</si>
  <si>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</si>
  <si>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</si>
  <si>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</si>
  <si>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</si>
  <si>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</si>
  <si>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</si>
  <si>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</si>
  <si>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</si>
  <si>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</si>
  <si>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</si>
  <si>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</si>
  <si>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</si>
  <si>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</si>
  <si>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</si>
  <si>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</si>
  <si>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</si>
  <si>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</si>
  <si>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</si>
  <si>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</si>
  <si>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</si>
  <si>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</si>
  <si>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</si>
  <si>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</si>
  <si>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</si>
  <si>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</si>
  <si>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</si>
  <si>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</si>
  <si>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</si>
  <si>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</si>
  <si>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</si>
  <si>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</si>
  <si>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</si>
  <si>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</si>
  <si>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</si>
  <si>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</si>
  <si>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</si>
  <si>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</si>
  <si>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</si>
  <si>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</si>
  <si>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</si>
  <si>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</si>
  <si>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</si>
  <si>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</si>
  <si>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</si>
  <si>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</si>
  <si>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</si>
  <si>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</si>
  <si>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</si>
  <si>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</si>
  <si>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</si>
  <si>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</si>
  <si>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</si>
  <si>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</si>
  <si>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</si>
  <si>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</si>
  <si>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</si>
  <si>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</si>
  <si>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</si>
  <si>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</si>
  <si>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</si>
  <si>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</si>
  <si>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</si>
  <si>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</si>
  <si>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</si>
  <si>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</si>
  <si>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</si>
  <si>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</si>
  <si>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</si>
  <si>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</si>
  <si>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</si>
  <si>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</si>
  <si>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</si>
  <si>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</si>
  <si>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</si>
  <si>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</si>
  <si>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</si>
  <si>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</si>
  <si>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</si>
  <si>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</si>
  <si>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</si>
  <si>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</si>
  <si>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</si>
  <si>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</si>
  <si>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</si>
  <si>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</si>
  <si>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</si>
  <si>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</si>
  <si>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</si>
  <si>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</si>
  <si>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</si>
  <si>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</si>
  <si>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</si>
  <si>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</si>
  <si>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</si>
  <si>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</si>
  <si>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</si>
  <si>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</si>
  <si>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</si>
  <si>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</si>
  <si>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</si>
  <si>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</si>
  <si>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</si>
  <si>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</si>
  <si>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</si>
  <si>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</si>
  <si>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</si>
  <si>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</si>
  <si>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</si>
  <si>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</si>
  <si>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</si>
  <si>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</si>
  <si>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</si>
  <si>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</si>
  <si>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</si>
  <si>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</si>
  <si>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</si>
  <si>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</si>
  <si>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</si>
  <si>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</si>
  <si>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</si>
  <si>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</si>
  <si>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</si>
  <si>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</si>
  <si>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</si>
  <si>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</si>
  <si>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</si>
  <si>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</si>
  <si>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</si>
  <si>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</si>
  <si>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</si>
  <si>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</si>
  <si>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</si>
  <si>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</si>
  <si>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</si>
  <si>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</si>
  <si>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</si>
  <si>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</si>
  <si>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</si>
  <si>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</si>
  <si>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</si>
  <si>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</si>
  <si>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</si>
  <si>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</si>
  <si>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</si>
  <si>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</si>
  <si>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</si>
  <si>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</si>
  <si>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</si>
  <si>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</si>
  <si>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</si>
  <si>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</si>
  <si>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</si>
  <si>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</si>
  <si>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</si>
  <si>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</si>
  <si>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</si>
  <si>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</si>
  <si>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</si>
  <si>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</si>
  <si>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</si>
  <si>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</si>
  <si>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</si>
  <si>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</si>
  <si>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</si>
  <si>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</si>
  <si>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</si>
  <si>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</si>
  <si>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</si>
  <si>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</si>
  <si>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</si>
  <si>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</si>
  <si>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</si>
  <si>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</si>
  <si>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</si>
  <si>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</si>
  <si>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</si>
  <si>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</si>
  <si>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</si>
  <si>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</si>
  <si>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</si>
  <si>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</si>
  <si>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</si>
  <si>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</si>
  <si>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</si>
  <si>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</si>
  <si>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</si>
  <si>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</si>
  <si>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</si>
  <si>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</si>
  <si>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</si>
  <si>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</si>
  <si>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</si>
  <si>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</si>
  <si>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</si>
  <si>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</si>
  <si>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</si>
  <si>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</si>
  <si>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</si>
  <si>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</si>
  <si>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</si>
  <si>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</si>
  <si>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</si>
  <si>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</si>
  <si>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</si>
  <si>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</si>
  <si>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</si>
  <si>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</si>
  <si>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</si>
  <si>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</si>
  <si>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</si>
  <si>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</si>
  <si>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</si>
  <si>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</si>
  <si>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</si>
  <si>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</si>
  <si>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</si>
  <si>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</si>
  <si>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</si>
  <si>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</si>
  <si>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</si>
  <si>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</si>
  <si>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</si>
  <si>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</si>
  <si>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</si>
  <si>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</si>
  <si>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</si>
  <si>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</si>
  <si>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</si>
  <si>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</si>
  <si>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</si>
  <si>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</si>
  <si>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</si>
  <si>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</si>
  <si>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</si>
  <si>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</si>
  <si>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</si>
  <si>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</si>
  <si>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</si>
  <si>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</si>
  <si>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</si>
  <si>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</si>
  <si>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</si>
  <si>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</si>
  <si>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</si>
  <si>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</si>
  <si>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</si>
  <si>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</si>
  <si>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</si>
  <si>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</si>
  <si>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</si>
  <si>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</si>
  <si>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</si>
  <si>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</si>
  <si>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</si>
  <si>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</si>
  <si>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</si>
  <si>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</si>
  <si>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</si>
  <si>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</si>
  <si>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</si>
  <si>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</si>
  <si>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</si>
  <si>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</si>
  <si>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</si>
  <si>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</si>
  <si>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</si>
  <si>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</si>
  <si>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</si>
  <si>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</si>
  <si>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</si>
  <si>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</si>
  <si>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</si>
  <si>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</si>
  <si>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</si>
  <si>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</si>
  <si>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</si>
  <si>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</si>
  <si>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</si>
  <si>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</si>
  <si>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</si>
  <si>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</si>
  <si>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</si>
  <si>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</si>
  <si>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</si>
  <si>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</si>
  <si>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</si>
  <si>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</si>
  <si>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</si>
  <si>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</si>
  <si>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</si>
  <si>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</si>
  <si>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</si>
  <si>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</si>
  <si>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</si>
  <si>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</si>
  <si>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</si>
  <si>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</si>
  <si>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</si>
  <si>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</si>
  <si>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</si>
  <si>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</si>
  <si>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</si>
  <si>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</si>
  <si>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</si>
  <si>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</si>
  <si>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</si>
  <si>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</si>
  <si>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</si>
  <si>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</si>
  <si>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</si>
  <si>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</si>
  <si>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</si>
  <si>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</si>
  <si>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</si>
  <si>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</si>
  <si>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</si>
  <si>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</si>
  <si>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</si>
  <si>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</si>
  <si>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</si>
  <si>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</si>
  <si>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</si>
  <si>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</si>
  <si>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</si>
  <si>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</si>
  <si>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</si>
  <si>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</si>
  <si>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</si>
  <si>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</si>
  <si>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</si>
  <si>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</si>
  <si>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</si>
  <si>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</si>
  <si>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</si>
  <si>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</si>
  <si>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</si>
  <si>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</si>
  <si>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</si>
  <si>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</si>
  <si>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</si>
  <si>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</si>
  <si>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</si>
  <si>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</si>
  <si>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</si>
  <si>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</si>
  <si>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</si>
  <si>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</si>
  <si>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</si>
  <si>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</si>
  <si>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</si>
  <si>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</si>
  <si>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</si>
  <si>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</si>
  <si>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</si>
  <si>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</si>
  <si>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</si>
  <si>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</si>
  <si>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</si>
  <si>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</si>
  <si>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</si>
  <si>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</si>
  <si>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</si>
  <si>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</si>
  <si>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</si>
  <si>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</si>
  <si>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</si>
  <si>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</si>
  <si>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</si>
  <si>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</si>
  <si>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</si>
  <si>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</si>
  <si>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</si>
  <si>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</si>
  <si>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</si>
  <si>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</si>
  <si>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</si>
  <si>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</si>
  <si>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</si>
  <si>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</si>
  <si>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</si>
  <si>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</si>
  <si>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</si>
  <si>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</si>
  <si>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</si>
  <si>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</si>
  <si>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</si>
  <si>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</si>
  <si>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</si>
  <si>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</si>
  <si>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</si>
  <si>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</si>
  <si>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</si>
  <si>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</si>
  <si>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</si>
  <si>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</si>
  <si>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</si>
  <si>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</si>
  <si>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</si>
  <si>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</si>
  <si>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</si>
  <si>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</si>
  <si>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</si>
  <si>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</si>
  <si>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</si>
  <si>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</si>
  <si>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</si>
  <si>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</si>
  <si>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</si>
  <si>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</si>
  <si>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</si>
  <si>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</si>
  <si>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</si>
  <si>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</si>
  <si>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</si>
  <si>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</si>
  <si>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</si>
  <si>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</si>
  <si>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</si>
  <si>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</si>
  <si>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</si>
  <si>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</si>
  <si>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</si>
  <si>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</si>
  <si>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</si>
  <si>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</si>
  <si>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</si>
  <si>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</si>
  <si>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</si>
  <si>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</si>
  <si>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</si>
  <si>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</si>
  <si>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</si>
  <si>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</si>
  <si>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</si>
  <si>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</si>
  <si>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</si>
  <si>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</si>
  <si>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</si>
  <si>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</si>
  <si>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</si>
  <si>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</si>
  <si>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</si>
  <si>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</si>
  <si>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</si>
  <si>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</si>
  <si>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</si>
  <si>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</si>
  <si>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</si>
  <si>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</si>
  <si>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</si>
  <si>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</si>
  <si>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</si>
  <si>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</si>
  <si>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</si>
  <si>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</si>
  <si>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</si>
  <si>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</si>
  <si>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</si>
  <si>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</si>
  <si>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</si>
  <si>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</si>
  <si>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</si>
  <si>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</si>
  <si>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</si>
  <si>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</si>
  <si>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</si>
  <si>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</si>
  <si>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</si>
  <si>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</si>
  <si>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</si>
  <si>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</si>
  <si>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</si>
  <si>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</si>
  <si>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</si>
  <si>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</si>
  <si>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</si>
  <si>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</si>
  <si>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</si>
  <si>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</si>
  <si>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</si>
  <si>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</si>
  <si>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</si>
  <si>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</si>
  <si>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</si>
  <si>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</si>
  <si>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</si>
  <si>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</si>
  <si>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</si>
  <si>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</si>
  <si>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</si>
  <si>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</si>
  <si>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</si>
  <si>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</si>
  <si>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</si>
  <si>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</si>
  <si>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</si>
  <si>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</si>
  <si>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</si>
  <si>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</si>
  <si>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</si>
  <si>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</si>
  <si>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</si>
  <si>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</si>
  <si>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</si>
  <si>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</si>
  <si>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</si>
  <si>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</si>
  <si>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</si>
  <si>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</si>
  <si>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</si>
  <si>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</si>
  <si>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</si>
  <si>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</si>
  <si>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</si>
  <si>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</si>
  <si>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</si>
  <si>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</si>
  <si>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</si>
  <si>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</si>
  <si>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</si>
  <si>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</si>
  <si>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</si>
  <si>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</si>
  <si>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</si>
  <si>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</si>
  <si>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</si>
  <si>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</si>
  <si>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</si>
  <si>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</si>
  <si>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</si>
  <si>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</si>
  <si>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</si>
  <si>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</si>
  <si>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</si>
  <si>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</si>
  <si>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</si>
  <si>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</si>
  <si>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</si>
  <si>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</si>
  <si>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</si>
  <si>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</si>
  <si>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</si>
  <si>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</si>
  <si>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</si>
  <si>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</si>
  <si>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</si>
  <si>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</si>
  <si>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</si>
  <si>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</si>
  <si>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</si>
  <si>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</si>
  <si>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</si>
  <si>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</si>
  <si>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</si>
  <si>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</si>
  <si>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</si>
  <si>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</si>
  <si>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</si>
  <si>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</si>
  <si>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</si>
  <si>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</si>
  <si>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</si>
  <si>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</si>
  <si>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</si>
  <si>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</si>
  <si>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</si>
  <si>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</si>
  <si>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</si>
  <si>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</si>
  <si>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</si>
  <si>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</si>
  <si>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</si>
  <si>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</si>
  <si>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</si>
  <si>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</si>
  <si>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</si>
  <si>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</si>
  <si>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</si>
  <si>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</si>
  <si>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</si>
  <si>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</si>
  <si>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</si>
  <si>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</si>
  <si>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</si>
  <si>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</si>
  <si>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</si>
  <si>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</si>
  <si>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</si>
  <si>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</si>
  <si>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</si>
  <si>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</si>
  <si>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</si>
  <si>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</si>
  <si>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</si>
  <si>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</si>
  <si>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</si>
  <si>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</si>
  <si>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</si>
  <si>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</si>
  <si>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</si>
  <si>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</si>
  <si>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</si>
  <si>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</si>
  <si>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</si>
  <si>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</si>
  <si>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</si>
  <si>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</si>
  <si>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</si>
  <si>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</si>
  <si>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</si>
  <si>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</si>
  <si>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</si>
  <si>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</si>
  <si>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</si>
  <si>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</si>
  <si>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</si>
  <si>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</si>
  <si>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</si>
  <si>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</si>
  <si>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</si>
  <si>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</si>
  <si>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</si>
  <si>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</si>
  <si>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</si>
  <si>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</si>
  <si>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</si>
  <si>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</si>
  <si>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</si>
  <si>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</si>
  <si>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</si>
  <si>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</si>
  <si>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</si>
  <si>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</si>
  <si>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</si>
  <si>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</si>
  <si>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</si>
  <si>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</si>
  <si>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</si>
  <si>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</si>
  <si>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</si>
  <si>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</si>
  <si>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</si>
  <si>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</si>
  <si>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</si>
  <si>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</si>
  <si>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</si>
  <si>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</si>
  <si>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</si>
  <si>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</si>
  <si>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</si>
  <si>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</si>
  <si>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</si>
  <si>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</si>
  <si>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</si>
  <si>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</si>
  <si>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</si>
  <si>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</si>
  <si>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</si>
  <si>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</si>
  <si>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</si>
  <si>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</si>
  <si>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</si>
  <si>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</si>
  <si>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</si>
  <si>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</si>
  <si>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</si>
  <si>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</si>
  <si>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</si>
  <si>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</si>
  <si>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</si>
  <si>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</si>
  <si>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</si>
  <si>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</si>
  <si>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</si>
  <si>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</si>
  <si>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</si>
  <si>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</si>
  <si>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</si>
  <si>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</si>
  <si>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</si>
  <si>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</si>
  <si>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</si>
  <si>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</si>
  <si>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</si>
  <si>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</si>
  <si>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</si>
  <si>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</si>
  <si>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</si>
  <si>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</si>
  <si>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</si>
  <si>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</si>
  <si>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</si>
  <si>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</si>
  <si>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</si>
  <si>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</si>
  <si>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</si>
  <si>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</si>
  <si>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</si>
  <si>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</si>
  <si>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</si>
  <si>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</si>
  <si>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</si>
  <si>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</si>
  <si>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</si>
  <si>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</si>
  <si>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</si>
  <si>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</si>
  <si>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</si>
  <si>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</si>
  <si>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</si>
  <si>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</si>
  <si>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</si>
  <si>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</si>
  <si>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</si>
  <si>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</si>
  <si>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</si>
  <si>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</si>
  <si>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</si>
  <si>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</si>
  <si>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</si>
  <si>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</si>
  <si>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</si>
  <si>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</si>
  <si>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</si>
  <si>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</si>
  <si>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</si>
  <si>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</si>
  <si>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</si>
  <si>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</si>
  <si>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</si>
  <si>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</si>
  <si>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</si>
  <si>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</si>
  <si>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</si>
  <si>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</si>
  <si>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</si>
  <si>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</si>
  <si>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</si>
  <si>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</si>
  <si>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</si>
  <si>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</si>
  <si>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</si>
  <si>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</si>
  <si>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</si>
  <si>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</si>
  <si>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</si>
  <si>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</si>
  <si>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</si>
  <si>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</si>
  <si>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</si>
  <si>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</si>
  <si>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</si>
  <si>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</si>
  <si>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</si>
  <si>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</si>
  <si>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</si>
  <si>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</si>
  <si>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</si>
  <si>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</si>
  <si>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</si>
  <si>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</si>
  <si>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</si>
  <si>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</si>
  <si>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</si>
  <si>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</si>
  <si>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</si>
  <si>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</si>
  <si>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</si>
  <si>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</si>
  <si>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</si>
  <si>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</si>
  <si>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</si>
  <si>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</si>
  <si>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</si>
  <si>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</si>
  <si>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</si>
  <si>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</si>
  <si>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</si>
  <si>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</si>
  <si>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</si>
  <si>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</si>
  <si>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</si>
  <si>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</si>
  <si>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</si>
  <si>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</si>
  <si>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</si>
  <si>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</si>
  <si>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</si>
  <si>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</si>
  <si>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</si>
  <si>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</si>
  <si>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</si>
  <si>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</si>
  <si>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</si>
  <si>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</si>
  <si>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</si>
  <si>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</si>
  <si>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</si>
  <si>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</si>
  <si>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</si>
  <si>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</si>
  <si>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</si>
  <si>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</si>
  <si>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</si>
  <si>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</si>
  <si>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</si>
  <si>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</si>
  <si>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</si>
  <si>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</si>
  <si>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</si>
  <si>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</si>
  <si>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</si>
  <si>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</si>
  <si>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</si>
  <si>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</si>
  <si>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</si>
  <si>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</si>
  <si>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</si>
  <si>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</si>
  <si>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</si>
  <si>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</si>
  <si>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</si>
  <si>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</si>
  <si>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</si>
  <si>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</si>
  <si>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</si>
  <si>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</si>
  <si>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</si>
  <si>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</si>
  <si>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</si>
  <si>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</si>
  <si>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</si>
  <si>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</si>
  <si>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</si>
  <si>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</si>
  <si>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</si>
  <si>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</si>
  <si>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</si>
  <si>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</si>
  <si>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</si>
  <si>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</si>
  <si>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</si>
  <si>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</si>
  <si>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</si>
  <si>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</si>
  <si>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</si>
  <si>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</si>
  <si>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</si>
  <si>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</si>
  <si>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</si>
  <si>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</si>
  <si>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</si>
  <si>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</si>
  <si>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</si>
  <si>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</si>
  <si>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</si>
  <si>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</si>
  <si>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</si>
  <si>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</si>
  <si>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</si>
  <si>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</si>
  <si>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</si>
  <si>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</si>
  <si>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</si>
  <si>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</si>
  <si>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</si>
  <si>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</si>
  <si>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</si>
  <si>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</si>
  <si>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</si>
  <si>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</si>
  <si>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</si>
  <si>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</si>
  <si>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</si>
  <si>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</si>
  <si>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</si>
  <si>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</si>
  <si>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</si>
  <si>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</si>
  <si>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</si>
  <si>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</si>
  <si>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</si>
  <si>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</si>
  <si>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</si>
  <si>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</si>
  <si>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</si>
  <si>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</si>
  <si>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</si>
  <si>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</si>
  <si>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</si>
  <si>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</si>
  <si>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</si>
  <si>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</si>
  <si>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</si>
  <si>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</si>
  <si>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</si>
  <si>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</si>
  <si>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</si>
  <si>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</si>
  <si>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</si>
  <si>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</si>
  <si>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</si>
  <si>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</si>
  <si>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</si>
  <si>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</si>
  <si>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</si>
  <si>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</si>
  <si>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</si>
  <si>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</si>
  <si>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</si>
  <si>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</si>
  <si>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</si>
  <si>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</si>
  <si>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</si>
  <si>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</si>
  <si>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</si>
  <si>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</si>
  <si>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</si>
  <si>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</si>
  <si>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</si>
  <si>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</si>
  <si>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</si>
  <si>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</si>
  <si>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</si>
  <si>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</si>
  <si>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</si>
  <si>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</si>
  <si>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</si>
  <si>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</si>
  <si>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</si>
  <si>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</si>
  <si>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</si>
  <si>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</si>
  <si>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</si>
  <si>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</si>
  <si>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</si>
  <si>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</si>
  <si>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</si>
  <si>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</si>
  <si>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</si>
  <si>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</si>
  <si>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</si>
  <si>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</si>
  <si>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</si>
  <si>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</si>
  <si>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</si>
  <si>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</si>
  <si>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</si>
  <si>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</si>
  <si>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</si>
  <si>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</si>
  <si>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</si>
  <si>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</si>
  <si>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</si>
  <si>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</si>
  <si>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</si>
  <si>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</si>
  <si>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</si>
  <si>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</si>
  <si>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</si>
  <si>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</si>
  <si>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</si>
  <si>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</si>
  <si>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</si>
  <si>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</si>
  <si>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</si>
  <si>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</si>
  <si>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</si>
  <si>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</si>
  <si>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</si>
  <si>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</si>
  <si>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</si>
  <si>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</si>
  <si>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</si>
  <si>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</si>
  <si>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</si>
  <si>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</si>
  <si>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</si>
  <si>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</si>
  <si>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</si>
  <si>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</si>
  <si>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</si>
  <si>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</si>
  <si>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</si>
  <si>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</si>
  <si>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</si>
  <si>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</si>
  <si>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</si>
  <si>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</si>
  <si>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</si>
  <si>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</si>
  <si>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</si>
  <si>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</si>
  <si>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</si>
  <si>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</si>
  <si>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</si>
  <si>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</si>
  <si>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</si>
  <si>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</si>
  <si>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</si>
  <si>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</si>
  <si>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</si>
  <si>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</si>
  <si>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</si>
  <si>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</si>
  <si>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</si>
  <si>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</si>
  <si>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</si>
  <si>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</si>
  <si>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</si>
  <si>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</si>
  <si>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</si>
  <si>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</si>
  <si>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</si>
  <si>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</si>
  <si>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</si>
  <si>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</si>
  <si>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</si>
  <si>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</si>
  <si>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</si>
  <si>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</si>
  <si>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</si>
  <si>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</si>
  <si>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</si>
  <si>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</si>
  <si>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</si>
  <si>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</si>
  <si>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</si>
  <si>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</si>
  <si>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</si>
  <si>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</si>
  <si>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</si>
  <si>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</si>
  <si>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</si>
  <si>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</si>
  <si>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</si>
  <si>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</si>
  <si>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</si>
  <si>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</si>
  <si>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</si>
  <si>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</si>
  <si>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</si>
  <si>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</si>
  <si>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</si>
  <si>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</si>
  <si>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</si>
  <si>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</si>
  <si>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</si>
  <si>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</si>
  <si>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</si>
  <si>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</si>
  <si>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</si>
  <si>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</si>
  <si>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</si>
  <si>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</si>
  <si>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</si>
  <si>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</si>
  <si>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</si>
  <si>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</si>
  <si>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</si>
  <si>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</si>
  <si>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</si>
  <si>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</si>
  <si>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</si>
  <si>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</si>
  <si>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</si>
  <si>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</si>
  <si>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</si>
  <si>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</si>
  <si>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</si>
  <si>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</si>
  <si>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</si>
  <si>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</si>
  <si>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</si>
  <si>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</si>
  <si>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</si>
  <si>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</si>
  <si>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</si>
  <si>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</si>
  <si>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</si>
  <si>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</si>
  <si>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</si>
  <si>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</si>
  <si>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</si>
  <si>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</si>
  <si>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</si>
  <si>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</si>
  <si>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</si>
  <si>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</si>
  <si>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</si>
  <si>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</si>
  <si>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</si>
  <si>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</si>
  <si>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</si>
  <si>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</si>
  <si>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</si>
  <si>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</si>
  <si>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</si>
  <si>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</si>
  <si>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</si>
  <si>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</si>
  <si>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</si>
  <si>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</si>
  <si>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</si>
  <si>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</si>
  <si>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</si>
  <si>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</si>
  <si>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</si>
  <si>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</si>
  <si>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</si>
  <si>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</si>
  <si>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</si>
  <si>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</si>
  <si>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</si>
  <si>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</si>
  <si>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</si>
  <si>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</si>
  <si>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</si>
  <si>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</si>
  <si>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</si>
  <si>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</si>
  <si>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</si>
  <si>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</si>
  <si>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</si>
  <si>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</si>
  <si>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</si>
  <si>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</si>
  <si>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</si>
  <si>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</si>
  <si>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</si>
  <si>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</si>
  <si>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</si>
  <si>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</si>
  <si>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</si>
  <si>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</si>
  <si>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</si>
  <si>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</si>
  <si>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</si>
  <si>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</si>
  <si>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</si>
  <si>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</si>
  <si>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</si>
  <si>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</si>
  <si>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</si>
  <si>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</si>
  <si>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</si>
  <si>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</si>
  <si>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</si>
  <si>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</si>
  <si>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</si>
  <si>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</si>
  <si>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</si>
  <si>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</si>
  <si>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</si>
  <si>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</si>
  <si>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</si>
  <si>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</si>
  <si>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</si>
  <si>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</si>
  <si>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</si>
  <si>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</si>
  <si>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</si>
  <si>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</si>
  <si>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</si>
  <si>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</si>
  <si>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</si>
  <si>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</si>
  <si>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</si>
  <si>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</si>
  <si>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</si>
  <si>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</si>
  <si>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</si>
  <si>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</si>
  <si>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</si>
  <si>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</si>
  <si>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</si>
  <si>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</si>
  <si>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</si>
  <si>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</si>
  <si>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</si>
  <si>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</si>
  <si>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</si>
  <si>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</si>
  <si>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</si>
  <si>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</si>
  <si>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</si>
  <si>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</si>
  <si>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</si>
  <si>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</si>
  <si>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</si>
  <si>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</si>
  <si>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</si>
  <si>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</si>
  <si>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</si>
  <si>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</si>
  <si>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</si>
  <si>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</si>
  <si>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</si>
  <si>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</si>
  <si>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</si>
  <si>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</si>
  <si>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</si>
  <si>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</si>
  <si>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</si>
  <si>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</si>
  <si>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</si>
  <si>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</si>
  <si>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</si>
  <si>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</si>
  <si>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</si>
  <si>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</si>
  <si>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</si>
  <si>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</si>
  <si>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</si>
  <si>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</si>
  <si>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</si>
  <si>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</si>
  <si>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</si>
  <si>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</si>
  <si>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</si>
  <si>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</si>
  <si>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</si>
  <si>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</si>
  <si>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</si>
  <si>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</si>
  <si>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</si>
  <si>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</si>
  <si>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</si>
  <si>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</si>
  <si>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</si>
  <si>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</si>
  <si>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</si>
  <si>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</si>
  <si>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</si>
  <si>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</si>
  <si>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</si>
  <si>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</si>
  <si>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</si>
  <si>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</si>
  <si>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</si>
  <si>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</si>
  <si>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</si>
  <si>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</si>
  <si>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</si>
  <si>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</si>
  <si>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</si>
  <si>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</si>
  <si>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</si>
  <si>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</si>
  <si>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</si>
  <si>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</si>
  <si>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</si>
  <si>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</si>
  <si>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</si>
  <si>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</si>
  <si>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</si>
  <si>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</si>
  <si>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</si>
  <si>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</si>
  <si>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</si>
  <si>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</si>
  <si>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</si>
  <si>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</si>
  <si>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</si>
  <si>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</si>
  <si>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</si>
  <si>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</si>
  <si>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</si>
  <si>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</si>
  <si>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</si>
  <si>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</si>
  <si>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</si>
  <si>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</si>
  <si>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</si>
  <si>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</si>
  <si>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</si>
  <si>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</si>
  <si>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</si>
  <si>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</si>
  <si>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</si>
  <si>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</si>
  <si>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</si>
  <si>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</si>
  <si>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</si>
  <si>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</si>
  <si>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</si>
  <si>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</si>
  <si>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</si>
  <si>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</si>
  <si>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</si>
  <si>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</si>
  <si>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</si>
  <si>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</si>
  <si>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</si>
  <si>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</si>
  <si>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</si>
  <si>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</si>
  <si>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</si>
  <si>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</si>
  <si>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</si>
  <si>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</si>
  <si>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</si>
  <si>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</si>
  <si>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</si>
  <si>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</si>
  <si>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</si>
  <si>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</si>
  <si>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</si>
  <si>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</si>
  <si>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</si>
  <si>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</si>
  <si>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</si>
  <si>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</si>
  <si>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</si>
  <si>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</si>
  <si>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</si>
  <si>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</si>
  <si>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</si>
  <si>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</si>
  <si>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</si>
  <si>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</si>
  <si>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</si>
  <si>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</si>
  <si>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</si>
  <si>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</si>
  <si>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</si>
  <si>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</si>
  <si>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</si>
  <si>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</si>
  <si>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</si>
  <si>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</si>
  <si>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</si>
  <si>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</si>
  <si>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</si>
  <si>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</si>
  <si>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</si>
  <si>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</si>
  <si>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</si>
  <si>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</si>
  <si>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</si>
  <si>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</si>
  <si>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</si>
  <si>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</si>
  <si>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</si>
  <si>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</si>
  <si>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</si>
  <si>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</si>
  <si>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</si>
  <si>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</si>
  <si>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</si>
  <si>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</si>
  <si>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</si>
  <si>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</si>
  <si>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</si>
  <si>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</si>
  <si>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</si>
  <si>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</si>
  <si>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</si>
  <si>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</si>
  <si>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</si>
  <si>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</si>
  <si>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</si>
  <si>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</si>
  <si>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</si>
  <si>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</si>
  <si>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</si>
  <si>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</si>
  <si>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</si>
  <si>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</si>
  <si>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</si>
  <si>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</si>
  <si>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</si>
  <si>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</si>
  <si>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</si>
  <si>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</si>
  <si>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</si>
  <si>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</si>
  <si>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</si>
  <si>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</si>
  <si>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</si>
  <si>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</si>
  <si>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</si>
  <si>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</si>
  <si>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</si>
  <si>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</si>
  <si>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</si>
  <si>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</si>
  <si>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</si>
  <si>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</si>
  <si>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</si>
  <si>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</si>
  <si>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</si>
  <si>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</si>
  <si>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</si>
  <si>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</si>
  <si>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</si>
  <si>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</si>
  <si>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</si>
  <si>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</si>
  <si>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</si>
  <si>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</si>
  <si>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</si>
  <si>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</si>
  <si>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</si>
  <si>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</si>
  <si>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</si>
  <si>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</si>
  <si>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</si>
  <si>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</si>
  <si>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</si>
  <si>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</si>
  <si>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</si>
  <si>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</si>
  <si>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</si>
  <si>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</si>
  <si>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</si>
  <si>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</si>
  <si>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</si>
  <si>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</si>
  <si>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</si>
  <si>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</si>
  <si>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</si>
  <si>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</si>
  <si>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</si>
  <si>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</si>
  <si>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</si>
  <si>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</si>
  <si>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</si>
  <si>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</si>
  <si>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</si>
  <si>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</si>
  <si>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</si>
  <si>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</si>
  <si>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</si>
  <si>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</si>
  <si>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</si>
  <si>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</si>
  <si>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</si>
  <si>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</si>
  <si>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</si>
  <si>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</si>
  <si>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</si>
  <si>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</si>
  <si>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</si>
  <si>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</si>
  <si>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</si>
  <si>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</si>
  <si>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</si>
  <si>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</si>
  <si>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</si>
  <si>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</si>
  <si>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</si>
  <si>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</si>
  <si>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</si>
  <si>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</si>
  <si>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</si>
  <si>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</si>
  <si>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</si>
  <si>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</si>
  <si>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</si>
  <si>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</si>
  <si>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</si>
  <si>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</si>
  <si>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</si>
  <si>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</si>
  <si>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</si>
  <si>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</si>
  <si>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</si>
  <si>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</si>
  <si>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</si>
  <si>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</si>
  <si>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</si>
  <si>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</si>
  <si>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</si>
  <si>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</si>
  <si>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</si>
  <si>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</si>
  <si>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</si>
  <si>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</si>
  <si>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</si>
  <si>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</si>
  <si>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</si>
  <si>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</si>
  <si>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</si>
  <si>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</si>
  <si>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</si>
  <si>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</si>
  <si>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</si>
  <si>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</si>
  <si>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</si>
  <si>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</si>
  <si>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</si>
  <si>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</si>
  <si>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</si>
  <si>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</si>
  <si>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</si>
  <si>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</si>
  <si>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</si>
  <si>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</si>
  <si>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</si>
  <si>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</si>
  <si>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</si>
  <si>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</si>
  <si>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</si>
  <si>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</si>
  <si>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</si>
  <si>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</si>
  <si>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</si>
  <si>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</si>
  <si>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</si>
  <si>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</si>
  <si>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</si>
  <si>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</si>
  <si>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</si>
  <si>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</si>
  <si>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</si>
  <si>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</si>
  <si>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</si>
  <si>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</si>
  <si>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</si>
  <si>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</si>
  <si>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</si>
  <si>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</si>
  <si>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</si>
  <si>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</si>
  <si>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</si>
  <si>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</si>
  <si>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</si>
  <si>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</si>
  <si>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</si>
  <si>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</si>
  <si>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</si>
  <si>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</si>
  <si>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</si>
  <si>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</si>
  <si>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</si>
  <si>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</si>
  <si>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</si>
  <si>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</si>
  <si>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</si>
  <si>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</si>
  <si>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</si>
  <si>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</si>
  <si>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</si>
  <si>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</si>
  <si>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</si>
  <si>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</si>
  <si>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</si>
  <si>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</si>
  <si>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</si>
  <si>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</si>
  <si>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</si>
  <si>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</si>
  <si>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</si>
  <si>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</si>
  <si>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</si>
  <si>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</si>
  <si>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</si>
  <si>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</si>
  <si>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</si>
  <si>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</si>
  <si>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</si>
  <si>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</si>
  <si>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</si>
  <si>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</si>
  <si>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</si>
  <si>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</si>
  <si>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</si>
  <si>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</si>
  <si>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</si>
  <si>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</si>
  <si>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</si>
  <si>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</si>
  <si>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</si>
  <si>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</si>
  <si>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</si>
  <si>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</si>
  <si>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</si>
  <si>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</si>
  <si>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</si>
  <si>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</si>
  <si>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</si>
  <si>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</si>
  <si>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</si>
  <si>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</si>
  <si>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</si>
  <si>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</si>
  <si>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</si>
  <si>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</si>
  <si>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</si>
  <si>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</si>
  <si>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</si>
  <si>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</si>
  <si>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</si>
  <si>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</si>
  <si>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</si>
  <si>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</si>
  <si>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</si>
  <si>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</si>
  <si>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</si>
  <si>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</si>
  <si>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</si>
  <si>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</si>
  <si>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</si>
  <si>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</si>
  <si>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</si>
  <si>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</si>
  <si>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</si>
  <si>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</si>
  <si>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</si>
  <si>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</si>
  <si>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</si>
  <si>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</si>
  <si>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</si>
  <si>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</si>
  <si>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</si>
  <si>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</si>
  <si>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</si>
  <si>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</si>
  <si>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</si>
  <si>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</si>
  <si>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</si>
  <si>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</si>
  <si>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</si>
  <si>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</si>
  <si>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</si>
  <si>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</si>
  <si>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</si>
  <si>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</si>
  <si>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</si>
  <si>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</si>
  <si>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</si>
  <si>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</si>
  <si>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</si>
  <si>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</si>
  <si>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</si>
  <si>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</si>
  <si>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</si>
  <si>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</si>
  <si>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</si>
  <si>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</si>
  <si>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</si>
  <si>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</si>
  <si>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</si>
  <si>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</si>
  <si>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</si>
  <si>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</si>
  <si>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</si>
  <si>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</si>
  <si>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</si>
  <si>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</si>
  <si>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</si>
  <si>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</si>
  <si>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</si>
  <si>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</si>
  <si>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</si>
  <si>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</si>
  <si>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</si>
  <si>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</si>
  <si>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</si>
  <si>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</si>
  <si>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</si>
  <si>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</si>
  <si>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</si>
  <si>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</si>
  <si>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</si>
  <si>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</si>
  <si>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</si>
  <si>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</si>
  <si>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</si>
  <si>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</si>
  <si>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</si>
  <si>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</si>
  <si>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</si>
  <si>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</si>
  <si>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</si>
  <si>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</si>
  <si>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</si>
  <si>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</si>
  <si>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</si>
  <si>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</si>
  <si>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</si>
  <si>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</si>
  <si>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</si>
  <si>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</si>
  <si>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</si>
  <si>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</si>
  <si>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</si>
  <si>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</si>
  <si>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</si>
  <si>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</si>
  <si>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</si>
  <si>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</si>
  <si>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</si>
  <si>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</si>
  <si>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</si>
  <si>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</si>
  <si>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</si>
  <si>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</si>
  <si>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</si>
  <si>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</si>
  <si>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</si>
  <si>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</si>
  <si>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</si>
  <si>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</si>
  <si>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</si>
  <si>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</si>
  <si>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</si>
  <si>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</si>
  <si>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</si>
  <si>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</si>
  <si>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</si>
  <si>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</si>
  <si>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</si>
  <si>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</si>
  <si>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</si>
  <si>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</si>
  <si>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</si>
  <si>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</si>
  <si>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</si>
  <si>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</si>
  <si>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</si>
  <si>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</si>
  <si>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</si>
  <si>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</si>
  <si>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</si>
  <si>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</si>
  <si>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</si>
  <si>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</si>
  <si>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</si>
  <si>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</si>
  <si>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</si>
  <si>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</si>
  <si>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</si>
  <si>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</si>
  <si>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</si>
  <si>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</si>
  <si>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</si>
  <si>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</si>
  <si>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</si>
  <si>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</si>
  <si>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</si>
  <si>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</si>
  <si>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</si>
  <si>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</si>
  <si>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</si>
  <si>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</si>
  <si>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</si>
  <si>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</si>
  <si>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</si>
  <si>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</si>
  <si>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</si>
  <si>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</si>
  <si>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</si>
  <si>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</si>
  <si>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</si>
  <si>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</si>
  <si>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</si>
  <si>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</si>
  <si>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</si>
  <si>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</si>
  <si>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</si>
  <si>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</si>
  <si>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</si>
  <si>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</si>
  <si>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</si>
  <si>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</si>
  <si>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</si>
  <si>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</si>
  <si>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</si>
  <si>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</si>
  <si>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</si>
  <si>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</si>
  <si>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</si>
  <si>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</si>
  <si>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</si>
  <si>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</si>
  <si>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</si>
  <si>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</si>
  <si>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</si>
  <si>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</si>
  <si>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</si>
  <si>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</si>
  <si>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</si>
  <si>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</si>
  <si>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</si>
  <si>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</si>
  <si>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</si>
  <si>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</si>
  <si>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</si>
  <si>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</si>
  <si>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</si>
  <si>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</si>
  <si>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</si>
  <si>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</si>
  <si>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</si>
  <si>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</si>
  <si>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</si>
  <si>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</si>
  <si>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</si>
  <si>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</si>
  <si>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</si>
  <si>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</si>
  <si>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</si>
  <si>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</si>
  <si>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</si>
  <si>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</si>
  <si>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</si>
  <si>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</si>
  <si>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</si>
  <si>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</si>
  <si>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</si>
  <si>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</si>
  <si>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</si>
  <si>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</si>
  <si>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</si>
  <si>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</si>
  <si>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</si>
  <si>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</si>
  <si>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</si>
  <si>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</si>
  <si>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</si>
  <si>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</si>
  <si>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</si>
  <si>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</si>
  <si>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</si>
  <si>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</si>
  <si>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</si>
  <si>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</si>
  <si>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</si>
  <si>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</si>
  <si>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</si>
  <si>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</si>
  <si>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</si>
  <si>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</si>
  <si>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</si>
  <si>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</si>
  <si>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</si>
  <si>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</si>
  <si>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</si>
  <si>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</si>
  <si>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</si>
  <si>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</si>
  <si>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</si>
  <si>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</si>
  <si>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</si>
  <si>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</si>
  <si>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</si>
  <si>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</si>
  <si>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</si>
  <si>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</si>
  <si>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</si>
  <si>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</si>
  <si>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</si>
  <si>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</si>
  <si>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</si>
  <si>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</si>
  <si>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</si>
  <si>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</si>
  <si>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</si>
  <si>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</si>
  <si>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</si>
  <si>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</si>
  <si>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</si>
  <si>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</si>
  <si>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</si>
  <si>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</si>
  <si>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</si>
  <si>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</si>
  <si>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</si>
  <si>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</si>
  <si>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</si>
  <si>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</si>
  <si>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</si>
  <si>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</si>
  <si>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</si>
  <si>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</si>
  <si>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</si>
  <si>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</si>
  <si>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</si>
  <si>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</si>
  <si>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</si>
  <si>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</si>
  <si>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</si>
  <si>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</si>
  <si>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</si>
  <si>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</si>
  <si>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</si>
  <si>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</si>
  <si>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</si>
  <si>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</si>
  <si>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</si>
  <si>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</si>
  <si>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</si>
  <si>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</si>
  <si>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</si>
  <si>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</si>
  <si>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</si>
  <si>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</si>
  <si>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</si>
  <si>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</si>
  <si>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</si>
  <si>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</si>
  <si>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</si>
  <si>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</si>
  <si>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</si>
  <si>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</si>
  <si>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</si>
  <si>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</si>
  <si>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</si>
  <si>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</si>
  <si>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</si>
  <si>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</si>
  <si>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</si>
  <si>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</si>
  <si>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</si>
  <si>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</si>
  <si>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</si>
  <si>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</si>
  <si>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</si>
  <si>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</si>
  <si>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</si>
  <si>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</si>
  <si>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</si>
  <si>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</si>
  <si>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</si>
  <si>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</si>
  <si>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</si>
  <si>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</si>
  <si>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</si>
  <si>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</si>
  <si>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</si>
  <si>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</si>
  <si>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</si>
  <si>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</si>
  <si>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</si>
  <si>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</si>
  <si>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</si>
  <si>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</si>
  <si>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</si>
  <si>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</si>
  <si>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</si>
  <si>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</si>
  <si>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</si>
  <si>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</si>
  <si>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</si>
  <si>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</si>
  <si>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</si>
  <si>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</si>
  <si>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</si>
  <si>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</si>
  <si>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</si>
  <si>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</si>
  <si>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</si>
  <si>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</si>
  <si>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</si>
  <si>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</si>
  <si>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</si>
  <si>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</si>
  <si>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</si>
  <si>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</si>
  <si>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</si>
  <si>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</si>
  <si>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</si>
  <si>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</si>
  <si>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</si>
  <si>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</si>
  <si>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</si>
  <si>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</si>
  <si>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</si>
  <si>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</si>
  <si>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</si>
  <si>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</si>
  <si>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</si>
  <si>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</si>
  <si>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</si>
  <si>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</si>
  <si>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</si>
  <si>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</si>
  <si>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</si>
  <si>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</si>
  <si>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</si>
  <si>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</si>
  <si>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</si>
  <si>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</si>
  <si>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</si>
  <si>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</si>
  <si>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</si>
  <si>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</si>
  <si>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</si>
  <si>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</si>
  <si>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</si>
  <si>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</si>
  <si>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</si>
  <si>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</si>
  <si>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</si>
  <si>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</si>
  <si>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</si>
  <si>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</si>
  <si>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</si>
  <si>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</si>
  <si>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</si>
  <si>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</si>
  <si>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</si>
  <si>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</si>
  <si>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</si>
  <si>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</si>
  <si>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</si>
  <si>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</si>
  <si>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</si>
  <si>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</si>
  <si>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</si>
  <si>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</si>
  <si>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</si>
  <si>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</si>
  <si>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</si>
  <si>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</si>
  <si>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</si>
  <si>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</si>
  <si>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</si>
  <si>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</si>
  <si>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</si>
  <si>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</si>
  <si>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</si>
  <si>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</si>
  <si>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</si>
  <si>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</si>
  <si>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</si>
  <si>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</si>
  <si>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</si>
  <si>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</si>
  <si>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</si>
  <si>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</si>
  <si>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</si>
  <si>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</si>
  <si>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</si>
  <si>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</si>
  <si>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</si>
  <si>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</si>
  <si>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</si>
  <si>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</si>
  <si>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</si>
  <si>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</si>
  <si>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</si>
  <si>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</si>
  <si>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</si>
  <si>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</si>
  <si>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</si>
  <si>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</si>
  <si>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</si>
  <si>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</si>
  <si>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</si>
  <si>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</si>
  <si>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</si>
  <si>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</si>
  <si>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</si>
  <si>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</si>
  <si>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</si>
  <si>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</si>
  <si>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</si>
  <si>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</si>
  <si>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</si>
  <si>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</si>
  <si>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</si>
  <si>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</si>
  <si>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</si>
  <si>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</si>
  <si>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</si>
  <si>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</si>
  <si>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</si>
  <si>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</si>
  <si>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</si>
  <si>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</si>
  <si>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</si>
  <si>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</si>
  <si>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</si>
  <si>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</si>
  <si>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</si>
  <si>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</si>
  <si>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</si>
  <si>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</si>
  <si>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</si>
  <si>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</si>
  <si>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</si>
  <si>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</si>
  <si>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</si>
  <si>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</si>
  <si>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</si>
  <si>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</si>
  <si>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</si>
  <si>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</si>
  <si>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</si>
  <si>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</si>
  <si>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</si>
  <si>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</si>
  <si>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</si>
  <si>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</si>
  <si>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</si>
  <si>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</si>
  <si>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</si>
  <si>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</si>
  <si>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</si>
  <si>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</si>
  <si>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</si>
  <si>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</si>
  <si>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</si>
  <si>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</si>
  <si>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</si>
  <si>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</si>
  <si>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</si>
  <si>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</si>
  <si>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</si>
  <si>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</si>
  <si>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</si>
  <si>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</si>
  <si>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</si>
  <si>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</si>
  <si>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</si>
  <si>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</si>
  <si>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</si>
  <si>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</si>
  <si>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</si>
  <si>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</si>
  <si>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</si>
  <si>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</si>
  <si>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</si>
  <si>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</si>
  <si>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</si>
  <si>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</si>
  <si>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</si>
  <si>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</si>
  <si>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</si>
  <si>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</si>
  <si>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</si>
  <si>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</si>
  <si>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</si>
  <si>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</si>
  <si>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</si>
  <si>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</si>
  <si>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</si>
  <si>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</si>
  <si>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</si>
  <si>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</si>
  <si>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</si>
  <si>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</si>
  <si>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</si>
  <si>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</si>
  <si>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</si>
  <si>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</si>
  <si>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</si>
  <si>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</si>
  <si>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</si>
  <si>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</si>
  <si>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</si>
  <si>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</si>
  <si>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</si>
  <si>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</si>
  <si>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</si>
  <si>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</si>
  <si>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</si>
  <si>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</si>
  <si>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</si>
  <si>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</si>
  <si>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</si>
  <si>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</si>
  <si>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</si>
  <si>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</si>
  <si>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</si>
  <si>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</si>
  <si>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</si>
  <si>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</si>
  <si>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</si>
  <si>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</si>
  <si>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</si>
  <si>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</si>
  <si>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</si>
  <si>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</si>
  <si>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</si>
  <si>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</si>
  <si>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</si>
  <si>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</si>
  <si>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</si>
  <si>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</si>
  <si>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</si>
  <si>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</si>
  <si>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</si>
  <si>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</si>
  <si>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</si>
  <si>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</si>
  <si>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</si>
  <si>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</si>
  <si>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</si>
  <si>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</si>
  <si>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</si>
  <si>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</si>
  <si>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</si>
  <si>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</si>
  <si>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</si>
  <si>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</si>
  <si>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</si>
  <si>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</si>
  <si>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</si>
  <si>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</si>
  <si>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</si>
  <si>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</si>
  <si>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</si>
  <si>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</si>
  <si>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</si>
  <si>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</si>
  <si>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</si>
  <si>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</si>
  <si>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</si>
  <si>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</si>
  <si>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</si>
  <si>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</si>
  <si>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</si>
  <si>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</si>
  <si>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</si>
  <si>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</si>
  <si>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</si>
  <si>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</si>
  <si>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</si>
  <si>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</si>
  <si>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</si>
  <si>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</si>
  <si>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</si>
  <si>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</si>
  <si>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</si>
  <si>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</si>
  <si>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</si>
  <si>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</si>
  <si>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</si>
  <si>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</si>
  <si>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</si>
  <si>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</si>
  <si>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</si>
  <si>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</si>
  <si>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</si>
  <si>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</si>
  <si>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</si>
  <si>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</si>
  <si>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</si>
  <si>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</si>
  <si>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</si>
  <si>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</si>
  <si>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</si>
  <si>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</si>
  <si>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</si>
  <si>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</si>
  <si>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</si>
  <si>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</si>
  <si>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</si>
  <si>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</si>
  <si>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</si>
  <si>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</si>
  <si>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</si>
  <si>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</si>
  <si>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</si>
  <si>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</si>
  <si>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</si>
  <si>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</si>
  <si>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</si>
  <si>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</si>
  <si>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</si>
  <si>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</si>
  <si>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</si>
  <si>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</si>
  <si>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</si>
  <si>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</si>
  <si>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</si>
  <si>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</si>
  <si>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</si>
  <si>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</si>
  <si>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</si>
  <si>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</si>
  <si>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</si>
  <si>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</si>
  <si>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</si>
  <si>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</si>
  <si>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</si>
  <si>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</si>
  <si>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</si>
  <si>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</si>
  <si>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</si>
  <si>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</si>
  <si>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</si>
  <si>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</si>
  <si>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</si>
  <si>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</si>
  <si>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</si>
  <si>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</si>
  <si>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</si>
  <si>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</si>
  <si>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</si>
  <si>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</si>
  <si>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</si>
  <si>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</si>
  <si>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</si>
  <si>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</si>
  <si>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</si>
  <si>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</si>
  <si>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</si>
  <si>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</si>
  <si>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</si>
  <si>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</si>
  <si>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</si>
  <si>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</si>
  <si>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</si>
  <si>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</si>
  <si>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</si>
  <si>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</si>
  <si>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</si>
  <si>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</si>
  <si>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</si>
  <si>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</si>
  <si>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</si>
  <si>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</si>
  <si>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</si>
  <si>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</si>
  <si>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</si>
  <si>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</si>
  <si>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</si>
  <si>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</si>
  <si>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</si>
  <si>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</si>
  <si>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</si>
  <si>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</si>
  <si>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</si>
  <si>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</si>
  <si>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</si>
  <si>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</si>
  <si>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</si>
  <si>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</si>
  <si>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</si>
  <si>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</si>
  <si>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</si>
  <si>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</si>
  <si>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</si>
  <si>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</si>
  <si>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</si>
  <si>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</si>
  <si>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</si>
  <si>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</si>
  <si>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</si>
  <si>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</si>
  <si>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</si>
  <si>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</si>
  <si>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</si>
  <si>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</si>
  <si>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</si>
  <si>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</si>
  <si>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</si>
  <si>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</si>
  <si>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</si>
  <si>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</si>
  <si>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</si>
  <si>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</si>
  <si>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</si>
  <si>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</si>
  <si>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</si>
  <si>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</si>
  <si>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</si>
  <si>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</si>
  <si>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</si>
  <si>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</si>
  <si>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</si>
  <si>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</si>
  <si>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</si>
  <si>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</si>
  <si>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</si>
  <si>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</si>
  <si>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</si>
  <si>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</si>
  <si>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</si>
  <si>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</si>
  <si>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</si>
  <si>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</si>
  <si>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</si>
  <si>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</si>
  <si>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</si>
  <si>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</si>
  <si>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</si>
  <si>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</si>
  <si>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</si>
  <si>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</si>
  <si>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</si>
  <si>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</si>
  <si>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</si>
  <si>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</si>
  <si>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</si>
  <si>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</si>
  <si>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</si>
  <si>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</si>
  <si>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</si>
  <si>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</si>
  <si>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</si>
  <si>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</si>
  <si>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</si>
  <si>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</si>
  <si>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</si>
  <si>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</si>
  <si>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</si>
  <si>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</si>
  <si>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</si>
  <si>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</si>
  <si>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</si>
  <si>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</si>
  <si>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</si>
  <si>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</si>
  <si>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</si>
  <si>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</si>
  <si>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</si>
  <si>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</si>
  <si>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</si>
  <si>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</si>
  <si>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</si>
  <si>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</si>
  <si>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</si>
  <si>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</si>
  <si>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</si>
  <si>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</si>
  <si>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</si>
  <si>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</si>
  <si>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</si>
  <si>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</si>
  <si>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</si>
  <si>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</si>
  <si>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</si>
  <si>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</si>
  <si>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</si>
  <si>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</si>
  <si>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</si>
  <si>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</si>
  <si>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</si>
  <si>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</si>
  <si>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</si>
  <si>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</si>
  <si>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</si>
  <si>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</si>
  <si>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</si>
  <si>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</si>
  <si>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</si>
  <si>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</si>
  <si>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</si>
  <si>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</si>
  <si>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</si>
  <si>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</si>
  <si>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</si>
  <si>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</si>
  <si>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</si>
  <si>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</si>
  <si>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</si>
  <si>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</si>
  <si>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</si>
  <si>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</si>
  <si>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</si>
  <si>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</si>
  <si>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</si>
  <si>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</si>
  <si>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</si>
  <si>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</si>
  <si>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</si>
  <si>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</si>
  <si>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</si>
  <si>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</si>
  <si>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</si>
  <si>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</si>
  <si>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</si>
  <si>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</si>
  <si>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</si>
  <si>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</si>
  <si>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</si>
  <si>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</si>
  <si>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</si>
  <si>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</si>
  <si>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</si>
  <si>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</si>
  <si>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</si>
  <si>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</si>
  <si>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</si>
  <si>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</si>
  <si>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</si>
  <si>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</si>
  <si>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</si>
  <si>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</si>
  <si>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</si>
  <si>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</si>
  <si>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</si>
  <si>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</si>
  <si>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</si>
  <si>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</si>
  <si>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</si>
  <si>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</si>
  <si>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</si>
  <si>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</si>
  <si>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</si>
  <si>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</si>
  <si>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</si>
  <si>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</si>
  <si>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</si>
  <si>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</si>
  <si>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</si>
  <si>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</si>
  <si>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</si>
  <si>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</si>
  <si>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</si>
  <si>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</si>
  <si>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</si>
  <si>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</si>
  <si>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</si>
  <si>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</si>
  <si>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</si>
  <si>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</si>
  <si>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</si>
  <si>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</si>
  <si>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</si>
  <si>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</si>
  <si>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</si>
  <si>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</si>
  <si>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</si>
  <si>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</si>
  <si>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</si>
  <si>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</si>
  <si>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</si>
  <si>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</si>
  <si>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</si>
  <si>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</si>
  <si>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</si>
  <si>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</si>
  <si>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</si>
  <si>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</si>
  <si>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</si>
  <si>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</si>
  <si>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</si>
  <si>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</si>
  <si>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</si>
  <si>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</si>
  <si>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</si>
  <si>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</si>
  <si>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</si>
  <si>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</si>
  <si>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</si>
  <si>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</si>
  <si>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</si>
  <si>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</si>
  <si>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</si>
  <si>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</si>
  <si>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</si>
  <si>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</si>
  <si>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</si>
  <si>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</si>
  <si>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</si>
  <si>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</si>
  <si>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</si>
  <si>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</si>
  <si>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</si>
  <si>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</si>
  <si>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</si>
  <si>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</si>
  <si>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</si>
  <si>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</si>
  <si>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</si>
  <si>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</si>
  <si>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</si>
  <si>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</si>
  <si>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</si>
  <si>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</si>
  <si>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</si>
  <si>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</si>
  <si>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</si>
  <si>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</si>
  <si>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</si>
  <si>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</si>
  <si>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</si>
  <si>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</si>
  <si>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</si>
  <si>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</si>
  <si>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</si>
  <si>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</si>
  <si>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</si>
  <si>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</si>
  <si>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</si>
  <si>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</si>
  <si>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</si>
  <si>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</si>
  <si>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</si>
  <si>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</si>
  <si>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</si>
  <si>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</si>
  <si>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</si>
  <si>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</si>
  <si>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</si>
  <si>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</si>
  <si>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</si>
  <si>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</si>
  <si>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</si>
  <si>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</si>
  <si>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</si>
  <si>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</si>
  <si>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</si>
  <si>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</si>
  <si>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</si>
  <si>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</si>
  <si>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</si>
  <si>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</si>
  <si>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</si>
  <si>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</si>
  <si>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</si>
  <si>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</si>
  <si>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</si>
  <si>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</si>
  <si>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</si>
  <si>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</si>
  <si>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</si>
  <si>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</si>
  <si>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</si>
  <si>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</si>
  <si>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</si>
  <si>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</si>
  <si>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</si>
  <si>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</si>
  <si>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</si>
  <si>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</si>
  <si>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</si>
  <si>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</si>
  <si>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</si>
  <si>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</si>
  <si>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</si>
  <si>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</si>
  <si>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</si>
  <si>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</si>
  <si>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</si>
  <si>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</si>
  <si>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</si>
  <si>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</si>
  <si>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</si>
  <si>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</si>
  <si>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</si>
  <si>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</si>
  <si>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</si>
  <si>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</si>
  <si>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</si>
  <si>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</si>
  <si>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</si>
  <si>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</si>
  <si>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</si>
  <si>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</si>
  <si>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</si>
  <si>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</si>
  <si>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</si>
  <si>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</si>
  <si>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</si>
  <si>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</si>
  <si>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</si>
  <si>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</si>
  <si>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</si>
  <si>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</si>
  <si>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</si>
  <si>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</si>
  <si>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</si>
  <si>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</si>
  <si>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</si>
  <si>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</si>
  <si>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</si>
  <si>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</si>
  <si>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</si>
  <si>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</si>
  <si>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</si>
  <si>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</si>
  <si>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</si>
  <si>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</si>
  <si>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</si>
  <si>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</si>
  <si>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</si>
  <si>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</si>
  <si>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</si>
  <si>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</si>
  <si>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</si>
  <si>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</si>
  <si>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</si>
  <si>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</si>
  <si>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</si>
  <si>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</si>
  <si>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</si>
  <si>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</si>
  <si>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</si>
  <si>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</si>
  <si>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</si>
  <si>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</si>
  <si>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</si>
  <si>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</si>
  <si>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</si>
  <si>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</si>
  <si>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</si>
  <si>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</si>
  <si>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</si>
  <si>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</si>
  <si>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</si>
  <si>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</si>
  <si>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</si>
  <si>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</si>
  <si>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</si>
  <si>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</si>
  <si>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</si>
  <si>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</si>
  <si>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</si>
  <si>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</si>
  <si>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</si>
  <si>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</si>
  <si>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</si>
  <si>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</si>
  <si>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</si>
  <si>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</si>
  <si>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</si>
  <si>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</si>
  <si>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</si>
  <si>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</si>
  <si>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</si>
  <si>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</si>
  <si>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</si>
  <si>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</si>
  <si>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</si>
  <si>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</si>
  <si>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</si>
  <si>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</si>
  <si>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</si>
  <si>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</si>
  <si>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</si>
  <si>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</si>
  <si>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</si>
  <si>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</si>
  <si>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</si>
  <si>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</si>
  <si>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</si>
  <si>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</si>
  <si>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</si>
  <si>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</si>
  <si>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</si>
  <si>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</si>
  <si>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</si>
  <si>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</si>
  <si>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</si>
  <si>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</si>
  <si>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</si>
  <si>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</si>
  <si>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</si>
  <si>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</si>
  <si>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</si>
  <si>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</si>
  <si>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</si>
  <si>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</si>
  <si>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</si>
  <si>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</si>
  <si>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</si>
  <si>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</si>
  <si>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</si>
  <si>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</si>
  <si>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</si>
  <si>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</si>
  <si>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</si>
  <si>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</si>
  <si>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</si>
  <si>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</si>
  <si>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</si>
  <si>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</si>
  <si>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</si>
  <si>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</si>
  <si>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</si>
  <si>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</si>
  <si>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</si>
  <si>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</si>
  <si>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</si>
  <si>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</si>
  <si>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</si>
  <si>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</si>
  <si>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</si>
  <si>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</si>
  <si>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</si>
  <si>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</si>
  <si>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</si>
  <si>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</si>
  <si>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</si>
  <si>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</si>
  <si>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</si>
  <si>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</si>
  <si>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</si>
  <si>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</si>
  <si>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</si>
  <si>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</si>
  <si>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</si>
  <si>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</si>
  <si>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</si>
  <si>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</si>
  <si>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</si>
  <si>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</si>
  <si>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</si>
  <si>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</si>
  <si>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</si>
  <si>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</si>
  <si>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</si>
  <si>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</si>
  <si>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</si>
  <si>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</si>
  <si>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</si>
  <si>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</si>
  <si>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</si>
  <si>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</si>
  <si>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</si>
  <si>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</si>
  <si>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</si>
  <si>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</si>
  <si>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</si>
  <si>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</si>
  <si>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</si>
  <si>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</si>
  <si>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</si>
  <si>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</si>
  <si>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</si>
  <si>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</si>
  <si>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</si>
  <si>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</si>
  <si>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</si>
  <si>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</si>
  <si>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</si>
  <si>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</si>
  <si>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</si>
  <si>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</si>
  <si>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</si>
  <si>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</si>
  <si>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</si>
  <si>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</si>
  <si>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</si>
  <si>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</si>
  <si>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</si>
  <si>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</si>
  <si>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</si>
  <si>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</si>
  <si>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</si>
  <si>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</si>
  <si>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</si>
  <si>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</si>
  <si>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</si>
  <si>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</si>
  <si>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</si>
  <si>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</si>
  <si>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</si>
  <si>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</si>
  <si>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</si>
  <si>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</si>
  <si>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</si>
  <si>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</si>
  <si>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</si>
  <si>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</si>
  <si>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</si>
  <si>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</si>
  <si>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</si>
  <si>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</si>
  <si>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</si>
  <si>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</si>
  <si>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</si>
  <si>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</si>
  <si>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</si>
  <si>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</si>
  <si>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</si>
  <si>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</si>
  <si>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</si>
  <si>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</si>
  <si>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</si>
  <si>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</si>
  <si>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</si>
  <si>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</si>
  <si>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</si>
  <si>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</si>
  <si>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</si>
  <si>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</si>
  <si>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</si>
  <si>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</si>
  <si>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</si>
  <si>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</si>
  <si>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</si>
  <si>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</si>
  <si>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</si>
  <si>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</si>
  <si>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</si>
  <si>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</si>
  <si>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</si>
  <si>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</si>
  <si>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</si>
  <si>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</si>
  <si>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</si>
  <si>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</si>
  <si>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</si>
  <si>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</si>
  <si>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</si>
  <si>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</si>
  <si>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</si>
  <si>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</si>
  <si>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</si>
  <si>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</si>
  <si>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</si>
  <si>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</si>
  <si>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</si>
  <si>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</si>
  <si>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</si>
  <si>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</si>
  <si>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</si>
  <si>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</si>
  <si>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</si>
  <si>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</si>
  <si>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</si>
  <si>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</si>
  <si>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</si>
  <si>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</si>
  <si>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</si>
  <si>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</si>
  <si>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</si>
  <si>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</si>
  <si>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</si>
  <si>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</si>
  <si>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</si>
  <si>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</si>
  <si>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</si>
  <si>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</si>
  <si>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</si>
  <si>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</si>
  <si>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</si>
  <si>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</si>
  <si>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</si>
  <si>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</si>
  <si>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</si>
  <si>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</si>
  <si>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</si>
  <si>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</si>
  <si>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</si>
  <si>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</si>
  <si>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</si>
  <si>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</si>
  <si>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</si>
  <si>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</si>
  <si>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</si>
  <si>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</si>
  <si>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</si>
  <si>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</si>
  <si>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</si>
  <si>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</si>
  <si>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</si>
  <si>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</si>
  <si>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</si>
  <si>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</si>
  <si>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</si>
  <si>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</si>
  <si>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</si>
  <si>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</si>
  <si>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</si>
  <si>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</si>
  <si>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</si>
  <si>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</si>
  <si>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</si>
  <si>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</si>
  <si>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</si>
  <si>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</si>
  <si>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</si>
  <si>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</si>
  <si>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</si>
  <si>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</si>
  <si>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</si>
  <si>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</si>
  <si>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</si>
  <si>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</si>
  <si>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</si>
  <si>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</si>
  <si>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</si>
  <si>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</si>
  <si>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</si>
  <si>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</si>
  <si>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</si>
  <si>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</si>
  <si>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</si>
  <si>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</si>
  <si>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</si>
  <si>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</si>
  <si>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</si>
  <si>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</si>
  <si>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</si>
  <si>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</si>
  <si>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</si>
  <si>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</si>
  <si>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</si>
  <si>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</si>
  <si>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</si>
  <si>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</si>
  <si>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</si>
  <si>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</si>
  <si>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</si>
  <si>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</si>
  <si>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</si>
  <si>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</si>
  <si>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</si>
  <si>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</si>
  <si>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</si>
  <si>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</si>
  <si>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</si>
  <si>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</si>
  <si>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</si>
  <si>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</si>
  <si>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</si>
  <si>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</si>
  <si>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</si>
  <si>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</si>
  <si>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</si>
  <si>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</si>
  <si>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</si>
  <si>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</si>
  <si>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</si>
  <si>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</si>
  <si>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</si>
  <si>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</si>
  <si>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</si>
  <si>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</si>
  <si>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</si>
  <si>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</si>
  <si>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</si>
  <si>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</si>
  <si>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</si>
  <si>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</si>
  <si>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</si>
  <si>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</si>
  <si>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</si>
  <si>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</si>
  <si>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</si>
  <si>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</si>
  <si>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</si>
  <si>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</si>
  <si>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</si>
  <si>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</si>
  <si>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</si>
  <si>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</si>
  <si>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</si>
  <si>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</si>
  <si>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</si>
  <si>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</si>
  <si>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</si>
  <si>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</si>
  <si>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</si>
  <si>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</si>
  <si>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</si>
  <si>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</si>
  <si>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</si>
  <si>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</si>
  <si>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</si>
  <si>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</si>
  <si>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</si>
  <si>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</si>
  <si>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</si>
  <si>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</si>
  <si>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</si>
  <si>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</si>
  <si>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</si>
  <si>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</si>
  <si>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</si>
  <si>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</si>
  <si>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</si>
  <si>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</si>
  <si>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</si>
  <si>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</si>
  <si>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</si>
  <si>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</si>
  <si>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</si>
  <si>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</si>
  <si>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</si>
  <si>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</si>
  <si>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</si>
  <si>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</si>
  <si>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</si>
  <si>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</si>
  <si>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</si>
  <si>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</si>
  <si>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</si>
  <si>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</si>
  <si>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</si>
  <si>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</si>
  <si>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</si>
  <si>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</si>
  <si>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</si>
  <si>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</si>
  <si>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</si>
  <si>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</si>
  <si>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</si>
  <si>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</si>
  <si>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</si>
  <si>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</si>
  <si>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</si>
  <si>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</si>
  <si>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</si>
  <si>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</si>
  <si>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</si>
  <si>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</si>
  <si>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</si>
  <si>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</si>
  <si>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</si>
  <si>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</si>
  <si>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</si>
  <si>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</si>
  <si>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</si>
  <si>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</si>
  <si>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</si>
  <si>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</si>
  <si>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</si>
  <si>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</si>
  <si>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</si>
  <si>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</si>
  <si>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</si>
  <si>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</si>
  <si>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</si>
  <si>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</si>
  <si>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</si>
  <si>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</si>
  <si>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</si>
  <si>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</si>
  <si>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</si>
  <si>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</si>
  <si>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</si>
  <si>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</si>
  <si>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</si>
  <si>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</si>
  <si>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</si>
  <si>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</si>
  <si>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</si>
  <si>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</si>
  <si>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</si>
  <si>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</si>
  <si>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</si>
  <si>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</si>
  <si>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</si>
  <si>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</si>
  <si>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</si>
  <si>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</si>
  <si>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</si>
  <si>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</si>
  <si>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</si>
  <si>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</si>
  <si>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</si>
  <si>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</si>
  <si>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</si>
  <si>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</si>
  <si>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</si>
  <si>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</si>
  <si>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</si>
  <si>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</si>
  <si>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</si>
  <si>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</si>
  <si>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</si>
  <si>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</si>
  <si>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</si>
  <si>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</si>
  <si>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</si>
  <si>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</si>
  <si>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</si>
  <si>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</si>
  <si>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</si>
  <si>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</si>
  <si>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</si>
  <si>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</si>
  <si>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</si>
  <si>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</si>
  <si>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</si>
  <si>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</si>
  <si>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</si>
  <si>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</si>
  <si>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</si>
  <si>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</si>
  <si>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</si>
  <si>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</si>
  <si>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</si>
  <si>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</si>
  <si>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</si>
  <si>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</si>
  <si>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</si>
  <si>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</si>
  <si>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</si>
  <si>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</si>
  <si>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</si>
  <si>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</si>
  <si>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</si>
  <si>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</si>
  <si>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</si>
  <si>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</si>
  <si>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</si>
  <si>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</si>
  <si>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</si>
  <si>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</si>
  <si>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</si>
  <si>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</si>
  <si>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</si>
  <si>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</si>
  <si>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</si>
  <si>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</si>
  <si>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</si>
  <si>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</si>
  <si>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</si>
  <si>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</si>
  <si>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</si>
  <si>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</si>
  <si>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</si>
  <si>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</si>
  <si>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</si>
  <si>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</si>
  <si>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</si>
  <si>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</si>
  <si>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</si>
  <si>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</si>
  <si>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</si>
  <si>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</si>
  <si>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</si>
  <si>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</si>
  <si>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</si>
  <si>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</si>
  <si>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</si>
  <si>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</si>
  <si>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</si>
  <si>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</si>
  <si>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</si>
  <si>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</si>
  <si>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</si>
  <si>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</si>
  <si>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</si>
  <si>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</si>
  <si>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</si>
  <si>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</si>
  <si>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</si>
  <si>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</si>
  <si>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</si>
  <si>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</si>
  <si>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</si>
  <si>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</si>
  <si>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</si>
  <si>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</si>
  <si>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</si>
  <si>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</si>
  <si>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</si>
  <si>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</si>
  <si>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</si>
  <si>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</si>
  <si>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</si>
  <si>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</si>
  <si>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</si>
  <si>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</si>
  <si>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</si>
  <si>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</si>
  <si>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</si>
  <si>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</si>
  <si>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</si>
  <si>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</si>
  <si>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</si>
  <si>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</si>
  <si>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</si>
  <si>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</si>
  <si>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</si>
  <si>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</si>
  <si>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</si>
  <si>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</si>
  <si>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</si>
  <si>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</si>
  <si>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</si>
  <si>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</si>
  <si>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</si>
  <si>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</si>
  <si>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</si>
  <si>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</si>
  <si>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</si>
  <si>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</si>
  <si>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</si>
  <si>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</si>
  <si>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</si>
  <si>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</si>
  <si>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</si>
  <si>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</si>
  <si>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</si>
  <si>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</si>
  <si>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</si>
  <si>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</si>
  <si>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</si>
  <si>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</si>
  <si>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</si>
  <si>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</si>
  <si>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</si>
  <si>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</si>
  <si>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</si>
  <si>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</si>
  <si>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</si>
  <si>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</si>
  <si>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</si>
  <si>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</si>
  <si>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</si>
  <si>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</si>
  <si>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</si>
  <si>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</si>
  <si>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</si>
  <si>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</si>
  <si>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</si>
  <si>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</si>
  <si>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</si>
  <si>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</si>
  <si>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</si>
  <si>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</si>
  <si>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</si>
  <si>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</si>
  <si>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</si>
  <si>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</si>
  <si>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</si>
  <si>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</si>
  <si>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</si>
  <si>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</si>
  <si>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</si>
  <si>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</si>
  <si>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</si>
  <si>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</si>
  <si>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</si>
  <si>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</si>
  <si>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</si>
  <si>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</si>
  <si>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</si>
  <si>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</si>
  <si>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</si>
  <si>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</si>
  <si>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</si>
  <si>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</si>
  <si>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</si>
  <si>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</si>
  <si>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</si>
  <si>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</si>
  <si>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</si>
  <si>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</si>
  <si>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</si>
  <si>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</si>
  <si>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</si>
  <si>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</si>
  <si>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</si>
  <si>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</si>
  <si>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</si>
  <si>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</si>
  <si>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</si>
  <si>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</si>
  <si>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</si>
  <si>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</si>
  <si>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</si>
  <si>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</si>
  <si>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</si>
  <si>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</si>
  <si>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</si>
  <si>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</si>
  <si>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</si>
  <si>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</si>
  <si>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</si>
  <si>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</si>
  <si>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</si>
  <si>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</si>
  <si>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</si>
  <si>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</si>
  <si>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</si>
  <si>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</si>
  <si>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</si>
  <si>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</si>
  <si>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</si>
  <si>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</si>
  <si>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</si>
  <si>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</si>
  <si>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</si>
  <si>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</si>
  <si>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</si>
  <si>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</si>
  <si>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</si>
  <si>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</si>
  <si>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</si>
  <si>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</si>
  <si>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</si>
  <si>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</si>
  <si>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</si>
  <si>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</si>
  <si>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</si>
  <si>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</si>
  <si>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</si>
  <si>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</si>
  <si>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</si>
  <si>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</si>
  <si>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</si>
  <si>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</si>
  <si>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</si>
  <si>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</si>
  <si>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</si>
  <si>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</si>
  <si>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</si>
  <si>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</si>
  <si>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</si>
  <si>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</si>
  <si>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</si>
  <si>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</si>
  <si>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</si>
  <si>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</si>
  <si>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</si>
  <si>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</si>
  <si>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</si>
  <si>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</si>
  <si>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</si>
  <si>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</si>
  <si>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</si>
  <si>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</si>
  <si>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</si>
  <si>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</si>
  <si>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</si>
  <si>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</si>
  <si>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</si>
  <si>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</si>
  <si>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</si>
  <si>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</si>
  <si>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</si>
  <si>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</si>
  <si>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</si>
  <si>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</si>
  <si>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</si>
  <si>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</si>
  <si>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</si>
  <si>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</si>
  <si>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</si>
  <si>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</si>
  <si>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</si>
  <si>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</si>
  <si>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</si>
  <si>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</si>
  <si>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</si>
  <si>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</si>
  <si>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</si>
  <si>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</si>
  <si>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</si>
  <si>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</si>
  <si>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</si>
  <si>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</si>
  <si>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</si>
  <si>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</si>
  <si>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</si>
  <si>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</si>
  <si>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</si>
  <si>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</si>
  <si>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</si>
  <si>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</si>
  <si>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</si>
  <si>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</si>
  <si>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</si>
  <si>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</si>
  <si>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</si>
  <si>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</si>
  <si>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</si>
  <si>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</si>
  <si>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</si>
  <si>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</si>
  <si>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</si>
  <si>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</si>
  <si>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</si>
  <si>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</si>
  <si>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</si>
  <si>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</si>
  <si>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</si>
  <si>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</si>
  <si>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</si>
  <si>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</si>
  <si>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</si>
  <si>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</si>
  <si>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</si>
  <si>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</si>
  <si>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</si>
  <si>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</si>
  <si>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</si>
  <si>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</si>
  <si>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</si>
  <si>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</si>
  <si>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</si>
  <si>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</si>
  <si>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</si>
  <si>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</si>
  <si>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</si>
  <si>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</si>
  <si>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</si>
  <si>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</si>
  <si>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</si>
  <si>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</si>
  <si>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</si>
  <si>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</si>
  <si>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</si>
  <si>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</si>
  <si>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</si>
  <si>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</si>
  <si>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</si>
  <si>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</si>
  <si>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</si>
  <si>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</si>
  <si>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</si>
  <si>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</si>
  <si>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</si>
  <si>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</si>
  <si>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</si>
  <si>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</si>
  <si>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</si>
  <si>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</si>
  <si>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</si>
  <si>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</si>
  <si>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</si>
  <si>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</si>
  <si>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</si>
  <si>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</si>
  <si>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</si>
  <si>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</si>
  <si>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</si>
  <si>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</si>
  <si>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</si>
  <si>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</si>
  <si>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</si>
  <si>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</si>
  <si>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</si>
  <si>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</si>
  <si>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</si>
  <si>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</si>
  <si>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</si>
  <si>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</si>
  <si>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</si>
  <si>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</si>
  <si>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</si>
  <si>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</si>
  <si>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</si>
  <si>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</si>
  <si>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</si>
  <si>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</si>
  <si>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</si>
  <si>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</si>
  <si>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</si>
  <si>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</si>
  <si>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</si>
  <si>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</si>
  <si>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</si>
  <si>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</si>
  <si>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</si>
  <si>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</si>
  <si>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</si>
  <si>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</si>
  <si>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</si>
  <si>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</si>
  <si>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</si>
  <si>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</si>
  <si>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</si>
  <si>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</si>
  <si>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</si>
  <si>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</si>
  <si>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</si>
  <si>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</si>
  <si>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</si>
  <si>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</si>
  <si>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</si>
  <si>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</si>
  <si>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</si>
  <si>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</si>
  <si>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</si>
  <si>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</si>
  <si>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</si>
  <si>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</si>
  <si>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</si>
  <si>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</si>
  <si>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</si>
  <si>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</si>
  <si>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</si>
  <si>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</si>
  <si>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</si>
  <si>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</si>
  <si>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</si>
  <si>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</si>
  <si>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</si>
  <si>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</si>
  <si>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</si>
  <si>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</si>
  <si>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</si>
  <si>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</si>
  <si>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</si>
  <si>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</si>
  <si>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</si>
  <si>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</si>
  <si>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</si>
  <si>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</si>
  <si>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</si>
  <si>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</si>
  <si>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</si>
  <si>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</si>
  <si>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</si>
  <si>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</si>
  <si>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</si>
  <si>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</si>
  <si>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</si>
  <si>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</si>
  <si>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</si>
  <si>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</si>
  <si>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</si>
  <si>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</si>
  <si>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</si>
  <si>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</si>
  <si>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</si>
  <si>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</si>
  <si>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</si>
  <si>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</si>
  <si>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</si>
  <si>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</si>
  <si>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</si>
  <si>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</si>
  <si>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</si>
  <si>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</si>
  <si>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</si>
  <si>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</si>
  <si>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</si>
  <si>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</si>
  <si>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</si>
  <si>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</si>
  <si>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</si>
  <si>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</si>
  <si>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</si>
  <si>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</si>
  <si>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</si>
  <si>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</si>
  <si>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</si>
  <si>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</si>
  <si>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</si>
  <si>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</si>
  <si>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</si>
  <si>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</si>
  <si>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</si>
  <si>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</si>
  <si>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</si>
  <si>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</si>
  <si>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</si>
  <si>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</si>
  <si>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</si>
  <si>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</si>
  <si>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</si>
  <si>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</si>
  <si>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</si>
  <si>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</si>
  <si>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</si>
  <si>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</si>
  <si>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</si>
  <si>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</si>
  <si>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</si>
  <si>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</si>
  <si>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</si>
  <si>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</si>
  <si>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</si>
  <si>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</si>
  <si>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</si>
  <si>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</si>
  <si>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</si>
  <si>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</si>
  <si>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</si>
  <si>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</si>
  <si>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</si>
  <si>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</si>
  <si>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</si>
  <si>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</si>
  <si>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</si>
  <si>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</si>
  <si>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</si>
  <si>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</si>
  <si>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</si>
  <si>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</si>
  <si>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</si>
  <si>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</si>
  <si>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</si>
  <si>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</si>
  <si>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</si>
  <si>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</si>
  <si>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</si>
  <si>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</si>
  <si>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</si>
  <si>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</si>
  <si>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</si>
  <si>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</si>
  <si>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</si>
  <si>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</si>
  <si>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</si>
  <si>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</si>
  <si>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</si>
  <si>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</si>
  <si>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</si>
  <si>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</si>
  <si>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</si>
  <si>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</si>
  <si>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</si>
  <si>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</si>
  <si>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</si>
  <si>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</si>
  <si>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</si>
  <si>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</si>
  <si>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</si>
  <si>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</si>
  <si>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</si>
  <si>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</si>
  <si>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</si>
  <si>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</si>
  <si>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</si>
  <si>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</si>
  <si>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</si>
  <si>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</si>
  <si>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</si>
  <si>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</si>
  <si>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</si>
  <si>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</si>
  <si>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</si>
  <si>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</si>
  <si>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</si>
  <si>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</si>
  <si>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</si>
  <si>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</si>
  <si>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</si>
  <si>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</si>
  <si>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</si>
  <si>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</si>
  <si>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</si>
  <si>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</si>
  <si>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</si>
  <si>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</si>
  <si>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</si>
  <si>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</si>
  <si>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</si>
  <si>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</si>
  <si>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</si>
  <si>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</si>
  <si>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</si>
  <si>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</si>
  <si>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</si>
  <si>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</si>
  <si>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</si>
  <si>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</si>
  <si>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</si>
  <si>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</si>
  <si>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</si>
  <si>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</si>
  <si>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</si>
  <si>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</si>
  <si>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</si>
  <si>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</si>
  <si>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</si>
  <si>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</si>
  <si>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</si>
  <si>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</si>
  <si>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</si>
  <si>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</si>
  <si>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</si>
  <si>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</si>
  <si>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</si>
  <si>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</si>
  <si>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</si>
  <si>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</si>
  <si>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</si>
  <si>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</si>
  <si>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</si>
  <si>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</si>
  <si>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</si>
  <si>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</si>
  <si>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</si>
  <si>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</si>
  <si>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</si>
  <si>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</si>
  <si>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</si>
  <si>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</si>
  <si>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</si>
  <si>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</si>
  <si>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</si>
  <si>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</si>
  <si>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</si>
  <si>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</si>
  <si>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</si>
  <si>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</si>
  <si>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</si>
  <si>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</si>
  <si>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</si>
  <si>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</si>
  <si>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</si>
  <si>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</si>
  <si>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</si>
  <si>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</si>
  <si>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</si>
  <si>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</si>
  <si>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</si>
  <si>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</si>
  <si>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</si>
  <si>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</si>
  <si>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</si>
  <si>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</si>
  <si>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</si>
  <si>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</si>
  <si>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</si>
  <si>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</si>
  <si>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</si>
  <si>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</si>
  <si>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</si>
  <si>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</si>
  <si>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</si>
  <si>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</si>
  <si>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</si>
  <si>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</si>
  <si>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</si>
  <si>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</si>
  <si>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</si>
  <si>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</si>
  <si>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</si>
  <si>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</si>
  <si>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</si>
  <si>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</si>
  <si>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</si>
  <si>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</si>
  <si>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</si>
  <si>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</si>
  <si>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</si>
  <si>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</si>
  <si>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</si>
  <si>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</si>
  <si>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</si>
  <si>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</si>
  <si>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</si>
  <si>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</si>
  <si>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</si>
  <si>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</si>
  <si>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</si>
  <si>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</si>
  <si>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</si>
  <si>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</si>
  <si>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</si>
  <si>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</si>
  <si>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</si>
  <si>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</si>
  <si>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</si>
  <si>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</si>
  <si>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</si>
  <si>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</si>
  <si>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</si>
  <si>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</si>
  <si>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</si>
  <si>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</si>
  <si>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</si>
  <si>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</si>
  <si>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</si>
  <si>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</si>
  <si>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</si>
  <si>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</si>
  <si>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</si>
  <si>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</si>
  <si>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</si>
  <si>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</si>
  <si>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</si>
  <si>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</si>
  <si>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</si>
  <si>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</si>
  <si>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</si>
  <si>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</si>
  <si>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</si>
  <si>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</si>
  <si>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</si>
  <si>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</si>
  <si>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</si>
  <si>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</si>
  <si>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</si>
  <si>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</si>
  <si>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</si>
  <si>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</si>
  <si>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</si>
  <si>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</si>
  <si>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</si>
  <si>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</si>
  <si>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</si>
  <si>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</si>
  <si>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</si>
  <si>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</si>
  <si>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</si>
  <si>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</si>
  <si>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</si>
  <si>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</si>
  <si>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</si>
  <si>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</si>
  <si>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</si>
  <si>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</si>
  <si>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</si>
  <si>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</si>
  <si>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</si>
  <si>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</si>
  <si>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</si>
  <si>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</si>
  <si>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Kern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</si>
  <si>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</si>
  <si>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</si>
  <si>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</si>
  <si>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</si>
  <si>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</si>
  <si>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</si>
  <si>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</si>
  <si>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CA-604</t>
  </si>
  <si>
    <t>Bakersfield/Kern County CoC</t>
  </si>
  <si>
    <t>Data for: Taft city; California</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</si>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</sst>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68"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amily val="2"/>
    </font>
    <font>
      <i/>
      <sz val="11"/>
      <name val="Calibri"/>
      <family val="2"/>
    </font>
    <font>
      <sz val="10"/>
      <color rgb="FFFF0000"/>
      <name val="Calibri Light"/>
      <family val="2"/>
      <scheme val="minor"/>
    </font>
    <font>
      <b/>
      <sz val="10"/>
      <color rgb="FFFF0000"/>
      <name val="Calibri Light"/>
      <family val="2"/>
      <scheme val="minor"/>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4" applyNumberFormat="0" applyFill="0" applyAlignment="0" applyProtection="0"/>
    <xf numFmtId="0" fontId="54"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77" applyNumberFormat="0" applyAlignment="0" applyProtection="0"/>
    <xf numFmtId="0" fontId="59" fillId="27" borderId="78" applyNumberFormat="0" applyAlignment="0" applyProtection="0"/>
    <xf numFmtId="0" fontId="60" fillId="27" borderId="77" applyNumberFormat="0" applyAlignment="0" applyProtection="0"/>
    <xf numFmtId="0" fontId="61" fillId="0" borderId="79" applyNumberFormat="0" applyFill="0" applyAlignment="0" applyProtection="0"/>
    <xf numFmtId="0" fontId="18" fillId="28" borderId="80" applyNumberFormat="0" applyAlignment="0" applyProtection="0"/>
    <xf numFmtId="0" fontId="62" fillId="0" borderId="0" applyNumberFormat="0" applyFill="0" applyBorder="0" applyAlignment="0" applyProtection="0"/>
    <xf numFmtId="0" fontId="2" fillId="29" borderId="81" applyNumberFormat="0" applyFont="0" applyAlignment="0" applyProtection="0"/>
    <xf numFmtId="0" fontId="63" fillId="0" borderId="0" applyNumberFormat="0" applyFill="0" applyBorder="0" applyAlignment="0" applyProtection="0"/>
    <xf numFmtId="0" fontId="3" fillId="0" borderId="82"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4">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3" fontId="0" fillId="0" borderId="0" xfId="0" applyNumberFormat="1"/>
    <xf numFmtId="170" fontId="0" fillId="25" borderId="5" xfId="0" applyNumberFormat="1" applyFill="1" applyBorder="1"/>
    <xf numFmtId="172" fontId="0" fillId="25" borderId="5" xfId="0" applyNumberFormat="1" applyFill="1" applyBorder="1"/>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66" fillId="0" borderId="6" xfId="0" applyFont="1" applyBorder="1" applyAlignment="1">
      <alignment horizontal="left" vertical="top"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0" fillId="0" borderId="0" xfId="0"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0" fillId="0" borderId="40"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0" xfId="0" applyBorder="1" applyAlignment="1">
      <alignment vertical="center" wrapText="1"/>
    </xf>
    <xf numFmtId="0" fontId="0" fillId="0" borderId="55" xfId="0" applyBorder="1" applyAlignment="1">
      <alignment vertical="center" wrapText="1"/>
    </xf>
    <xf numFmtId="0" fontId="0" fillId="0" borderId="41"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00354E"/>
      <color rgb="FFE1F1DA"/>
      <color rgb="FFCB9731"/>
      <color rgb="FF169ABC"/>
      <color rgb="FF68BD45"/>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5316</c:v>
                </c:pt>
                <c:pt idx="1">
                  <c:v>5902</c:v>
                </c:pt>
                <c:pt idx="2">
                  <c:v>6400</c:v>
                </c:pt>
                <c:pt idx="3">
                  <c:v>9327</c:v>
                </c:pt>
                <c:pt idx="4">
                  <c:v>8546</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1"/>
              <c:layout>
                <c:manualLayout>
                  <c:x val="-5.3418803418803458E-2"/>
                  <c:y val="-3.3446816739661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B2-46F5-8F59-0664669E5CC0}"/>
                </c:ext>
              </c:extLst>
            </c:dLbl>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3.0513493505619489E-3"/>
                  <c:y val="6.96476345876955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0.11023325808878856</c:v>
                </c:pt>
                <c:pt idx="2">
                  <c:v>8.437817688919011E-2</c:v>
                </c:pt>
                <c:pt idx="3">
                  <c:v>0.45734374999999999</c:v>
                </c:pt>
                <c:pt idx="4">
                  <c:v>-8.3735391873056716E-2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c:v>
                </c:pt>
                <c:pt idx="1">
                  <c:v>8.234295415959253E-2</c:v>
                </c:pt>
                <c:pt idx="2">
                  <c:v>0.14006791171477079</c:v>
                </c:pt>
                <c:pt idx="3">
                  <c:v>0.14516129032258066</c:v>
                </c:pt>
                <c:pt idx="4">
                  <c:v>2.2071307300509338E-2</c:v>
                </c:pt>
                <c:pt idx="5">
                  <c:v>8.4889643463497456E-3</c:v>
                </c:pt>
                <c:pt idx="6">
                  <c:v>4.6689303904923603E-2</c:v>
                </c:pt>
                <c:pt idx="7">
                  <c:v>0</c:v>
                </c:pt>
                <c:pt idx="8">
                  <c:v>6.1120543293718167E-2</c:v>
                </c:pt>
                <c:pt idx="9">
                  <c:v>3.9049235993208829E-2</c:v>
                </c:pt>
                <c:pt idx="10">
                  <c:v>0.23089983022071306</c:v>
                </c:pt>
                <c:pt idx="11">
                  <c:v>0.15449915110356535</c:v>
                </c:pt>
                <c:pt idx="12">
                  <c:v>5.857385398981324E-2</c:v>
                </c:pt>
                <c:pt idx="13">
                  <c:v>0</c:v>
                </c:pt>
                <c:pt idx="14">
                  <c:v>1.1035653650254669E-2</c:v>
                </c:pt>
                <c:pt idx="15">
                  <c:v>0</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Taft</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0</c:v>
                      </c:pt>
                      <c:pt idx="1">
                        <c:v>97</c:v>
                      </c:pt>
                      <c:pt idx="2">
                        <c:v>165</c:v>
                      </c:pt>
                      <c:pt idx="3">
                        <c:v>171</c:v>
                      </c:pt>
                      <c:pt idx="4">
                        <c:v>26</c:v>
                      </c:pt>
                      <c:pt idx="5">
                        <c:v>10</c:v>
                      </c:pt>
                      <c:pt idx="6">
                        <c:v>55</c:v>
                      </c:pt>
                      <c:pt idx="7">
                        <c:v>0</c:v>
                      </c:pt>
                      <c:pt idx="8">
                        <c:v>72</c:v>
                      </c:pt>
                      <c:pt idx="9">
                        <c:v>46</c:v>
                      </c:pt>
                      <c:pt idx="10">
                        <c:v>272</c:v>
                      </c:pt>
                      <c:pt idx="11">
                        <c:v>182</c:v>
                      </c:pt>
                      <c:pt idx="12">
                        <c:v>69</c:v>
                      </c:pt>
                      <c:pt idx="13">
                        <c:v>0</c:v>
                      </c:pt>
                      <c:pt idx="14">
                        <c:v>13</c:v>
                      </c:pt>
                      <c:pt idx="15">
                        <c:v>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Taft</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2.79</c:v>
                </c:pt>
                <c:pt idx="1">
                  <c:v>2.94</c:v>
                </c:pt>
                <c:pt idx="2">
                  <c:v>2.41</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3.21</c:v>
                </c:pt>
                <c:pt idx="2">
                  <c:v>3.15</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2096</c:v>
                </c:pt>
                <c:pt idx="1">
                  <c:v>2209</c:v>
                </c:pt>
                <c:pt idx="2">
                  <c:v>2233</c:v>
                </c:pt>
                <c:pt idx="3">
                  <c:v>2254</c:v>
                </c:pt>
                <c:pt idx="4">
                  <c:v>3457</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5.3912213740458015E-2</c:v>
                </c:pt>
                <c:pt idx="2">
                  <c:v>1.0864644635581712E-2</c:v>
                </c:pt>
                <c:pt idx="3">
                  <c:v>9.4043887147335428E-3</c:v>
                </c:pt>
                <c:pt idx="4">
                  <c:v>0.53371783496007097</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0.34104715070870695</c:v>
                </c:pt>
                <c:pt idx="1">
                  <c:v>0.50469008173829122</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0.14463407578825571</c:v>
                </c:pt>
                <c:pt idx="1">
                  <c:v>8.3306525903288547E-2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0.20914087358981776</c:v>
                </c:pt>
                <c:pt idx="1">
                  <c:v>0.2451344514468701</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0.30517789991321953</c:v>
                </c:pt>
                <c:pt idx="1">
                  <c:v>0.16686894091155011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Taft</c:v>
                      </c:pt>
                      <c:pt idx="1">
                        <c:v>Kern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0.11512872432745155</c:v>
                      </c:pt>
                      <c:pt idx="1">
                        <c:v>0.24751787568176167</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0.22591842638125542</c:v>
                      </c:pt>
                      <c:pt idx="1">
                        <c:v>0.25717220605652957</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0.11021116575065085</c:v>
                      </c:pt>
                      <c:pt idx="1">
                        <c:v>4.2996680752752633E-2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3.4422910037604858E-2</c:v>
                      </c:pt>
                      <c:pt idx="1">
                        <c:v>4.0309845150535907E-2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0.11426091987272201</c:v>
                      </c:pt>
                      <c:pt idx="1">
                        <c:v>0.10405913231660062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4.252241828174718E-2</c:v>
                      </c:pt>
                      <c:pt idx="1">
                        <c:v>6.7675357148079374E-2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4.4547295342782761E-2</c:v>
                      </c:pt>
                      <c:pt idx="1">
                        <c:v>6.5105499422421734E-2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7.8102400925658087E-3</c:v>
                      </c:pt>
                      <c:pt idx="1">
                        <c:v>8.2944625597683834E-3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0.26844084466300261</c:v>
                      </c:pt>
                      <c:pt idx="1">
                        <c:v>0.10458918831975902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2.6612669945039052E-2</c:v>
                      </c:pt>
                      <c:pt idx="1">
                        <c:v>1.7926859582681424E-2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1.01243853051779E-2</c:v>
                      </c:pt>
                      <c:pt idx="1">
                        <c:v>3.14487710011844E-2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0</c:v>
                      </c:pt>
                      <c:pt idx="1">
                        <c:v>1.2904122007925251E-2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Taft</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0.27972027972027974</c:v>
                </c:pt>
                <c:pt idx="1">
                  <c:v>0.22745098039215686</c:v>
                </c:pt>
                <c:pt idx="2">
                  <c:v>0.38624787775891339</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0.21242273134637038</c:v>
                </c:pt>
                <c:pt idx="1">
                  <c:v>0.233351358096585</c:v>
                </c:pt>
                <c:pt idx="2">
                  <c:v>0.23592064284116523</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Taft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160</c:v>
                      </c:pt>
                      <c:pt idx="1">
                        <c:v>116</c:v>
                      </c:pt>
                      <c:pt idx="2" formatCode="#,##0">
                        <c:v>455</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9244</c:v>
                      </c:pt>
                      <c:pt idx="1">
                        <c:v>11220</c:v>
                      </c:pt>
                      <c:pt idx="2" formatCode="#,##0">
                        <c:v>13711</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Taft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1.2438530517789991E-2</c:v>
                </c:pt>
                <c:pt idx="1">
                  <c:v>0</c:v>
                </c:pt>
                <c:pt idx="2">
                  <c:v>3.1240960370263235E-2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0.10163184137799938</c:v>
                </c:pt>
                <c:pt idx="1">
                  <c:v>4.7419906710143442E-2</c:v>
                </c:pt>
                <c:pt idx="2">
                  <c:v>3.2468671862434018E-2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Taft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43</c:v>
                      </c:pt>
                      <c:pt idx="1">
                        <c:v>0</c:v>
                      </c:pt>
                      <c:pt idx="2">
                        <c:v>108</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27802</c:v>
                      </c:pt>
                      <c:pt idx="1">
                        <c:v>12972</c:v>
                      </c:pt>
                      <c:pt idx="2">
                        <c:v>8882</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0.26543209876543211</c:v>
                </c:pt>
                <c:pt idx="1">
                  <c:v>0.20728534258456199</c:v>
                </c:pt>
                <c:pt idx="2">
                  <c:v>0.38270176453572463</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0.28148148148148144</c:v>
                </c:pt>
                <c:pt idx="1">
                  <c:v>0.29661751951431048</c:v>
                </c:pt>
                <c:pt idx="2">
                  <c:v>0.24009256580850449</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0.15061728395061727</c:v>
                </c:pt>
                <c:pt idx="1">
                  <c:v>0.17476149176062444</c:v>
                </c:pt>
                <c:pt idx="2">
                  <c:v>0.1443448076366792</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0.14732510288065842</c:v>
                </c:pt>
                <c:pt idx="1">
                  <c:v>0.18430182133564615</c:v>
                </c:pt>
                <c:pt idx="2">
                  <c:v>0.18918137113103847</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8.6008230452674889E-2</c:v>
                </c:pt>
                <c:pt idx="1">
                  <c:v>8.6296617519514313E-2</c:v>
                </c:pt>
                <c:pt idx="2">
                  <c:v>1.2438530517789991E-2</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6.2962962962962971E-2</c:v>
                </c:pt>
                <c:pt idx="1">
                  <c:v>4.0763226366001735E-2</c:v>
                </c:pt>
                <c:pt idx="2">
                  <c:v>0</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6.1728395061728392E-3</c:v>
                </c:pt>
                <c:pt idx="1">
                  <c:v>9.9739809193408503E-3</c:v>
                </c:pt>
                <c:pt idx="2">
                  <c:v>3.1240960370263235E-2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0.63045267489711931</c:v>
                      </c:pt>
                      <c:pt idx="1">
                        <c:v>0.53035559410234168</c:v>
                      </c:pt>
                      <c:pt idx="2">
                        <c:v>0.52936071738501589</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0.13456790123456791</c:v>
                      </c:pt>
                      <c:pt idx="1">
                        <c:v>8.6730268863833476E-2</c:v>
                      </c:pt>
                      <c:pt idx="2">
                        <c:v>0.16806479606595315</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0.23209876543209876</c:v>
                      </c:pt>
                      <c:pt idx="1">
                        <c:v>0.2059843885516045</c:v>
                      </c:pt>
                      <c:pt idx="2">
                        <c:v>0.22273647671391381</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0.11728395061728394</c:v>
                      </c:pt>
                      <c:pt idx="1">
                        <c:v>9.366869037294015E-2</c:v>
                      </c:pt>
                      <c:pt idx="2">
                        <c:v>3.5290714492334396E-2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6.7901234567901231E-2</c:v>
                      </c:pt>
                      <c:pt idx="1">
                        <c:v>8.5862966175195149E-2</c:v>
                      </c:pt>
                      <c:pt idx="2">
                        <c:v>7.3474110500433898E-2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3.3333333333333333E-2</c:v>
                      </c:pt>
                      <c:pt idx="1">
                        <c:v>3.6860364267129228E-2</c:v>
                      </c:pt>
                      <c:pt idx="2">
                        <c:v>3.7604859704946487E-3</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3.9094650205761319E-2</c:v>
                      </c:pt>
                      <c:pt idx="1">
                        <c:v>2.1248915871639202E-2</c:v>
                      </c:pt>
                      <c:pt idx="2">
                        <c:v>0</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6.1728395061728392E-3</c:v>
                      </c:pt>
                      <c:pt idx="1">
                        <c:v>0</c:v>
                      </c:pt>
                      <c:pt idx="2">
                        <c:v>2.6034133641886028E-2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0.36954732510288069</c:v>
                      </c:pt>
                      <c:pt idx="1">
                        <c:v>0.46964440589765827</c:v>
                      </c:pt>
                      <c:pt idx="2">
                        <c:v>0.47063928261498411</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0.1308641975308642</c:v>
                      </c:pt>
                      <c:pt idx="1">
                        <c:v>0.12055507372072853</c:v>
                      </c:pt>
                      <c:pt idx="2">
                        <c:v>0.21463696846977148</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4.9382716049382713E-2</c:v>
                      </c:pt>
                      <c:pt idx="1">
                        <c:v>9.0633130962705991E-2</c:v>
                      </c:pt>
                      <c:pt idx="2">
                        <c:v>1.7356089094590684E-2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3.3333333333333333E-2</c:v>
                      </c:pt>
                      <c:pt idx="1">
                        <c:v>8.1092801387684307E-2</c:v>
                      </c:pt>
                      <c:pt idx="2">
                        <c:v>0.1090540931443448</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7.9423868312757204E-2</c:v>
                      </c:pt>
                      <c:pt idx="1">
                        <c:v>9.8438855160450991E-2</c:v>
                      </c:pt>
                      <c:pt idx="2">
                        <c:v>0.11570726063060457</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5.2674897119341563E-2</c:v>
                      </c:pt>
                      <c:pt idx="1">
                        <c:v>4.9436253252385085E-2</c:v>
                      </c:pt>
                      <c:pt idx="2">
                        <c:v>8.6780445472953421E-3</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2.3868312757201648E-2</c:v>
                      </c:pt>
                      <c:pt idx="1">
                        <c:v>1.9514310494362534E-2</c:v>
                      </c:pt>
                      <c:pt idx="2">
                        <c:v>0</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0</c:v>
                      </c:pt>
                      <c:pt idx="1">
                        <c:v>9.9739809193408503E-3</c:v>
                      </c:pt>
                      <c:pt idx="2">
                        <c:v>5.2068267283772052E-3</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2.7777777777777776E-2"/>
                  <c:y val="-1.754685128633367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85-433D-B555-11817A1C94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2697</c:v>
                </c:pt>
                <c:pt idx="1">
                  <c:v>2509</c:v>
                </c:pt>
                <c:pt idx="2">
                  <c:v>2739</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dLbl>
              <c:idx val="2"/>
              <c:layout>
                <c:manualLayout>
                  <c:x val="-1.9230769230769232E-2"/>
                  <c:y val="-1.9142240715334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85-433D-B555-11817A1C941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-6.9707081942899513E-2</c:v>
                </c:pt>
                <c:pt idx="2">
                  <c:v>9.1669988043045034E-2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Taft</c:v>
                </c:pt>
                <c:pt idx="1">
                  <c:v>Kern County</c:v>
                </c:pt>
                <c:pt idx="2">
                  <c:v>California</c:v>
                </c:pt>
              </c:strCache>
            </c:strRef>
          </c:cat>
          <c:val>
            <c:numRef>
              <c:f>(Households!$B$316,Households!$D$316,Households!$F$316)</c:f>
              <c:numCache>
                <c:formatCode>0.0%</c:formatCode>
                <c:ptCount val="3"/>
                <c:pt idx="0">
                  <c:v>0.14300000000000002</c:v>
                </c:pt>
                <c:pt idx="1">
                  <c:v>0.19899999999999998</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206</c:v>
                </c:pt>
                <c:pt idx="1">
                  <c:v>396</c:v>
                </c:pt>
                <c:pt idx="2">
                  <c:v>456</c:v>
                </c:pt>
                <c:pt idx="3">
                  <c:v>652</c:v>
                </c:pt>
                <c:pt idx="4">
                  <c:v>783</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0.92233009708737868</c:v>
                </c:pt>
                <c:pt idx="2">
                  <c:v>0.15151515151515152</c:v>
                </c:pt>
                <c:pt idx="3">
                  <c:v>0.42982456140350878</c:v>
                </c:pt>
                <c:pt idx="4">
                  <c:v>0.20092024539877301</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995</c:v>
                </c:pt>
                <c:pt idx="1">
                  <c:v>3353</c:v>
                </c:pt>
                <c:pt idx="2">
                  <c:v>3724</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5061</c:v>
                </c:pt>
                <c:pt idx="1">
                  <c:v>5221</c:v>
                </c:pt>
                <c:pt idx="2">
                  <c:v>4149</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117</c:v>
                </c:pt>
                <c:pt idx="1">
                  <c:v>361</c:v>
                </c:pt>
                <c:pt idx="2">
                  <c:v>133</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47</c:v>
                </c:pt>
                <c:pt idx="1">
                  <c:v>72</c:v>
                </c:pt>
                <c:pt idx="2">
                  <c:v>61</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67</c:v>
                </c:pt>
                <c:pt idx="1">
                  <c:v>92</c:v>
                </c:pt>
                <c:pt idx="2">
                  <c:v>136</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27</c:v>
                </c:pt>
                <c:pt idx="1">
                  <c:v>62</c:v>
                </c:pt>
                <c:pt idx="2">
                  <c:v>36</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83</c:v>
                </c:pt>
                <c:pt idx="1">
                  <c:v>152</c:v>
                </c:pt>
                <c:pt idx="2">
                  <c:v>288</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Taft</c:v>
                </c:pt>
                <c:pt idx="1">
                  <c:v>Kern County</c:v>
                </c:pt>
                <c:pt idx="2">
                  <c:v>California</c:v>
                </c:pt>
              </c:strCache>
            </c:strRef>
          </c:cat>
          <c:val>
            <c:numRef>
              <c:f>(Households!$B$368,Households!$D$368,Households!$F$368)</c:f>
              <c:numCache>
                <c:formatCode>0.0%</c:formatCode>
                <c:ptCount val="3"/>
                <c:pt idx="0">
                  <c:v>0.30199999999999999</c:v>
                </c:pt>
                <c:pt idx="1">
                  <c:v>0.32500000000000001</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dLbl>
              <c:idx val="2"/>
              <c:layout>
                <c:manualLayout>
                  <c:x val="-6.5150501077462751E-3"/>
                  <c:y val="1.27887281962253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DD-4A9D-BCA9-61016E6AF7C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183</c:v>
                </c:pt>
                <c:pt idx="1">
                  <c:v>238</c:v>
                </c:pt>
                <c:pt idx="2">
                  <c:v>375</c:v>
                </c:pt>
                <c:pt idx="3">
                  <c:v>325</c:v>
                </c:pt>
                <c:pt idx="4">
                  <c:v>605</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1"/>
              <c:layout>
                <c:manualLayout>
                  <c:x val="-7.1665551185209023E-2"/>
                  <c:y val="-3.4103275189934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DD-4A9D-BCA9-61016E6AF7C9}"/>
                </c:ext>
              </c:extLst>
            </c:dLbl>
            <c:dLbl>
              <c:idx val="2"/>
              <c:layout>
                <c:manualLayout>
                  <c:x val="9.9495588062786609E-3"/>
                  <c:y val="-8.5258187974836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0.30054644808743169</c:v>
                </c:pt>
                <c:pt idx="2">
                  <c:v>0.57563025210084029</c:v>
                </c:pt>
                <c:pt idx="3">
                  <c:v>-0.13333333333333333</c:v>
                </c:pt>
                <c:pt idx="4">
                  <c:v>0.86153846153846159</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62</c:v>
                </c:pt>
                <c:pt idx="1">
                  <c:v>145</c:v>
                </c:pt>
                <c:pt idx="2">
                  <c:v>157</c:v>
                </c:pt>
                <c:pt idx="3">
                  <c:v>240</c:v>
                </c:pt>
                <c:pt idx="4">
                  <c:v>361</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1.3387096774193548</c:v>
                </c:pt>
                <c:pt idx="2">
                  <c:v>8.2758620689655171E-2</c:v>
                </c:pt>
                <c:pt idx="3">
                  <c:v>0.5286624203821656</c:v>
                </c:pt>
                <c:pt idx="4">
                  <c:v>0.50416666666666665</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102</c:v>
                </c:pt>
                <c:pt idx="1">
                  <c:v>234</c:v>
                </c:pt>
                <c:pt idx="2">
                  <c:v>2</c:v>
                </c:pt>
                <c:pt idx="3">
                  <c:v>20</c:v>
                </c:pt>
                <c:pt idx="4">
                  <c:v>2</c:v>
                </c:pt>
                <c:pt idx="5">
                  <c:v>18</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29</c:v>
                </c:pt>
                <c:pt idx="1">
                  <c:v>150</c:v>
                </c:pt>
                <c:pt idx="2">
                  <c:v>1</c:v>
                </c:pt>
                <c:pt idx="3">
                  <c:v>7</c:v>
                </c:pt>
                <c:pt idx="4">
                  <c:v>3</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146</c:v>
                </c:pt>
                <c:pt idx="1">
                  <c:v>747</c:v>
                </c:pt>
                <c:pt idx="2">
                  <c:v>6</c:v>
                </c:pt>
                <c:pt idx="3">
                  <c:v>36</c:v>
                </c:pt>
                <c:pt idx="4">
                  <c:v>3</c:v>
                </c:pt>
                <c:pt idx="5">
                  <c:v>66</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277</c:v>
                      </c:pt>
                      <c:pt idx="1">
                        <c:v>1131</c:v>
                      </c:pt>
                      <c:pt idx="2">
                        <c:v>9</c:v>
                      </c:pt>
                      <c:pt idx="3">
                        <c:v>63</c:v>
                      </c:pt>
                      <c:pt idx="4">
                        <c:v>8</c:v>
                      </c:pt>
                      <c:pt idx="5">
                        <c:v>92</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815</c:v>
                      </c:pt>
                      <c:pt idx="1">
                        <c:v>145</c:v>
                      </c:pt>
                      <c:pt idx="2">
                        <c:v>2681</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423</c:v>
                </c:pt>
                <c:pt idx="1">
                  <c:v>257</c:v>
                </c:pt>
                <c:pt idx="2">
                  <c:v>259</c:v>
                </c:pt>
                <c:pt idx="3" formatCode="_(* #,##0_);_(* \(#,##0\);_(* &quot;-&quot;??_);_(@_)">
                  <c:v>279</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376</c:v>
                </c:pt>
                <c:pt idx="1">
                  <c:v>267</c:v>
                </c:pt>
                <c:pt idx="2">
                  <c:v>146</c:v>
                </c:pt>
                <c:pt idx="3" formatCode="_(* #,##0_);_(* \(#,##0\);_(* &quot;-&quot;??_);_(@_)">
                  <c:v>161</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549</c:v>
                </c:pt>
                <c:pt idx="1">
                  <c:v>736</c:v>
                </c:pt>
                <c:pt idx="2">
                  <c:v>367</c:v>
                </c:pt>
                <c:pt idx="3" formatCode="_(* #,##0_);_(* \(#,##0\);_(* &quot;-&quot;??_);_(@_)">
                  <c:v>952</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1348</c:v>
                      </c:pt>
                      <c:pt idx="1">
                        <c:v>1260</c:v>
                      </c:pt>
                      <c:pt idx="2">
                        <c:v>772</c:v>
                      </c:pt>
                      <c:pt idx="3">
                        <c:v>1392</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0.54633471645919773</c:v>
                </c:pt>
                <c:pt idx="1">
                  <c:v>0.42449819559187568</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0.2033195020746888</c:v>
                </c:pt>
                <c:pt idx="1">
                  <c:v>0.2760744430194757</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0.21300138312586445</c:v>
                </c:pt>
                <c:pt idx="1">
                  <c:v>0.26559098094187122</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3.7344398340248962E-2</c:v>
                </c:pt>
                <c:pt idx="1">
                  <c:v>3.383638044677742E-2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Taft</c:v>
                      </c:pt>
                      <c:pt idx="1">
                        <c:v>Kern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0.79068241469816269</c:v>
                </c:pt>
                <c:pt idx="1">
                  <c:v>0.40611353711790393</c:v>
                </c:pt>
                <c:pt idx="2">
                  <c:v>0.62570251030348445</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0.1568241469816273</c:v>
                </c:pt>
                <c:pt idx="1">
                  <c:v>0.34061135371179041</c:v>
                </c:pt>
                <c:pt idx="2">
                  <c:v>0.2356687898089172</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5.2493438320209973E-2</c:v>
                </c:pt>
                <c:pt idx="1">
                  <c:v>0.19213973799126638</c:v>
                </c:pt>
                <c:pt idx="2">
                  <c:v>0.11240164855751218</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0</c:v>
                </c:pt>
                <c:pt idx="1">
                  <c:v>6.1135371179039298E-2</c:v>
                </c:pt>
                <c:pt idx="2">
                  <c:v>2.6227051330086175E-2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0.61951219512195121</c:v>
                </c:pt>
                <c:pt idx="1">
                  <c:v>0.6962962962962963</c:v>
                </c:pt>
                <c:pt idx="2">
                  <c:v>0.6820276497695853</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0.1951219512195122</c:v>
                </c:pt>
                <c:pt idx="1">
                  <c:v>0.32592592592592595</c:v>
                </c:pt>
                <c:pt idx="2">
                  <c:v>0.27649769585253459</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Taft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66</c:v>
                </c:pt>
                <c:pt idx="1">
                  <c:v>179</c:v>
                </c:pt>
                <c:pt idx="2">
                  <c:v>134</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985</c:v>
                </c:pt>
                <c:pt idx="1">
                  <c:v>988</c:v>
                </c:pt>
                <c:pt idx="2">
                  <c:v>1096</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Taft</c:v>
                </c:pt>
                <c:pt idx="1">
                  <c:v>Kern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7.7375122428991194E-2</c:v>
                </c:pt>
                <c:pt idx="1">
                  <c:v>7.7389636262995012E-2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Taft</c:v>
                </c:pt>
                <c:pt idx="1">
                  <c:v>Kern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0.16585047339209924</c:v>
                </c:pt>
                <c:pt idx="1">
                  <c:v>0.21187775783286159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Taft</c:v>
                </c:pt>
                <c:pt idx="1">
                  <c:v>Kern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0.1057786483839373</c:v>
                </c:pt>
                <c:pt idx="1">
                  <c:v>0.10136275320519285</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Taft</c:v>
                </c:pt>
                <c:pt idx="1">
                  <c:v>Kern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0.13951463706605727</c:v>
                </c:pt>
                <c:pt idx="1">
                  <c:v>0.15585271239654977</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Taft</c:v>
                </c:pt>
                <c:pt idx="1">
                  <c:v>Kern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0.15583850255740558</c:v>
                </c:pt>
                <c:pt idx="1">
                  <c:v>0.12762057150028347</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Taft</c:v>
                </c:pt>
                <c:pt idx="1">
                  <c:v>Kern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8.1619327456741747E-2</c:v>
                </c:pt>
                <c:pt idx="1">
                  <c:v>0.11174307362363271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Taft</c:v>
                </c:pt>
                <c:pt idx="1">
                  <c:v>Kern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7.9878115137664601E-2</c:v>
                </c:pt>
                <c:pt idx="1">
                  <c:v>0.10449679424690014</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Taft</c:v>
                </c:pt>
                <c:pt idx="1">
                  <c:v>Kern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0.11437588420938077</c:v>
                </c:pt>
                <c:pt idx="1">
                  <c:v>6.640200435202552E-2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Taft</c:v>
                </c:pt>
                <c:pt idx="1">
                  <c:v>Kern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6.2683643486777671E-2</c:v>
                </c:pt>
                <c:pt idx="1">
                  <c:v>3.1027790663538227E-2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Taft</c:v>
                </c:pt>
                <c:pt idx="1">
                  <c:v>Kern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1.7085645880944609E-2</c:v>
                </c:pt>
                <c:pt idx="1">
                  <c:v>1.2226905916020698E-2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Taft</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61622</c:v>
                </c:pt>
                <c:pt idx="1">
                  <c:v>0</c:v>
                </c:pt>
                <c:pt idx="2">
                  <c:v>0</c:v>
                </c:pt>
                <c:pt idx="3">
                  <c:v>0</c:v>
                </c:pt>
                <c:pt idx="4">
                  <c:v>0</c:v>
                </c:pt>
                <c:pt idx="5">
                  <c:v>0</c:v>
                </c:pt>
                <c:pt idx="6">
                  <c:v>0</c:v>
                </c:pt>
                <c:pt idx="7">
                  <c:v>45113</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66163</c:v>
                </c:pt>
                <c:pt idx="1">
                  <c:v>39422</c:v>
                </c:pt>
                <c:pt idx="2">
                  <c:v>49412</c:v>
                </c:pt>
                <c:pt idx="3">
                  <c:v>74021</c:v>
                </c:pt>
                <c:pt idx="4">
                  <c:v>73750</c:v>
                </c:pt>
                <c:pt idx="5">
                  <c:v>49168</c:v>
                </c:pt>
                <c:pt idx="6">
                  <c:v>49484</c:v>
                </c:pt>
                <c:pt idx="7">
                  <c:v>47095</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166</c:v>
                </c:pt>
                <c:pt idx="1">
                  <c:v>333</c:v>
                </c:pt>
                <c:pt idx="2">
                  <c:v>516</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166</c:v>
                      </c:pt>
                      <c:pt idx="1">
                        <c:v>333</c:v>
                      </c:pt>
                      <c:pt idx="2">
                        <c:v>516</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9.2997198879551823E-2</c:v>
                      </c:pt>
                      <c:pt idx="1">
                        <c:v>0.19094036697247707</c:v>
                      </c:pt>
                      <c:pt idx="2">
                        <c:v>0.25761357963055415</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6.8766067703075542E-2"/>
                  <c:y val="2.283864940611237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354E"/>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1.053184066541395</c:v>
                </c:pt>
                <c:pt idx="2">
                  <c:v>0.34918343205911834</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0.22699849170437406</c:v>
                </c:pt>
                <c:pt idx="1">
                  <c:v>0.42168674698795183</c:v>
                </c:pt>
                <c:pt idx="2">
                  <c:v>11.515152</c:v>
                </c:pt>
                <c:pt idx="3">
                  <c:v>0</c:v>
                </c:pt>
                <c:pt idx="4">
                  <c:v>11.515152</c:v>
                </c:pt>
                <c:pt idx="5">
                  <c:v>0</c:v>
                </c:pt>
                <c:pt idx="6">
                  <c:v>0.69158878504672894</c:v>
                </c:pt>
                <c:pt idx="7">
                  <c:v>0.33066132264529058</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Taft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301</c:v>
                      </c:pt>
                      <c:pt idx="1">
                        <c:v>35</c:v>
                      </c:pt>
                      <c:pt idx="2">
                        <c:v>0</c:v>
                      </c:pt>
                      <c:pt idx="3">
                        <c:v>0</c:v>
                      </c:pt>
                      <c:pt idx="4">
                        <c:v>0</c:v>
                      </c:pt>
                      <c:pt idx="5">
                        <c:v>0</c:v>
                      </c:pt>
                      <c:pt idx="6">
                        <c:v>74</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0.8045714285714286</c:v>
                </c:pt>
                <c:pt idx="1">
                  <c:v>0.8014803004139075</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0.10704761904761904</c:v>
                </c:pt>
                <c:pt idx="1">
                  <c:v>0.12201299675522385</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0</c:v>
                </c:pt>
                <c:pt idx="1">
                  <c:v>6.6660587001479716E-3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1.4095238095238095E-2</c:v>
                </c:pt>
                <c:pt idx="1">
                  <c:v>1.3546866864157726E-2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6.9714285714285715E-2</c:v>
                </c:pt>
                <c:pt idx="1">
                  <c:v>1.1102253104306464E-2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4.5714285714285718E-3</c:v>
                </c:pt>
                <c:pt idx="1">
                  <c:v>4.5191524162256455E-2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Taft</c:v>
                      </c:pt>
                      <c:pt idx="1">
                        <c:v>Kern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0.91161904761904766</c:v>
                      </c:pt>
                      <c:pt idx="1">
                        <c:v>0.92349329716913142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6.7809523809523806E-2</c:v>
                      </c:pt>
                      <c:pt idx="1">
                        <c:v>7.9504370004500918E-2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1.8285714285714287E-2</c:v>
                      </c:pt>
                      <c:pt idx="1">
                        <c:v>2.1451412198357903E-2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2.0952380952380951E-2</c:v>
                      </c:pt>
                      <c:pt idx="1">
                        <c:v>1.2255428307509465E-2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0</c:v>
                      </c:pt>
                      <c:pt idx="1">
                        <c:v>6.3218712032736052E-3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c:v>
                      </c:pt>
                      <c:pt idx="1">
                        <c:v>2.479915041581968E-3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6.3130458828409295E-3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1.2061271257990592E-4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1.3237980649014064E-4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1.0002029823699515E-4</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2.9417734775586811E-4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1.5385475287631903E-3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2.7211404667417801E-3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1.4095238095238095E-2</c:v>
                      </c:pt>
                      <c:pt idx="1">
                        <c:v>1.0825726397415946E-2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6.9714285714285715E-2</c:v>
                      </c:pt>
                      <c:pt idx="1">
                        <c:v>9.2695282277874044E-3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0.432</c:v>
                </c:pt>
                <c:pt idx="1">
                  <c:v>0.46079999999999999</c:v>
                </c:pt>
                <c:pt idx="2">
                  <c:v>0.46479999999999999</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6.6666666666666652E-2</c:v>
                </c:pt>
                <c:pt idx="2">
                  <c:v>8.6805555555555629E-3</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0.32100000000000001</c:v>
                </c:pt>
                <c:pt idx="1">
                  <c:v>0.35100000000000003</c:v>
                </c:pt>
                <c:pt idx="2">
                  <c:v>0.30199999999999999</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6.1363278794348795E-2"/>
                  <c:y val="1.1814295913869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03-4E64-A618-AB5F9B8BD943}"/>
                </c:ext>
              </c:extLst>
            </c:dLbl>
            <c:dLbl>
              <c:idx val="1"/>
              <c:layout>
                <c:manualLayout>
                  <c:x val="-4.2068348954967694E-2"/>
                  <c:y val="1.6554196659601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03-4E64-A618-AB5F9B8BD943}"/>
                </c:ext>
              </c:extLst>
            </c:dLbl>
            <c:dLbl>
              <c:idx val="2"/>
              <c:layout>
                <c:manualLayout>
                  <c:x val="-4.2068348954967694E-2"/>
                  <c:y val="1.6554196659601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03-4E64-A618-AB5F9B8BD9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0.218</c:v>
                </c:pt>
                <c:pt idx="1">
                  <c:v>0.161</c:v>
                </c:pt>
                <c:pt idx="2">
                  <c:v>0.14300000000000002</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2.13650093062539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03-4E64-A618-AB5F9B8BD943}"/>
                </c:ext>
              </c:extLst>
            </c:dLbl>
            <c:dLbl>
              <c:idx val="1"/>
              <c:layout>
                <c:manualLayout>
                  <c:x val="-4.2068348954967694E-2"/>
                  <c:y val="-4.0324612289181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03-4E64-A618-AB5F9B8BD9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0.22600000000000001</c:v>
                </c:pt>
                <c:pt idx="1">
                  <c:v>0.16500000000000001</c:v>
                </c:pt>
                <c:pt idx="2">
                  <c:v>0.23600000000000002</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dLbl>
              <c:idx val="0"/>
              <c:layout>
                <c:manualLayout>
                  <c:x val="-4.2068348954967694E-2"/>
                  <c:y val="4.49936011339931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03-4E64-A618-AB5F9B8BD9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0.20199999999999999</c:v>
                </c:pt>
                <c:pt idx="1">
                  <c:v>0.10199999999999999</c:v>
                </c:pt>
                <c:pt idx="2">
                  <c:v>0.11800000000000001</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0.56218905472636815</c:v>
                </c:pt>
                <c:pt idx="1">
                  <c:v>0.28338196192489118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0.24454649827784158</c:v>
                </c:pt>
                <c:pt idx="1">
                  <c:v>0.19477522499067995</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5.8170685036356681E-2</c:v>
                </c:pt>
                <c:pt idx="1">
                  <c:v>6.5406739399018393E-2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Taft</c:v>
                      </c:pt>
                      <c:pt idx="1">
                        <c:v>Kern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6.965174129353234E-2</c:v>
                      </c:pt>
                      <c:pt idx="1">
                        <c:v>2.2408178230206827E-2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0.39418293149636435</c:v>
                      </c:pt>
                      <c:pt idx="1">
                        <c:v>9.9356377226414105E-2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9.8354381936471488E-2</c:v>
                      </c:pt>
                      <c:pt idx="1">
                        <c:v>0.16161740646827022</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0.13509376195943359</c:v>
                      </c:pt>
                      <c:pt idx="1">
                        <c:v>0.4564360736854105</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8.8021431305013401E-2</c:v>
                      </c:pt>
                      <c:pt idx="1">
                        <c:v>0.21154823781692028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3.0998851894374284E-2</c:v>
                      </c:pt>
                      <c:pt idx="1">
                        <c:v>0.17527551922703646</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1.6073478760045924E-2</c:v>
                      </c:pt>
                      <c:pt idx="1">
                        <c:v>6.9612316641453745E-2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0.10639112131649445</c:v>
                      </c:pt>
                      <c:pt idx="1">
                        <c:v>0.11038330832581053</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1.3394565633371604E-2</c:v>
                      </c:pt>
                      <c:pt idx="1">
                        <c:v>1.3516386346200653E-2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4.0566398775354E-2</c:v>
                      </c:pt>
                      <c:pt idx="1">
                        <c:v>2.3979492804303552E-2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8.4194412552621514E-2</c:v>
                      </c:pt>
                      <c:pt idx="1">
                        <c:v>4.6896037514365205E-2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3.8652889399158057E-2</c:v>
                      </c:pt>
                      <c:pt idx="1">
                        <c:v>3.5434684150365561E-2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1.9517795637198621E-2</c:v>
                      </c:pt>
                      <c:pt idx="1">
                        <c:v>2.9972055248652828E-2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0.57714285714285718</c:v>
                </c:pt>
                <c:pt idx="1">
                  <c:v>0.44633943427620637</c:v>
                </c:pt>
                <c:pt idx="2">
                  <c:v>0.56218905472636815</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0.19923809523809527</c:v>
                </c:pt>
                <c:pt idx="1">
                  <c:v>0.24043261231281196</c:v>
                </c:pt>
                <c:pt idx="2">
                  <c:v>0.13509376195943359</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7.846617656598133E-2"/>
                  <c:y val="-1.77101598557831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59-4140-94C6-CE143375F80F}"/>
                </c:ext>
              </c:extLst>
            </c:dLbl>
            <c:dLbl>
              <c:idx val="1"/>
              <c:layout>
                <c:manualLayout>
                  <c:x val="-4.3222773343638096E-2"/>
                  <c:y val="1.9803950937052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59-4140-94C6-CE143375F80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0.1340952380952381</c:v>
                </c:pt>
                <c:pt idx="1">
                  <c:v>0.18843594009983361</c:v>
                </c:pt>
                <c:pt idx="2">
                  <c:v>0.24454649827784158</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0"/>
              <c:layout>
                <c:manualLayout>
                  <c:x val="-4.4808726488643563E-2"/>
                  <c:y val="2.3399778757491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59-4140-94C6-CE143375F80F}"/>
                </c:ext>
              </c:extLst>
            </c:dLbl>
            <c:dLbl>
              <c:idx val="1"/>
              <c:layout>
                <c:manualLayout>
                  <c:x val="-4.3222773343638096E-2"/>
                  <c:y val="3.0591434398368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59-4140-94C6-CE143375F80F}"/>
                </c:ext>
              </c:extLst>
            </c:dLbl>
            <c:dLbl>
              <c:idx val="2"/>
              <c:layout>
                <c:manualLayout>
                  <c:x val="-3.8200588384454275E-2"/>
                  <c:y val="2.3399778757491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59-4140-94C6-CE143375F80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8.9523809523809533E-2</c:v>
                </c:pt>
                <c:pt idx="1">
                  <c:v>0.12479201331114809</c:v>
                </c:pt>
                <c:pt idx="2">
                  <c:v>5.8170685036356681E-2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0.16685714285714287</c:v>
                      </c:pt>
                      <c:pt idx="1">
                        <c:v>6.4891846921797003E-2</c:v>
                      </c:pt>
                      <c:pt idx="2">
                        <c:v>6.965174129353234E-2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0.29638095238095236</c:v>
                      </c:pt>
                      <c:pt idx="1">
                        <c:v>0.28535773710482532</c:v>
                      </c:pt>
                      <c:pt idx="2">
                        <c:v>0.39418293149636435</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0.11390476190476191</c:v>
                      </c:pt>
                      <c:pt idx="1">
                        <c:v>9.6089850249584025E-2</c:v>
                      </c:pt>
                      <c:pt idx="2">
                        <c:v>9.8354381936471488E-2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0.16685714285714287</c:v>
                      </c:pt>
                      <c:pt idx="1">
                        <c:v>0.13685524126455906</c:v>
                      </c:pt>
                      <c:pt idx="2">
                        <c:v>8.8021431305013401E-2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2.3619047619047619E-2</c:v>
                      </c:pt>
                      <c:pt idx="1">
                        <c:v>9.6505823627287851E-2</c:v>
                      </c:pt>
                      <c:pt idx="2">
                        <c:v>3.0998851894374284E-2</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8.7619047619047624E-3</c:v>
                      </c:pt>
                      <c:pt idx="1">
                        <c:v>7.071547420965058E-3</c:v>
                      </c:pt>
                      <c:pt idx="2">
                        <c:v>1.6073478760045924E-2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3.3523809523809525E-2</c:v>
                      </c:pt>
                      <c:pt idx="1">
                        <c:v>8.277870216306156E-2</c:v>
                      </c:pt>
                      <c:pt idx="2">
                        <c:v>0.10639112131649445</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4.1904761904761906E-3</c:v>
                      </c:pt>
                      <c:pt idx="1">
                        <c:v>1.2063227953410981E-2</c:v>
                      </c:pt>
                      <c:pt idx="2">
                        <c:v>1.3394565633371604E-2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5.9428571428571428E-2</c:v>
                      </c:pt>
                      <c:pt idx="1">
                        <c:v>2.6622296173044926E-2</c:v>
                      </c:pt>
                      <c:pt idx="2">
                        <c:v>4.0566398775354E-2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3.6952380952380952E-2</c:v>
                      </c:pt>
                      <c:pt idx="1">
                        <c:v>6.6971713810316136E-2</c:v>
                      </c:pt>
                      <c:pt idx="2">
                        <c:v>8.4194412552621514E-2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6.4761904761904765E-3</c:v>
                      </c:pt>
                      <c:pt idx="1">
                        <c:v>6.8635607321131442E-2</c:v>
                      </c:pt>
                      <c:pt idx="2">
                        <c:v>3.8652889399158057E-2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8.3047619047619051E-2</c:v>
                      </c:pt>
                      <c:pt idx="1">
                        <c:v>5.6156405990016638E-2</c:v>
                      </c:pt>
                      <c:pt idx="2">
                        <c:v>1.9517795637198621E-2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Taft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4716</c:v>
                </c:pt>
                <c:pt idx="1">
                  <c:v>4463</c:v>
                </c:pt>
                <c:pt idx="2">
                  <c:v>5232</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303446</c:v>
                      </c:pt>
                      <c:pt idx="1">
                        <c:v>322560</c:v>
                      </c:pt>
                      <c:pt idx="2">
                        <c:v>341895</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Taft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-5.3647158608990671E-2</c:v>
                </c:pt>
                <c:pt idx="2">
                  <c:v>0.17230562401971769</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Kern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6.2989790605247717E-2</c:v>
                      </c:pt>
                      <c:pt idx="2">
                        <c:v>5.9942336309523808E-2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Kern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303446</c:v>
                </c:pt>
                <c:pt idx="1">
                  <c:v>322560</c:v>
                </c:pt>
                <c:pt idx="2">
                  <c:v>341895</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Taft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4716</c:v>
                      </c:pt>
                      <c:pt idx="1">
                        <c:v>4463</c:v>
                      </c:pt>
                      <c:pt idx="2">
                        <c:v>5232</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Kern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6.2989790605247717E-2</c:v>
                </c:pt>
                <c:pt idx="2">
                  <c:v>5.9942336309523808E-2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Taft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-5.3647158608990671E-2</c:v>
                      </c:pt>
                      <c:pt idx="2">
                        <c:v>0.17230562401971769</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0.28770532603285215</c:v>
                </c:pt>
                <c:pt idx="1">
                  <c:v>2.4888003982080638E-2</c:v>
                </c:pt>
                <c:pt idx="2">
                  <c:v>0.51169736187157788</c:v>
                </c:pt>
                <c:pt idx="3">
                  <c:v>0.48830263812842212</c:v>
                </c:pt>
                <c:pt idx="4">
                  <c:v>0.18566450970632156</c:v>
                </c:pt>
                <c:pt idx="5">
                  <c:v>0.45196615231458437</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Taft</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578</c:v>
                      </c:pt>
                      <c:pt idx="1">
                        <c:v>50</c:v>
                      </c:pt>
                      <c:pt idx="2">
                        <c:v>1028</c:v>
                      </c:pt>
                      <c:pt idx="3">
                        <c:v>981</c:v>
                      </c:pt>
                      <c:pt idx="4">
                        <c:v>373</c:v>
                      </c:pt>
                      <c:pt idx="5">
                        <c:v>908</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2096</c:v>
                </c:pt>
                <c:pt idx="1">
                  <c:v>2370</c:v>
                </c:pt>
                <c:pt idx="2">
                  <c:v>2478</c:v>
                </c:pt>
                <c:pt idx="3">
                  <c:v>2525</c:v>
                </c:pt>
                <c:pt idx="4">
                  <c:v>3582</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0.13072519083969467</c:v>
                </c:pt>
                <c:pt idx="2">
                  <c:v>4.5569620253164557E-2</c:v>
                </c:pt>
                <c:pt idx="3">
                  <c:v>1.8966908797417272E-2</c:v>
                </c:pt>
                <c:pt idx="4">
                  <c:v>0.4186138613861386</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2066</c:v>
                </c:pt>
                <c:pt idx="1">
                  <c:v>1832</c:v>
                </c:pt>
                <c:pt idx="2">
                  <c:v>2319</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124</c:v>
                </c:pt>
                <c:pt idx="1">
                  <c:v>22</c:v>
                </c:pt>
                <c:pt idx="2">
                  <c:v>101</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55</c:v>
                </c:pt>
                <c:pt idx="1">
                  <c:v>89</c:v>
                </c:pt>
                <c:pt idx="2">
                  <c:v>26</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162</c:v>
                </c:pt>
                <c:pt idx="1">
                  <c:v>177</c:v>
                </c:pt>
                <c:pt idx="2">
                  <c:v>187</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204</c:v>
                </c:pt>
                <c:pt idx="1">
                  <c:v>163</c:v>
                </c:pt>
                <c:pt idx="2">
                  <c:v>207</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0</c:v>
                </c:pt>
                <c:pt idx="1">
                  <c:v>66</c:v>
                </c:pt>
                <c:pt idx="2">
                  <c:v>199</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15</c:v>
                </c:pt>
                <c:pt idx="1">
                  <c:v>78</c:v>
                </c:pt>
                <c:pt idx="2">
                  <c:v>0</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44</c:v>
                </c:pt>
                <c:pt idx="1">
                  <c:v>0</c:v>
                </c:pt>
                <c:pt idx="2">
                  <c:v>0</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97</c:v>
                </c:pt>
                <c:pt idx="1">
                  <c:v>131</c:v>
                </c:pt>
                <c:pt idx="2">
                  <c:v>543</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Taft</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0</c:v>
                </c:pt>
                <c:pt idx="1">
                  <c:v>28</c:v>
                </c:pt>
                <c:pt idx="2">
                  <c:v>164</c:v>
                </c:pt>
                <c:pt idx="3">
                  <c:v>110</c:v>
                </c:pt>
                <c:pt idx="4">
                  <c:v>680</c:v>
                </c:pt>
                <c:pt idx="5">
                  <c:v>883</c:v>
                </c:pt>
                <c:pt idx="6">
                  <c:v>273</c:v>
                </c:pt>
                <c:pt idx="7">
                  <c:v>758</c:v>
                </c:pt>
                <c:pt idx="8">
                  <c:v>126</c:v>
                </c:pt>
                <c:pt idx="9">
                  <c:v>435</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Taft</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75</c:v>
                </c:pt>
                <c:pt idx="1">
                  <c:v>0</c:v>
                </c:pt>
                <c:pt idx="2">
                  <c:v>0</c:v>
                </c:pt>
                <c:pt idx="3">
                  <c:v>0</c:v>
                </c:pt>
                <c:pt idx="4">
                  <c:v>0</c:v>
                </c:pt>
                <c:pt idx="5">
                  <c:v>0</c:v>
                </c:pt>
                <c:pt idx="6">
                  <c:v>50</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Taft</c:v>
                </c:pt>
                <c:pt idx="1">
                  <c:v>Kern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0.6901938096615563</c:v>
                </c:pt>
                <c:pt idx="1">
                  <c:v>0.5357513635233736</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Taft</c:v>
                </c:pt>
                <c:pt idx="1">
                  <c:v>Kern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0.29071449233439395</c:v>
                </c:pt>
                <c:pt idx="1">
                  <c:v>0.37226015879746743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Taft</c:v>
                </c:pt>
                <c:pt idx="1">
                  <c:v>Kern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1.9091698004049754E-2</c:v>
                </c:pt>
                <c:pt idx="1">
                  <c:v>6.4787465820526691E-2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Taft</c:v>
                </c:pt>
                <c:pt idx="1">
                  <c:v>Kern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0</c:v>
                </c:pt>
                <c:pt idx="1">
                  <c:v>1.9856994545906503E-2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Taft</c:v>
                </c:pt>
                <c:pt idx="1">
                  <c:v>Kern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0</c:v>
                </c:pt>
                <c:pt idx="1">
                  <c:v>7.3440173127257303E-3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Taft</c:v>
                      </c:pt>
                      <c:pt idx="1">
                        <c:v>Kern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0.42750840134421508</c:v>
                </c:pt>
                <c:pt idx="1">
                  <c:v>0.63150746944318692</c:v>
                </c:pt>
                <c:pt idx="2">
                  <c:v>0.64084191670398571</c:v>
                </c:pt>
                <c:pt idx="3">
                  <c:v>0.61002661934338953</c:v>
                </c:pt>
                <c:pt idx="4">
                  <c:v>0.52936071738501589</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0.57249159865578492</c:v>
                </c:pt>
                <c:pt idx="1">
                  <c:v>0.36849253055681302</c:v>
                </c:pt>
                <c:pt idx="2">
                  <c:v>0.35915808329601434</c:v>
                </c:pt>
                <c:pt idx="3">
                  <c:v>0.38997338065661047</c:v>
                </c:pt>
                <c:pt idx="4">
                  <c:v>0.47063928261498411</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1"/>
              <c:layout>
                <c:manualLayout>
                  <c:x val="-3.9173336640061513E-17"/>
                  <c:y val="-3.64052013573120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27-4F10-A528-A1D7E4E2052B}"/>
                </c:ext>
              </c:extLst>
            </c:dLbl>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53500</c:v>
                </c:pt>
                <c:pt idx="1">
                  <c:v>79200</c:v>
                </c:pt>
                <c:pt idx="2">
                  <c:v>82600</c:v>
                </c:pt>
                <c:pt idx="3">
                  <c:v>203300</c:v>
                </c:pt>
                <c:pt idx="4">
                  <c:v>182200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0.48037383177570092</c:v>
                </c:pt>
                <c:pt idx="2">
                  <c:v>4.2929292929292928E-2</c:v>
                </c:pt>
                <c:pt idx="3">
                  <c:v>1.4612590799031477</c:v>
                </c:pt>
                <c:pt idx="4">
                  <c:v>-0.10378750614854894</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0.53954496208017333</c:v>
                </c:pt>
                <c:pt idx="1">
                  <c:v>0.57831325301204817</c:v>
                </c:pt>
                <c:pt idx="2">
                  <c:v>11.515152</c:v>
                </c:pt>
                <c:pt idx="3">
                  <c:v>0.41249999999999998</c:v>
                </c:pt>
                <c:pt idx="4">
                  <c:v>11.515152</c:v>
                </c:pt>
                <c:pt idx="5">
                  <c:v>0.4303030303030303</c:v>
                </c:pt>
                <c:pt idx="6">
                  <c:v>0.51111111111111107</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0.46045503791982667</c:v>
                </c:pt>
                <c:pt idx="1">
                  <c:v>0.42168674698795183</c:v>
                </c:pt>
                <c:pt idx="2">
                  <c:v>11.515152</c:v>
                </c:pt>
                <c:pt idx="3">
                  <c:v>0.58750000000000002</c:v>
                </c:pt>
                <c:pt idx="4">
                  <c:v>11.515152</c:v>
                </c:pt>
                <c:pt idx="5">
                  <c:v>0.5696969696969697</c:v>
                </c:pt>
                <c:pt idx="6">
                  <c:v>0.48888888888888887</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9</c:v>
                </c:pt>
                <c:pt idx="2">
                  <c:v>15</c:v>
                </c:pt>
                <c:pt idx="3">
                  <c:v>8</c:v>
                </c:pt>
                <c:pt idx="4">
                  <c:v>12</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3</c:v>
                </c:pt>
                <c:pt idx="3">
                  <c:v>2</c:v>
                </c:pt>
                <c:pt idx="4">
                  <c:v>5</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9</c:v>
                </c:pt>
                <c:pt idx="2">
                  <c:v>12</c:v>
                </c:pt>
                <c:pt idx="3">
                  <c:v>6</c:v>
                </c:pt>
                <c:pt idx="4">
                  <c:v>7</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3</c:v>
                      </c:pt>
                      <c:pt idx="3">
                        <c:v>2</c:v>
                      </c:pt>
                      <c:pt idx="4">
                        <c:v>5</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0.33333333333333331</c:v>
                </c:pt>
                <c:pt idx="3">
                  <c:v>0.23287671232876711</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52</c:v>
                      </c:pt>
                      <c:pt idx="1">
                        <c:v>26</c:v>
                      </c:pt>
                      <c:pt idx="2">
                        <c:v>30</c:v>
                      </c:pt>
                      <c:pt idx="3">
                        <c:v>146</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9</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3</c:v>
                      </c:pt>
                      <c:pt idx="3">
                        <c:v>12</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2</c:v>
                      </c:pt>
                      <c:pt idx="3">
                        <c:v>6</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5</c:v>
                      </c:pt>
                      <c:pt idx="3">
                        <c:v>7</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10</c:v>
                      </c:pt>
                      <c:pt idx="3">
                        <c:v>34</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Taft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7.2654253377144942E-2</c:v>
                </c:pt>
                <c:pt idx="1">
                  <c:v>0.10478276743336984</c:v>
                </c:pt>
                <c:pt idx="2">
                  <c:v>0.10441767068273092</c:v>
                </c:pt>
                <c:pt idx="3">
                  <c:v>0.17269076305220885</c:v>
                </c:pt>
                <c:pt idx="4">
                  <c:v>1.1683096020445418E-2</c:v>
                </c:pt>
                <c:pt idx="5">
                  <c:v>1.4603870025556773E-3</c:v>
                </c:pt>
                <c:pt idx="6">
                  <c:v>1.058780576852866E-2</c:v>
                </c:pt>
                <c:pt idx="7">
                  <c:v>0</c:v>
                </c:pt>
                <c:pt idx="8">
                  <c:v>0</c:v>
                </c:pt>
                <c:pt idx="9">
                  <c:v>1.2778386272362175E-2</c:v>
                </c:pt>
                <c:pt idx="10">
                  <c:v>0</c:v>
                </c:pt>
                <c:pt idx="11">
                  <c:v>7.3019350127783867E-3</c:v>
                </c:pt>
                <c:pt idx="12">
                  <c:v>3.9065352318364367E-2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0.14654240210849886</c:v>
                </c:pt>
                <c:pt idx="1">
                  <c:v>7.1453082151291716E-2</c:v>
                </c:pt>
                <c:pt idx="2">
                  <c:v>5.3816896250436147E-2</c:v>
                </c:pt>
                <c:pt idx="3">
                  <c:v>2.6511951140036967E-2</c:v>
                </c:pt>
                <c:pt idx="4">
                  <c:v>0.10453102336592779</c:v>
                </c:pt>
                <c:pt idx="5">
                  <c:v>6.1025932344638066E-2</c:v>
                </c:pt>
                <c:pt idx="6">
                  <c:v>9.662991980668249E-3</c:v>
                </c:pt>
                <c:pt idx="7">
                  <c:v>3.6249917096084917E-2</c:v>
                </c:pt>
                <c:pt idx="8">
                  <c:v>7.9734822816310877E-2</c:v>
                </c:pt>
                <c:pt idx="9">
                  <c:v>0.21305008549916807</c:v>
                </c:pt>
                <c:pt idx="10">
                  <c:v>8.4495670252921817E-2</c:v>
                </c:pt>
                <c:pt idx="11">
                  <c:v>4.539962570684599E-2</c:v>
                </c:pt>
                <c:pt idx="12">
                  <c:v>6.7525599287170515E-2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Taft</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199</c:v>
                      </c:pt>
                      <c:pt idx="1">
                        <c:v>287</c:v>
                      </c:pt>
                      <c:pt idx="2">
                        <c:v>286</c:v>
                      </c:pt>
                      <c:pt idx="3">
                        <c:v>473</c:v>
                      </c:pt>
                      <c:pt idx="4">
                        <c:v>32</c:v>
                      </c:pt>
                      <c:pt idx="5">
                        <c:v>4</c:v>
                      </c:pt>
                      <c:pt idx="6">
                        <c:v>29</c:v>
                      </c:pt>
                      <c:pt idx="7">
                        <c:v>0</c:v>
                      </c:pt>
                      <c:pt idx="8">
                        <c:v>0</c:v>
                      </c:pt>
                      <c:pt idx="9">
                        <c:v>35</c:v>
                      </c:pt>
                      <c:pt idx="10">
                        <c:v>0</c:v>
                      </c:pt>
                      <c:pt idx="11">
                        <c:v>20</c:v>
                      </c:pt>
                      <c:pt idx="12">
                        <c:v>107</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50819</c:v>
                      </c:pt>
                      <c:pt idx="1">
                        <c:v>24779</c:v>
                      </c:pt>
                      <c:pt idx="2">
                        <c:v>18663</c:v>
                      </c:pt>
                      <c:pt idx="3">
                        <c:v>9194</c:v>
                      </c:pt>
                      <c:pt idx="4">
                        <c:v>36250</c:v>
                      </c:pt>
                      <c:pt idx="5">
                        <c:v>21163</c:v>
                      </c:pt>
                      <c:pt idx="6">
                        <c:v>3351</c:v>
                      </c:pt>
                      <c:pt idx="7">
                        <c:v>12571</c:v>
                      </c:pt>
                      <c:pt idx="8">
                        <c:v>27651</c:v>
                      </c:pt>
                      <c:pt idx="9">
                        <c:v>73883</c:v>
                      </c:pt>
                      <c:pt idx="10">
                        <c:v>29302</c:v>
                      </c:pt>
                      <c:pt idx="11">
                        <c:v>15744</c:v>
                      </c:pt>
                      <c:pt idx="12">
                        <c:v>23417</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Taft</c:v>
                </c:pt>
                <c:pt idx="1">
                  <c:v>Kern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0.99091734786557673</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Taft</c:v>
                </c:pt>
                <c:pt idx="1">
                  <c:v>Kern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2.7247956403269754E-3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Taft</c:v>
                </c:pt>
                <c:pt idx="1">
                  <c:v>Kern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3.6330608537693005E-3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Taft</c:v>
                </c:pt>
                <c:pt idx="1">
                  <c:v>Kern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2.7247956403269754E-3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4716</c:v>
                </c:pt>
                <c:pt idx="1">
                  <c:v>4463</c:v>
                </c:pt>
                <c:pt idx="2">
                  <c:v>5232</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2767</c:v>
                </c:pt>
                <c:pt idx="1">
                  <c:v>2558</c:v>
                </c:pt>
                <c:pt idx="2">
                  <c:v>3582</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1.7043729671123962</c:v>
                </c:pt>
                <c:pt idx="1">
                  <c:v>1.7447224394057859</c:v>
                </c:pt>
                <c:pt idx="2">
                  <c:v>1.4606365159128978</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Taft</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0</c:v>
                </c:pt>
                <c:pt idx="1">
                  <c:v>0</c:v>
                </c:pt>
                <c:pt idx="2">
                  <c:v>8.8516054382412501E-2</c:v>
                </c:pt>
                <c:pt idx="3">
                  <c:v>0.34017934625397744</c:v>
                </c:pt>
                <c:pt idx="4">
                  <c:v>9.8640439687590398E-2</c:v>
                </c:pt>
                <c:pt idx="5">
                  <c:v>2.0248770610355798E-3</c:v>
                </c:pt>
                <c:pt idx="6">
                  <c:v>1.6777552791437663E-2</c:v>
                </c:pt>
                <c:pt idx="7">
                  <c:v>0.1619901648828464</c:v>
                </c:pt>
                <c:pt idx="8">
                  <c:v>0.11165750650853341</c:v>
                </c:pt>
                <c:pt idx="9">
                  <c:v>0.16141162857969338</c:v>
                </c:pt>
                <c:pt idx="10">
                  <c:v>1.8802429852473244E-2</c:v>
                </c:pt>
                <c:pt idx="11">
                  <c:v>0</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3.9041366301598209E-3</c:v>
                </c:pt>
                <c:pt idx="1">
                  <c:v>6.5178610595271165E-3</c:v>
                </c:pt>
                <c:pt idx="2">
                  <c:v>8.1040079544956053E-2</c:v>
                </c:pt>
                <c:pt idx="3">
                  <c:v>0.30928950562224922</c:v>
                </c:pt>
                <c:pt idx="4">
                  <c:v>0.16263214844492535</c:v>
                </c:pt>
                <c:pt idx="5">
                  <c:v>2.5574288262732312E-2</c:v>
                </c:pt>
                <c:pt idx="6">
                  <c:v>1.7170158943689773E-2</c:v>
                </c:pt>
                <c:pt idx="7">
                  <c:v>5.7099825995408617E-2</c:v>
                </c:pt>
                <c:pt idx="8">
                  <c:v>0.15544532015382589</c:v>
                </c:pt>
                <c:pt idx="9">
                  <c:v>0.14577636754448814</c:v>
                </c:pt>
                <c:pt idx="10">
                  <c:v>3.2516194124786152E-2</c:v>
                </c:pt>
                <c:pt idx="11">
                  <c:v>3.0341136732515463E-3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Taft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0</c:v>
                      </c:pt>
                      <c:pt idx="1">
                        <c:v>0</c:v>
                      </c:pt>
                      <c:pt idx="2">
                        <c:v>306</c:v>
                      </c:pt>
                      <c:pt idx="3">
                        <c:v>1176</c:v>
                      </c:pt>
                      <c:pt idx="4">
                        <c:v>341</c:v>
                      </c:pt>
                      <c:pt idx="5">
                        <c:v>7</c:v>
                      </c:pt>
                      <c:pt idx="6">
                        <c:v>58</c:v>
                      </c:pt>
                      <c:pt idx="7">
                        <c:v>560</c:v>
                      </c:pt>
                      <c:pt idx="8">
                        <c:v>386</c:v>
                      </c:pt>
                      <c:pt idx="9">
                        <c:v>558</c:v>
                      </c:pt>
                      <c:pt idx="10">
                        <c:v>65</c:v>
                      </c:pt>
                      <c:pt idx="11">
                        <c:v>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1068</c:v>
                      </c:pt>
                      <c:pt idx="1">
                        <c:v>1783</c:v>
                      </c:pt>
                      <c:pt idx="2">
                        <c:v>22169</c:v>
                      </c:pt>
                      <c:pt idx="3">
                        <c:v>84608</c:v>
                      </c:pt>
                      <c:pt idx="4">
                        <c:v>44489</c:v>
                      </c:pt>
                      <c:pt idx="5">
                        <c:v>6996</c:v>
                      </c:pt>
                      <c:pt idx="6">
                        <c:v>4697</c:v>
                      </c:pt>
                      <c:pt idx="7">
                        <c:v>15620</c:v>
                      </c:pt>
                      <c:pt idx="8">
                        <c:v>42523</c:v>
                      </c:pt>
                      <c:pt idx="9">
                        <c:v>39878</c:v>
                      </c:pt>
                      <c:pt idx="10">
                        <c:v>8895</c:v>
                      </c:pt>
                      <c:pt idx="11">
                        <c:v>830</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3.0026109660574413E-2</c:v>
                </c:pt>
                <c:pt idx="1">
                  <c:v>0</c:v>
                </c:pt>
                <c:pt idx="2">
                  <c:v>0</c:v>
                </c:pt>
                <c:pt idx="3">
                  <c:v>0.11358574610244988</c:v>
                </c:pt>
                <c:pt idx="4">
                  <c:v>0</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4.006541291905151E-2</c:v>
                </c:pt>
                <c:pt idx="1">
                  <c:v>8.1766148814390836E-3</c:v>
                </c:pt>
                <c:pt idx="2">
                  <c:v>1.1447260834014717E-2</c:v>
                </c:pt>
                <c:pt idx="3">
                  <c:v>9.6029547553093259E-2</c:v>
                </c:pt>
                <c:pt idx="4">
                  <c:v>4.339796860572484E-2</c:v>
                </c:pt>
                <c:pt idx="5">
                  <c:v>0</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2.6229508196721311E-2</c:v>
                </c:pt>
                <c:pt idx="1">
                  <c:v>0</c:v>
                </c:pt>
                <c:pt idx="2">
                  <c:v>0</c:v>
                </c:pt>
                <c:pt idx="3">
                  <c:v>1.1063306699446834E-2</c:v>
                </c:pt>
                <c:pt idx="4">
                  <c:v>0</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46</c:v>
                      </c:pt>
                      <c:pt idx="1">
                        <c:v>0</c:v>
                      </c:pt>
                      <c:pt idx="2">
                        <c:v>0</c:v>
                      </c:pt>
                      <c:pt idx="3">
                        <c:v>102</c:v>
                      </c:pt>
                      <c:pt idx="4">
                        <c:v>0</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49</c:v>
                      </c:pt>
                      <c:pt idx="1">
                        <c:v>10</c:v>
                      </c:pt>
                      <c:pt idx="2">
                        <c:v>14</c:v>
                      </c:pt>
                      <c:pt idx="3">
                        <c:v>104</c:v>
                      </c:pt>
                      <c:pt idx="4">
                        <c:v>47</c:v>
                      </c:pt>
                      <c:pt idx="5">
                        <c:v>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48</c:v>
                      </c:pt>
                      <c:pt idx="1">
                        <c:v>0</c:v>
                      </c:pt>
                      <c:pt idx="2">
                        <c:v>0</c:v>
                      </c:pt>
                      <c:pt idx="3">
                        <c:v>18</c:v>
                      </c:pt>
                      <c:pt idx="4">
                        <c:v>0</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Taft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4.339022273647671E-3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1.2575121730102794E-3</c:v>
                </c:pt>
                <c:pt idx="1">
                  <c:v>2.9792802936144704E-3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Taft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15</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344</c:v>
                      </c:pt>
                      <c:pt idx="1">
                        <c:v>815</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Taft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1.1570726063060458E-2</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1.831434879878343E-3</c:v>
                </c:pt>
                <c:pt idx="1">
                  <c:v>6.6421500533711559E-3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Taft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40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501</c:v>
                      </c:pt>
                      <c:pt idx="1">
                        <c:v>1817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219</c:v>
                </c:pt>
                <c:pt idx="1" formatCode="#,##0">
                  <c:v>220</c:v>
                </c:pt>
                <c:pt idx="2" formatCode="#,##0">
                  <c:v>199</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155</c:v>
                </c:pt>
                <c:pt idx="1" formatCode="#,##0">
                  <c:v>165</c:v>
                </c:pt>
                <c:pt idx="2" formatCode="#,##0">
                  <c:v>287</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107</c:v>
                </c:pt>
                <c:pt idx="1" formatCode="#,##0">
                  <c:v>96</c:v>
                </c:pt>
                <c:pt idx="2" formatCode="#,##0">
                  <c:v>286</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704</c:v>
                </c:pt>
                <c:pt idx="1" formatCode="#,##0">
                  <c:v>440</c:v>
                </c:pt>
                <c:pt idx="2" formatCode="#,##0">
                  <c:v>473</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52</c:v>
                </c:pt>
                <c:pt idx="1" formatCode="#,##0">
                  <c:v>78</c:v>
                </c:pt>
                <c:pt idx="2" formatCode="#,##0">
                  <c:v>32</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45</c:v>
                </c:pt>
                <c:pt idx="1" formatCode="#,##0">
                  <c:v>0</c:v>
                </c:pt>
                <c:pt idx="2" formatCode="#,##0">
                  <c:v>4</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0</c:v>
                </c:pt>
                <c:pt idx="1" formatCode="#,##0">
                  <c:v>52</c:v>
                </c:pt>
                <c:pt idx="2" formatCode="#,##0">
                  <c:v>29</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13</c:v>
                </c:pt>
                <c:pt idx="1" formatCode="#,##0">
                  <c:v>0</c:v>
                </c:pt>
                <c:pt idx="2" formatCode="#,##0">
                  <c:v>0</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0</c:v>
                </c:pt>
                <c:pt idx="1" formatCode="#,##0">
                  <c:v>40</c:v>
                </c:pt>
                <c:pt idx="2" formatCode="#,##0">
                  <c:v>0</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0</c:v>
                </c:pt>
                <c:pt idx="1" formatCode="#,##0">
                  <c:v>0</c:v>
                </c:pt>
                <c:pt idx="2" formatCode="#,##0">
                  <c:v>35</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14</c:v>
                </c:pt>
                <c:pt idx="1" formatCode="#,##0">
                  <c:v>12</c:v>
                </c:pt>
                <c:pt idx="2" formatCode="#,##0">
                  <c:v>0</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20</c:v>
                </c:pt>
                <c:pt idx="1" formatCode="#,##0">
                  <c:v>17</c:v>
                </c:pt>
                <c:pt idx="2" formatCode="#,##0">
                  <c:v>20</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35</c:v>
                </c:pt>
                <c:pt idx="1" formatCode="#,##0">
                  <c:v>36</c:v>
                </c:pt>
                <c:pt idx="2" formatCode="#,##0">
                  <c:v>107</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812</c:v>
                      </c:pt>
                      <c:pt idx="1" formatCode="#,##0">
                        <c:v>437</c:v>
                      </c:pt>
                      <c:pt idx="2" formatCode="#,##0">
                        <c:v>654</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Taft</c:v>
                </c:pt>
                <c:pt idx="1">
                  <c:v>Kern County</c:v>
                </c:pt>
                <c:pt idx="2">
                  <c:v>California</c:v>
                </c:pt>
              </c:strCache>
            </c:strRef>
          </c:cat>
          <c:val>
            <c:numRef>
              <c:f>(Population!$C$257,Population!$E$257,Population!$G$257)</c:f>
              <c:numCache>
                <c:formatCode>#,##0.0%</c:formatCode>
                <c:ptCount val="3"/>
                <c:pt idx="0">
                  <c:v>8.9813800657174148E-2</c:v>
                </c:pt>
                <c:pt idx="1">
                  <c:v>0.28164838935715586</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Taft</c:v>
                </c:pt>
                <c:pt idx="1">
                  <c:v>Kern County</c:v>
                </c:pt>
                <c:pt idx="2">
                  <c:v>California</c:v>
                </c:pt>
              </c:strCache>
            </c:strRef>
          </c:cat>
          <c:val>
            <c:numRef>
              <c:f>(Population!$C$258,Population!$E$258,Population!$G$258)</c:f>
              <c:numCache>
                <c:formatCode>#,##0.0%</c:formatCode>
                <c:ptCount val="3"/>
                <c:pt idx="0">
                  <c:v>7.7400511135450892E-2</c:v>
                </c:pt>
                <c:pt idx="1">
                  <c:v>0.18767139483313966</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Taft</c:v>
                </c:pt>
                <c:pt idx="1">
                  <c:v>Kern County</c:v>
                </c:pt>
                <c:pt idx="2">
                  <c:v>California</c:v>
                </c:pt>
              </c:strCache>
            </c:strRef>
          </c:cat>
          <c:val>
            <c:numRef>
              <c:f>(Population!$C$259,Population!$E$259,Population!$G$259)</c:f>
              <c:numCache>
                <c:formatCode>#,##0.0%</c:formatCode>
                <c:ptCount val="3"/>
                <c:pt idx="0">
                  <c:v>6.5352318364366557E-2</c:v>
                </c:pt>
                <c:pt idx="1">
                  <c:v>0.19140279191549855</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Taft</c:v>
                </c:pt>
                <c:pt idx="1">
                  <c:v>Kern County</c:v>
                </c:pt>
                <c:pt idx="2">
                  <c:v>California</c:v>
                </c:pt>
              </c:strCache>
            </c:strRef>
          </c:cat>
          <c:val>
            <c:numRef>
              <c:f>(Population!$C$260,Population!$E$260,Population!$G$260)</c:f>
              <c:numCache>
                <c:formatCode>#,##0.0%</c:formatCode>
                <c:ptCount val="3"/>
                <c:pt idx="0">
                  <c:v>6.2066447608616279E-3</c:v>
                </c:pt>
                <c:pt idx="1">
                  <c:v>0.19608001453341675</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Taft</c:v>
                </c:pt>
                <c:pt idx="1">
                  <c:v>Kern County</c:v>
                </c:pt>
                <c:pt idx="2">
                  <c:v>California</c:v>
                </c:pt>
              </c:strCache>
            </c:strRef>
          </c:cat>
          <c:val>
            <c:numRef>
              <c:f>(Population!$C$261,Population!$E$261,Population!$G$261)</c:f>
              <c:numCache>
                <c:formatCode>#,##0.0%</c:formatCode>
                <c:ptCount val="3"/>
                <c:pt idx="0">
                  <c:v>0</c:v>
                </c:pt>
                <c:pt idx="1">
                  <c:v>0.14319740936078917</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Taft</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0</c:v>
                </c:pt>
                <c:pt idx="1">
                  <c:v>6.2639821029082778E-3</c:v>
                </c:pt>
                <c:pt idx="2">
                  <c:v>0.99373601789709176</c:v>
                </c:pt>
                <c:pt idx="3">
                  <c:v>0.10265565721937067</c:v>
                </c:pt>
                <c:pt idx="4">
                  <c:v>9.7969203302834193E-2</c:v>
                </c:pt>
                <c:pt idx="5">
                  <c:v>0.79937513947779515</c:v>
                </c:pt>
                <c:pt idx="6">
                  <c:v>0.30852272727272728</c:v>
                </c:pt>
                <c:pt idx="7">
                  <c:v>0.31420454545454546</c:v>
                </c:pt>
                <c:pt idx="8">
                  <c:v>0.37727272727272726</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2.2470863917813746E-2</c:v>
                </c:pt>
                <c:pt idx="1">
                  <c:v>1.2694175887273234E-2</c:v>
                </c:pt>
                <c:pt idx="2">
                  <c:v>0.96483496019491299</c:v>
                </c:pt>
                <c:pt idx="3">
                  <c:v>5.7807547325151282E-2</c:v>
                </c:pt>
                <c:pt idx="4">
                  <c:v>4.5938279808915572E-2</c:v>
                </c:pt>
                <c:pt idx="5">
                  <c:v>0.89625417286593312</c:v>
                </c:pt>
                <c:pt idx="6">
                  <c:v>0.1726171899382061</c:v>
                </c:pt>
                <c:pt idx="7">
                  <c:v>0.20643738426648359</c:v>
                </c:pt>
                <c:pt idx="8">
                  <c:v>0.62094542579531031</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Taft</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0</c:v>
                      </c:pt>
                      <c:pt idx="1">
                        <c:v>14</c:v>
                      </c:pt>
                      <c:pt idx="2">
                        <c:v>2221</c:v>
                      </c:pt>
                      <c:pt idx="3">
                        <c:v>460</c:v>
                      </c:pt>
                      <c:pt idx="4">
                        <c:v>439</c:v>
                      </c:pt>
                      <c:pt idx="5">
                        <c:v>3582</c:v>
                      </c:pt>
                      <c:pt idx="6">
                        <c:v>543</c:v>
                      </c:pt>
                      <c:pt idx="7">
                        <c:v>553</c:v>
                      </c:pt>
                      <c:pt idx="8">
                        <c:v>664</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Kern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5792</c:v>
                      </c:pt>
                      <c:pt idx="1">
                        <c:v>3272</c:v>
                      </c:pt>
                      <c:pt idx="2">
                        <c:v>248692</c:v>
                      </c:pt>
                      <c:pt idx="3">
                        <c:v>29490</c:v>
                      </c:pt>
                      <c:pt idx="4">
                        <c:v>23435</c:v>
                      </c:pt>
                      <c:pt idx="5">
                        <c:v>457216</c:v>
                      </c:pt>
                      <c:pt idx="6">
                        <c:v>16593</c:v>
                      </c:pt>
                      <c:pt idx="7">
                        <c:v>19844</c:v>
                      </c:pt>
                      <c:pt idx="8">
                        <c:v>59689</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0.61375212224108655</c:v>
                </c:pt>
                <c:pt idx="1">
                  <c:v>0.76407935715883479</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0.38624787775891339</c:v>
                </c:pt>
                <c:pt idx="1">
                  <c:v>0.23592064284116523</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Taft</c:v>
                      </c:pt>
                      <c:pt idx="1">
                        <c:v>Kern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0.67219917012448138</c:v>
                      </c:pt>
                      <c:pt idx="1">
                        <c:v>0.59435661847498089</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0.22544951590594745</c:v>
                      </c:pt>
                      <c:pt idx="1">
                        <c:v>0.30040985452416341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0.10235131396957123</c:v>
                      </c:pt>
                      <c:pt idx="1">
                        <c:v>0.10523352700085574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0.68571428571428572</c:v>
                      </c:pt>
                      <c:pt idx="1">
                        <c:v>0.63379768069433307</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0.31428571428571428</c:v>
                      </c:pt>
                      <c:pt idx="1">
                        <c:v>0.25563416235139669</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Taft</c:v>
                      </c:pt>
                      <c:pt idx="1">
                        <c:v>Kern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c:v>
                      </c:pt>
                      <c:pt idx="1">
                        <c:v>0.11056815695427029</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133350</xdr:rowOff>
    </xdr:from>
    <xdr:to>
      <xdr:col>8</xdr:col>
      <xdr:colOff>6001490</xdr:colOff>
      <xdr:row>98</xdr:row>
      <xdr:rowOff>107132</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10" t="s">
        <v>2459</v>
      </c>
      <c r="B1" s="310"/>
      <c r="C1" s="310"/>
      <c r="D1" s="310"/>
      <c r="E1" s="310"/>
      <c r="F1" s="310"/>
      <c r="G1" s="310"/>
      <c r="H1"/>
      <c r="I1"/>
    </row>
    <row r="2" spans="1:9" x14ac:dyDescent="0.3">
      <c r="A2" s="77" t="s">
        <v>0</v>
      </c>
      <c r="B2" s="264" t="s">
        <v>1143</v>
      </c>
      <c r="C2" s="311"/>
      <c r="D2" s="311"/>
      <c r="E2" s="311"/>
      <c r="F2" s="311"/>
      <c r="G2" s="311"/>
    </row>
    <row r="3" spans="1:9" x14ac:dyDescent="0.3">
      <c r="A3" s="77" t="s">
        <v>2</v>
      </c>
      <c r="B3" s="264" t="s">
        <v>4594</v>
      </c>
      <c r="C3" s="311"/>
      <c r="D3" s="311"/>
      <c r="E3" s="311"/>
      <c r="F3" s="311"/>
      <c r="G3" s="311"/>
    </row>
    <row r="4" spans="1:9" ht="3.6" customHeight="1" x14ac:dyDescent="0.3"/>
    <row r="5" spans="1:9" ht="28.2" customHeight="1" x14ac:dyDescent="0.3">
      <c r="B5" s="314" t="s">
        <v>3</v>
      </c>
      <c r="C5" s="312"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Taft. It was prepared as part of the San Joaquin Valley (SJV) Regional Early Action Project (REAP) report Taking Stock: A Comprehensive Housing Report for the San Joaquin Valley in 2022.</v>
      </c>
      <c r="D5" s="313"/>
      <c r="E5" s="313"/>
      <c r="F5" s="313"/>
      <c r="G5" s="313"/>
    </row>
    <row r="6" spans="1:9" ht="28.95" customHeight="1" x14ac:dyDescent="0.3">
      <c r="B6" s="315"/>
      <c r="C6" s="308" t="s">
        <v>2541</v>
      </c>
      <c r="D6" s="313"/>
      <c r="E6" s="313"/>
      <c r="F6" s="313"/>
      <c r="G6" s="313"/>
    </row>
    <row r="7" spans="1:9" ht="68.400000000000006" customHeight="1" x14ac:dyDescent="0.3">
      <c r="B7" s="315"/>
      <c r="C7" s="308" t="s">
        <v>2542</v>
      </c>
      <c r="D7" s="309"/>
      <c r="E7" s="309"/>
      <c r="F7" s="309"/>
      <c r="G7" s="309"/>
    </row>
    <row r="8" spans="1:9" ht="34.200000000000003" customHeight="1" x14ac:dyDescent="0.3">
      <c r="B8" s="315"/>
      <c r="C8" s="308" t="s">
        <v>2540</v>
      </c>
      <c r="D8" s="309"/>
      <c r="E8" s="309"/>
      <c r="F8" s="309"/>
      <c r="G8" s="309"/>
    </row>
    <row r="9" spans="1:9" ht="28.95" customHeight="1" x14ac:dyDescent="0.3">
      <c r="B9" s="315"/>
      <c r="C9" s="316" t="s">
        <v>4605</v>
      </c>
      <c r="D9" s="309"/>
      <c r="E9" s="309"/>
      <c r="F9" s="309"/>
      <c r="G9" s="309"/>
    </row>
    <row r="10" spans="1:9" ht="5.4" customHeight="1" x14ac:dyDescent="0.3">
      <c r="B10" s="38"/>
      <c r="C10" s="99"/>
      <c r="D10" s="99"/>
      <c r="E10" s="99"/>
      <c r="F10" s="99"/>
      <c r="G10" s="99"/>
    </row>
    <row r="11" spans="1:9" ht="18" customHeight="1" x14ac:dyDescent="0.3">
      <c r="B11" s="317" t="s">
        <v>4</v>
      </c>
      <c r="C11" s="318"/>
      <c r="D11" s="318"/>
      <c r="E11" s="318"/>
      <c r="F11" s="318"/>
      <c r="G11" s="318"/>
    </row>
    <row r="12" spans="1:9" x14ac:dyDescent="0.3">
      <c r="B12" s="34"/>
    </row>
    <row r="13" spans="1:9" ht="28.8" x14ac:dyDescent="0.3">
      <c r="B13" s="34"/>
      <c r="C13" s="98" t="s">
        <v>5</v>
      </c>
      <c r="D13" s="98" t="s">
        <v>2457</v>
      </c>
      <c r="E13" s="98" t="s">
        <v>2458</v>
      </c>
      <c r="F13" s="98" t="s">
        <v>2448</v>
      </c>
      <c r="G13" s="233" t="s">
        <v>6</v>
      </c>
    </row>
    <row r="14" spans="1:9" x14ac:dyDescent="0.3">
      <c r="B14" s="329" t="s">
        <v>7</v>
      </c>
      <c r="C14" s="170" t="s">
        <v>8</v>
      </c>
      <c r="D14" s="171" t="s">
        <v>9</v>
      </c>
      <c r="E14" s="26" t="s">
        <v>10</v>
      </c>
      <c r="F14" s="187"/>
      <c r="G14" s="234"/>
    </row>
    <row r="15" spans="1:9" ht="28.8" x14ac:dyDescent="0.3">
      <c r="B15" s="330"/>
      <c r="C15" s="172" t="s">
        <v>11</v>
      </c>
      <c r="D15" s="93" t="s">
        <v>9</v>
      </c>
      <c r="E15" s="26" t="s">
        <v>12</v>
      </c>
      <c r="G15" s="235" t="s">
        <v>13</v>
      </c>
    </row>
    <row r="16" spans="1:9" x14ac:dyDescent="0.3">
      <c r="B16" s="330"/>
      <c r="C16" s="172" t="s">
        <v>14</v>
      </c>
      <c r="D16" s="93" t="s">
        <v>9</v>
      </c>
      <c r="E16" s="26" t="s">
        <v>10</v>
      </c>
      <c r="G16" s="236"/>
    </row>
    <row r="17" spans="2:7" x14ac:dyDescent="0.3">
      <c r="B17" s="330"/>
      <c r="C17" s="172" t="s">
        <v>15</v>
      </c>
      <c r="D17" s="93" t="s">
        <v>9</v>
      </c>
      <c r="E17" s="26" t="s">
        <v>10</v>
      </c>
      <c r="G17" s="235" t="s">
        <v>16</v>
      </c>
    </row>
    <row r="18" spans="2:7" x14ac:dyDescent="0.3">
      <c r="B18" s="330"/>
      <c r="C18" s="172" t="s">
        <v>17</v>
      </c>
      <c r="D18" s="93" t="s">
        <v>9</v>
      </c>
      <c r="E18" s="26" t="s">
        <v>10</v>
      </c>
      <c r="G18" s="236"/>
    </row>
    <row r="19" spans="2:7" x14ac:dyDescent="0.3">
      <c r="B19" s="330"/>
      <c r="C19" s="172" t="s">
        <v>18</v>
      </c>
      <c r="D19" s="93" t="s">
        <v>9</v>
      </c>
      <c r="E19" s="26" t="s">
        <v>10</v>
      </c>
      <c r="G19" s="236"/>
    </row>
    <row r="20" spans="2:7" ht="28.8" x14ac:dyDescent="0.3">
      <c r="B20" s="330"/>
      <c r="C20" s="173" t="s">
        <v>19</v>
      </c>
      <c r="D20" s="93" t="s">
        <v>9</v>
      </c>
      <c r="E20" s="26" t="s">
        <v>12</v>
      </c>
      <c r="G20" s="235" t="s">
        <v>20</v>
      </c>
    </row>
    <row r="21" spans="2:7" x14ac:dyDescent="0.3">
      <c r="B21" s="330"/>
      <c r="C21" s="174" t="s">
        <v>21</v>
      </c>
      <c r="D21" s="93" t="s">
        <v>9</v>
      </c>
      <c r="E21" s="26" t="s">
        <v>12</v>
      </c>
      <c r="G21" s="237"/>
    </row>
    <row r="22" spans="2:7" ht="28.8" x14ac:dyDescent="0.3">
      <c r="B22" s="330"/>
      <c r="C22" s="175" t="s">
        <v>22</v>
      </c>
      <c r="D22" s="93" t="s">
        <v>23</v>
      </c>
      <c r="E22" s="26" t="s">
        <v>10</v>
      </c>
      <c r="G22" s="237"/>
    </row>
    <row r="23" spans="2:7" ht="28.8" x14ac:dyDescent="0.3">
      <c r="B23" s="330"/>
      <c r="C23" s="175" t="s">
        <v>24</v>
      </c>
      <c r="D23" s="93" t="s">
        <v>23</v>
      </c>
      <c r="E23" s="26" t="s">
        <v>10</v>
      </c>
      <c r="G23" s="238" t="s">
        <v>25</v>
      </c>
    </row>
    <row r="24" spans="2:7" ht="28.8" x14ac:dyDescent="0.3">
      <c r="B24" s="330"/>
      <c r="C24" s="175" t="s">
        <v>26</v>
      </c>
      <c r="D24" s="93" t="s">
        <v>23</v>
      </c>
      <c r="E24" s="26" t="s">
        <v>10</v>
      </c>
      <c r="G24" s="238" t="s">
        <v>27</v>
      </c>
    </row>
    <row r="25" spans="2:7" ht="28.8" x14ac:dyDescent="0.3">
      <c r="B25" s="330"/>
      <c r="C25" s="175" t="s">
        <v>28</v>
      </c>
      <c r="D25" s="93" t="s">
        <v>29</v>
      </c>
      <c r="E25" s="26" t="s">
        <v>10</v>
      </c>
      <c r="G25" s="238"/>
    </row>
    <row r="26" spans="2:7" ht="28.8" x14ac:dyDescent="0.3">
      <c r="B26" s="330"/>
      <c r="C26" s="175" t="s">
        <v>30</v>
      </c>
      <c r="D26" s="93" t="s">
        <v>29</v>
      </c>
      <c r="E26" s="26" t="s">
        <v>12</v>
      </c>
      <c r="G26" s="238"/>
    </row>
    <row r="27" spans="2:7" ht="28.8" x14ac:dyDescent="0.3">
      <c r="B27" s="330"/>
      <c r="C27" s="175" t="s">
        <v>31</v>
      </c>
      <c r="D27" s="93" t="s">
        <v>9</v>
      </c>
      <c r="E27" s="26" t="s">
        <v>10</v>
      </c>
      <c r="G27" s="237"/>
    </row>
    <row r="28" spans="2:7" ht="28.8" x14ac:dyDescent="0.3">
      <c r="B28" s="330"/>
      <c r="C28" s="337" t="s">
        <v>32</v>
      </c>
      <c r="D28" s="93" t="s">
        <v>9</v>
      </c>
      <c r="E28" s="26" t="s">
        <v>10</v>
      </c>
      <c r="G28" s="238" t="s">
        <v>4578</v>
      </c>
    </row>
    <row r="29" spans="2:7" ht="28.8" x14ac:dyDescent="0.3">
      <c r="B29" s="330"/>
      <c r="C29" s="338"/>
      <c r="D29" s="93" t="s">
        <v>9</v>
      </c>
      <c r="E29" s="26" t="s">
        <v>12</v>
      </c>
      <c r="G29" s="238" t="s">
        <v>4579</v>
      </c>
    </row>
    <row r="30" spans="2:7" ht="28.8" x14ac:dyDescent="0.3">
      <c r="B30" s="330"/>
      <c r="C30" s="175" t="s">
        <v>33</v>
      </c>
      <c r="D30" s="93" t="s">
        <v>9</v>
      </c>
      <c r="E30" s="26" t="s">
        <v>12</v>
      </c>
      <c r="G30" s="238" t="s">
        <v>4580</v>
      </c>
    </row>
    <row r="31" spans="2:7" ht="43.2" x14ac:dyDescent="0.3">
      <c r="B31" s="330"/>
      <c r="C31" s="175" t="s">
        <v>2475</v>
      </c>
      <c r="D31" s="93" t="s">
        <v>34</v>
      </c>
      <c r="E31" s="26" t="s">
        <v>10</v>
      </c>
      <c r="F31" s="26" t="s">
        <v>2543</v>
      </c>
      <c r="G31" s="238"/>
    </row>
    <row r="32" spans="2:7" ht="43.8" thickBot="1" x14ac:dyDescent="0.35">
      <c r="B32" s="330"/>
      <c r="C32" s="176" t="s">
        <v>2476</v>
      </c>
      <c r="D32" s="177" t="s">
        <v>34</v>
      </c>
      <c r="E32" s="228" t="s">
        <v>10</v>
      </c>
      <c r="F32" s="188" t="s">
        <v>2544</v>
      </c>
      <c r="G32" s="239"/>
    </row>
    <row r="33" spans="2:7" x14ac:dyDescent="0.3">
      <c r="B33"/>
      <c r="C33" s="146"/>
      <c r="G33" s="146"/>
    </row>
    <row r="34" spans="2:7" ht="29.4" thickBot="1" x14ac:dyDescent="0.35">
      <c r="B34" s="158"/>
      <c r="C34" s="142" t="s">
        <v>5</v>
      </c>
      <c r="D34" s="142" t="s">
        <v>2457</v>
      </c>
      <c r="E34" s="142" t="s">
        <v>2458</v>
      </c>
      <c r="F34" s="142" t="s">
        <v>2448</v>
      </c>
      <c r="G34" s="240" t="s">
        <v>6</v>
      </c>
    </row>
    <row r="35" spans="2:7" ht="28.8" x14ac:dyDescent="0.3">
      <c r="B35" s="334" t="s">
        <v>35</v>
      </c>
      <c r="C35" s="147" t="s">
        <v>36</v>
      </c>
      <c r="D35" s="166" t="s">
        <v>37</v>
      </c>
      <c r="E35" s="26" t="s">
        <v>12</v>
      </c>
      <c r="F35" s="191"/>
      <c r="G35" s="241" t="s">
        <v>4581</v>
      </c>
    </row>
    <row r="36" spans="2:7" x14ac:dyDescent="0.3">
      <c r="B36" s="335"/>
      <c r="C36" s="148" t="s">
        <v>38</v>
      </c>
      <c r="D36" s="93" t="s">
        <v>37</v>
      </c>
      <c r="E36" s="26" t="s">
        <v>10</v>
      </c>
      <c r="G36" s="242" t="s">
        <v>39</v>
      </c>
    </row>
    <row r="37" spans="2:7" ht="28.8" x14ac:dyDescent="0.3">
      <c r="B37" s="335"/>
      <c r="C37" s="148" t="s">
        <v>40</v>
      </c>
      <c r="D37" s="93" t="s">
        <v>41</v>
      </c>
      <c r="E37" s="26" t="s">
        <v>10</v>
      </c>
      <c r="G37" s="242" t="s">
        <v>42</v>
      </c>
    </row>
    <row r="38" spans="2:7" ht="28.8" x14ac:dyDescent="0.3">
      <c r="B38" s="335"/>
      <c r="C38" s="148" t="s">
        <v>43</v>
      </c>
      <c r="D38" s="93" t="s">
        <v>41</v>
      </c>
      <c r="E38" s="26" t="s">
        <v>10</v>
      </c>
      <c r="G38" s="242"/>
    </row>
    <row r="39" spans="2:7" x14ac:dyDescent="0.3">
      <c r="B39" s="335"/>
      <c r="C39" s="148" t="s">
        <v>44</v>
      </c>
      <c r="D39" s="93" t="s">
        <v>37</v>
      </c>
      <c r="E39" s="26" t="s">
        <v>10</v>
      </c>
      <c r="G39" s="243"/>
    </row>
    <row r="40" spans="2:7" x14ac:dyDescent="0.3">
      <c r="B40" s="335"/>
      <c r="C40" s="148" t="s">
        <v>45</v>
      </c>
      <c r="D40" s="93" t="s">
        <v>46</v>
      </c>
      <c r="E40" s="26" t="s">
        <v>10</v>
      </c>
      <c r="G40" s="243"/>
    </row>
    <row r="41" spans="2:7" ht="28.8" x14ac:dyDescent="0.3">
      <c r="B41" s="335"/>
      <c r="C41" s="148" t="s">
        <v>4576</v>
      </c>
      <c r="D41" s="93" t="s">
        <v>46</v>
      </c>
      <c r="E41" s="26" t="s">
        <v>12</v>
      </c>
      <c r="G41" s="242" t="s">
        <v>47</v>
      </c>
    </row>
    <row r="42" spans="2:7" ht="28.8" x14ac:dyDescent="0.3">
      <c r="B42" s="335"/>
      <c r="C42" s="229" t="s">
        <v>48</v>
      </c>
      <c r="D42" s="93" t="s">
        <v>49</v>
      </c>
      <c r="E42" s="26" t="s">
        <v>10</v>
      </c>
      <c r="F42" s="26" t="s">
        <v>2545</v>
      </c>
      <c r="G42" s="242"/>
    </row>
    <row r="43" spans="2:7" ht="28.8" x14ac:dyDescent="0.3">
      <c r="B43" s="335"/>
      <c r="C43" s="148" t="s">
        <v>50</v>
      </c>
      <c r="D43" s="93" t="s">
        <v>51</v>
      </c>
      <c r="E43" s="26" t="s">
        <v>10</v>
      </c>
      <c r="F43" s="26" t="s">
        <v>2545</v>
      </c>
      <c r="G43" s="242"/>
    </row>
    <row r="44" spans="2:7" x14ac:dyDescent="0.3">
      <c r="B44" s="335"/>
      <c r="C44" s="230" t="s">
        <v>52</v>
      </c>
      <c r="D44" s="93" t="s">
        <v>51</v>
      </c>
      <c r="E44" s="26" t="s">
        <v>10</v>
      </c>
      <c r="G44" s="242"/>
    </row>
    <row r="45" spans="2:7" ht="28.8" x14ac:dyDescent="0.3">
      <c r="B45" s="335"/>
      <c r="C45" s="148" t="s">
        <v>53</v>
      </c>
      <c r="D45" s="93" t="s">
        <v>51</v>
      </c>
      <c r="E45" s="26" t="s">
        <v>10</v>
      </c>
      <c r="F45" s="26" t="s">
        <v>2545</v>
      </c>
      <c r="G45" s="242"/>
    </row>
    <row r="46" spans="2:7" ht="28.8" x14ac:dyDescent="0.3">
      <c r="B46" s="335"/>
      <c r="C46" s="148" t="s">
        <v>54</v>
      </c>
      <c r="D46" s="93" t="s">
        <v>51</v>
      </c>
      <c r="E46" s="26" t="s">
        <v>10</v>
      </c>
      <c r="G46" s="242"/>
    </row>
    <row r="47" spans="2:7" x14ac:dyDescent="0.3">
      <c r="B47" s="335"/>
      <c r="C47" s="148" t="s">
        <v>55</v>
      </c>
      <c r="D47" s="93" t="s">
        <v>56</v>
      </c>
      <c r="E47" s="26" t="s">
        <v>10</v>
      </c>
      <c r="G47" s="242" t="s">
        <v>57</v>
      </c>
    </row>
    <row r="48" spans="2:7" x14ac:dyDescent="0.3">
      <c r="B48" s="335"/>
      <c r="C48" s="148" t="s">
        <v>58</v>
      </c>
      <c r="D48" s="93" t="s">
        <v>56</v>
      </c>
      <c r="E48" s="26" t="s">
        <v>10</v>
      </c>
      <c r="G48" s="242" t="s">
        <v>59</v>
      </c>
    </row>
    <row r="49" spans="2:7" ht="28.8" x14ac:dyDescent="0.3">
      <c r="B49" s="335"/>
      <c r="C49" s="148" t="s">
        <v>60</v>
      </c>
      <c r="D49" s="93" t="s">
        <v>56</v>
      </c>
      <c r="E49" s="26" t="s">
        <v>12</v>
      </c>
      <c r="G49" s="242" t="s">
        <v>61</v>
      </c>
    </row>
    <row r="50" spans="2:7" x14ac:dyDescent="0.3">
      <c r="B50" s="335"/>
      <c r="C50" s="167" t="s">
        <v>62</v>
      </c>
      <c r="D50" s="93" t="s">
        <v>63</v>
      </c>
      <c r="E50" s="26" t="s">
        <v>10</v>
      </c>
      <c r="G50" s="244"/>
    </row>
    <row r="51" spans="2:7" x14ac:dyDescent="0.3">
      <c r="B51" s="335"/>
      <c r="C51" s="167" t="s">
        <v>64</v>
      </c>
      <c r="D51" s="93" t="s">
        <v>63</v>
      </c>
      <c r="E51" s="26" t="s">
        <v>10</v>
      </c>
      <c r="G51" s="244"/>
    </row>
    <row r="52" spans="2:7" ht="28.8" x14ac:dyDescent="0.3">
      <c r="B52" s="335"/>
      <c r="C52" s="167" t="s">
        <v>65</v>
      </c>
      <c r="D52" s="93" t="s">
        <v>66</v>
      </c>
      <c r="E52" s="26" t="s">
        <v>2460</v>
      </c>
      <c r="F52" s="26" t="s">
        <v>2546</v>
      </c>
      <c r="G52" s="244" t="s">
        <v>4582</v>
      </c>
    </row>
    <row r="53" spans="2:7" ht="28.8" x14ac:dyDescent="0.3">
      <c r="B53" s="335"/>
      <c r="C53" s="167" t="s">
        <v>67</v>
      </c>
      <c r="D53" s="93"/>
      <c r="E53" s="26" t="s">
        <v>2460</v>
      </c>
      <c r="F53" s="26" t="s">
        <v>2546</v>
      </c>
      <c r="G53" s="244"/>
    </row>
    <row r="54" spans="2:7" ht="43.2" x14ac:dyDescent="0.3">
      <c r="B54" s="335"/>
      <c r="C54" s="167" t="s">
        <v>2447</v>
      </c>
      <c r="D54" s="93" t="s">
        <v>66</v>
      </c>
      <c r="E54" s="26" t="s">
        <v>2460</v>
      </c>
      <c r="F54" s="26" t="s">
        <v>2546</v>
      </c>
      <c r="G54" s="244" t="s">
        <v>68</v>
      </c>
    </row>
    <row r="55" spans="2:7" ht="28.8" x14ac:dyDescent="0.3">
      <c r="B55" s="335"/>
      <c r="C55" s="167" t="s">
        <v>69</v>
      </c>
      <c r="D55" s="93" t="s">
        <v>49</v>
      </c>
      <c r="E55" s="26" t="s">
        <v>10</v>
      </c>
      <c r="F55" s="26" t="s">
        <v>2545</v>
      </c>
      <c r="G55" s="245"/>
    </row>
    <row r="56" spans="2:7" ht="28.8" x14ac:dyDescent="0.3">
      <c r="B56" s="335"/>
      <c r="C56" s="167" t="s">
        <v>70</v>
      </c>
      <c r="D56" s="93" t="s">
        <v>49</v>
      </c>
      <c r="E56" s="26" t="s">
        <v>10</v>
      </c>
      <c r="F56" s="26" t="s">
        <v>2545</v>
      </c>
      <c r="G56" s="244" t="s">
        <v>71</v>
      </c>
    </row>
    <row r="57" spans="2:7" ht="28.8" x14ac:dyDescent="0.3">
      <c r="B57" s="335"/>
      <c r="C57" s="167" t="s">
        <v>72</v>
      </c>
      <c r="D57" s="93" t="s">
        <v>66</v>
      </c>
      <c r="E57" s="26" t="s">
        <v>2460</v>
      </c>
      <c r="F57" s="26" t="s">
        <v>2546</v>
      </c>
      <c r="G57" s="245"/>
    </row>
    <row r="58" spans="2:7" ht="28.8" x14ac:dyDescent="0.3">
      <c r="B58" s="335"/>
      <c r="C58" s="167" t="s">
        <v>73</v>
      </c>
      <c r="D58" s="93" t="s">
        <v>66</v>
      </c>
      <c r="E58" s="26" t="s">
        <v>2460</v>
      </c>
      <c r="F58" s="26" t="s">
        <v>2546</v>
      </c>
      <c r="G58" s="244" t="s">
        <v>4583</v>
      </c>
    </row>
    <row r="59" spans="2:7" ht="28.8" x14ac:dyDescent="0.3">
      <c r="B59" s="335"/>
      <c r="C59" s="167" t="s">
        <v>74</v>
      </c>
      <c r="D59" s="93" t="s">
        <v>66</v>
      </c>
      <c r="E59" s="26" t="s">
        <v>2460</v>
      </c>
      <c r="F59" s="26" t="s">
        <v>2546</v>
      </c>
      <c r="G59" s="244" t="s">
        <v>4584</v>
      </c>
    </row>
    <row r="60" spans="2:7" ht="28.8" x14ac:dyDescent="0.3">
      <c r="B60" s="335"/>
      <c r="C60" s="167" t="s">
        <v>75</v>
      </c>
      <c r="D60" s="93" t="s">
        <v>49</v>
      </c>
      <c r="E60" s="26" t="s">
        <v>10</v>
      </c>
      <c r="F60" s="26" t="s">
        <v>2545</v>
      </c>
      <c r="G60" s="245"/>
    </row>
    <row r="61" spans="2:7" ht="28.8" x14ac:dyDescent="0.3">
      <c r="B61" s="335"/>
      <c r="C61" s="167" t="s">
        <v>76</v>
      </c>
      <c r="D61" s="93" t="s">
        <v>49</v>
      </c>
      <c r="E61" s="26" t="s">
        <v>12</v>
      </c>
      <c r="F61" s="26" t="s">
        <v>2545</v>
      </c>
      <c r="G61" s="244" t="s">
        <v>4585</v>
      </c>
    </row>
    <row r="62" spans="2:7" ht="28.8" x14ac:dyDescent="0.3">
      <c r="B62" s="335"/>
      <c r="C62" s="148" t="s">
        <v>77</v>
      </c>
      <c r="D62" s="93" t="s">
        <v>78</v>
      </c>
      <c r="E62" s="26" t="s">
        <v>12</v>
      </c>
      <c r="F62" s="26" t="s">
        <v>2547</v>
      </c>
      <c r="G62" s="245"/>
    </row>
    <row r="63" spans="2:7" ht="28.8" x14ac:dyDescent="0.3">
      <c r="B63" s="335"/>
      <c r="C63" s="148" t="s">
        <v>79</v>
      </c>
      <c r="D63" s="93" t="s">
        <v>78</v>
      </c>
      <c r="E63" s="26" t="s">
        <v>12</v>
      </c>
      <c r="F63" s="26" t="s">
        <v>2547</v>
      </c>
      <c r="G63" s="244" t="s">
        <v>79</v>
      </c>
    </row>
    <row r="64" spans="2:7" ht="28.8" x14ac:dyDescent="0.3">
      <c r="B64" s="335"/>
      <c r="C64" s="148" t="s">
        <v>80</v>
      </c>
      <c r="D64" s="93" t="s">
        <v>78</v>
      </c>
      <c r="E64" s="26" t="s">
        <v>12</v>
      </c>
      <c r="F64" s="26" t="s">
        <v>2547</v>
      </c>
      <c r="G64" s="244" t="s">
        <v>80</v>
      </c>
    </row>
    <row r="65" spans="2:7" ht="29.4" thickBot="1" x14ac:dyDescent="0.35">
      <c r="B65" s="335"/>
      <c r="C65" s="149" t="s">
        <v>81</v>
      </c>
      <c r="D65" s="169" t="s">
        <v>78</v>
      </c>
      <c r="E65" s="192" t="s">
        <v>12</v>
      </c>
      <c r="F65" s="192" t="s">
        <v>2547</v>
      </c>
      <c r="G65" s="246" t="s">
        <v>81</v>
      </c>
    </row>
    <row r="66" spans="2:7" x14ac:dyDescent="0.3">
      <c r="B66"/>
      <c r="G66" s="26"/>
    </row>
    <row r="67" spans="2:7" ht="29.4" thickBot="1" x14ac:dyDescent="0.35">
      <c r="B67" s="154"/>
      <c r="C67" s="143" t="s">
        <v>5</v>
      </c>
      <c r="D67" s="143" t="s">
        <v>2457</v>
      </c>
      <c r="E67" s="143" t="s">
        <v>2458</v>
      </c>
      <c r="F67" s="143" t="s">
        <v>2448</v>
      </c>
      <c r="G67" s="247" t="s">
        <v>6</v>
      </c>
    </row>
    <row r="68" spans="2:7" x14ac:dyDescent="0.3">
      <c r="B68" s="345" t="s">
        <v>82</v>
      </c>
      <c r="C68" s="160" t="s">
        <v>83</v>
      </c>
      <c r="D68" s="161" t="s">
        <v>46</v>
      </c>
      <c r="E68" s="26" t="s">
        <v>10</v>
      </c>
      <c r="G68" s="248"/>
    </row>
    <row r="69" spans="2:7" ht="28.8" x14ac:dyDescent="0.3">
      <c r="B69" s="346"/>
      <c r="C69" s="162" t="s">
        <v>4577</v>
      </c>
      <c r="D69" s="93" t="s">
        <v>84</v>
      </c>
      <c r="E69" s="26" t="s">
        <v>2460</v>
      </c>
      <c r="F69" s="26" t="s">
        <v>2546</v>
      </c>
      <c r="G69" s="249" t="s">
        <v>4586</v>
      </c>
    </row>
    <row r="70" spans="2:7" ht="43.2" x14ac:dyDescent="0.3">
      <c r="B70" s="346"/>
      <c r="C70" s="162" t="s">
        <v>85</v>
      </c>
      <c r="D70" s="93" t="s">
        <v>84</v>
      </c>
      <c r="E70" s="26" t="s">
        <v>2460</v>
      </c>
      <c r="F70" s="26" t="s">
        <v>2546</v>
      </c>
      <c r="G70" s="249" t="s">
        <v>4587</v>
      </c>
    </row>
    <row r="71" spans="2:7" ht="28.8" x14ac:dyDescent="0.3">
      <c r="B71" s="346"/>
      <c r="C71" s="162" t="s">
        <v>86</v>
      </c>
      <c r="D71" s="93" t="s">
        <v>46</v>
      </c>
      <c r="E71" s="26" t="s">
        <v>2460</v>
      </c>
      <c r="G71" s="249" t="s">
        <v>4588</v>
      </c>
    </row>
    <row r="72" spans="2:7" x14ac:dyDescent="0.3">
      <c r="B72" s="346"/>
      <c r="C72" s="163" t="s">
        <v>87</v>
      </c>
      <c r="D72" s="93" t="s">
        <v>46</v>
      </c>
      <c r="E72" s="26" t="s">
        <v>10</v>
      </c>
      <c r="G72" s="250"/>
    </row>
    <row r="73" spans="2:7" ht="28.8" x14ac:dyDescent="0.3">
      <c r="B73" s="346"/>
      <c r="C73" s="163" t="s">
        <v>88</v>
      </c>
      <c r="D73" s="93" t="s">
        <v>46</v>
      </c>
      <c r="E73" s="26" t="s">
        <v>2460</v>
      </c>
      <c r="G73" s="249" t="s">
        <v>89</v>
      </c>
    </row>
    <row r="74" spans="2:7" ht="28.8" x14ac:dyDescent="0.3">
      <c r="B74" s="346"/>
      <c r="C74" s="163" t="s">
        <v>90</v>
      </c>
      <c r="D74" s="93" t="s">
        <v>46</v>
      </c>
      <c r="E74" s="26" t="s">
        <v>10</v>
      </c>
      <c r="G74" s="249" t="s">
        <v>91</v>
      </c>
    </row>
    <row r="75" spans="2:7" ht="28.8" x14ac:dyDescent="0.3">
      <c r="B75" s="346"/>
      <c r="C75" s="163" t="s">
        <v>92</v>
      </c>
      <c r="D75" s="93" t="s">
        <v>9</v>
      </c>
      <c r="E75" s="26" t="s">
        <v>2460</v>
      </c>
      <c r="G75" s="249" t="s">
        <v>93</v>
      </c>
    </row>
    <row r="76" spans="2:7" x14ac:dyDescent="0.3">
      <c r="B76" s="346"/>
      <c r="C76" s="162" t="s">
        <v>94</v>
      </c>
      <c r="D76" s="93" t="s">
        <v>9</v>
      </c>
      <c r="E76" s="26" t="s">
        <v>2460</v>
      </c>
      <c r="G76" s="250"/>
    </row>
    <row r="77" spans="2:7" ht="28.8" x14ac:dyDescent="0.3">
      <c r="B77" s="346"/>
      <c r="C77" s="162" t="s">
        <v>95</v>
      </c>
      <c r="D77" s="93" t="s">
        <v>9</v>
      </c>
      <c r="E77" s="26" t="s">
        <v>2460</v>
      </c>
      <c r="G77" s="251" t="s">
        <v>96</v>
      </c>
    </row>
    <row r="78" spans="2:7" ht="28.8" x14ac:dyDescent="0.3">
      <c r="B78" s="346"/>
      <c r="C78" s="162" t="s">
        <v>97</v>
      </c>
      <c r="D78" s="93" t="s">
        <v>9</v>
      </c>
      <c r="E78" s="26" t="s">
        <v>2460</v>
      </c>
      <c r="G78" s="251" t="s">
        <v>98</v>
      </c>
    </row>
    <row r="79" spans="2:7" x14ac:dyDescent="0.3">
      <c r="B79" s="346"/>
      <c r="C79" s="162" t="s">
        <v>99</v>
      </c>
      <c r="D79" s="93" t="s">
        <v>9</v>
      </c>
      <c r="E79" s="26" t="s">
        <v>2460</v>
      </c>
      <c r="G79" s="251" t="s">
        <v>4589</v>
      </c>
    </row>
    <row r="80" spans="2:7" ht="15" thickBot="1" x14ac:dyDescent="0.35">
      <c r="B80" s="346"/>
      <c r="C80" s="164" t="s">
        <v>100</v>
      </c>
      <c r="D80" s="165" t="s">
        <v>9</v>
      </c>
      <c r="E80" s="231" t="s">
        <v>2460</v>
      </c>
      <c r="F80" s="190"/>
      <c r="G80" s="252" t="s">
        <v>4590</v>
      </c>
    </row>
    <row r="81" spans="2:7" x14ac:dyDescent="0.3">
      <c r="B81" s="34"/>
      <c r="G81" s="26"/>
    </row>
    <row r="82" spans="2:7" ht="29.4" thickBot="1" x14ac:dyDescent="0.35">
      <c r="B82" s="34"/>
      <c r="C82" s="145" t="s">
        <v>5</v>
      </c>
      <c r="D82" s="145" t="s">
        <v>2457</v>
      </c>
      <c r="E82" s="145" t="s">
        <v>2458</v>
      </c>
      <c r="F82" s="145" t="s">
        <v>2448</v>
      </c>
      <c r="G82" s="253" t="s">
        <v>6</v>
      </c>
    </row>
    <row r="83" spans="2:7" ht="14.4" customHeight="1" x14ac:dyDescent="0.3">
      <c r="B83" s="331" t="s">
        <v>101</v>
      </c>
      <c r="C83" s="178" t="s">
        <v>102</v>
      </c>
      <c r="D83" s="179" t="s">
        <v>103</v>
      </c>
      <c r="E83" s="26" t="s">
        <v>10</v>
      </c>
      <c r="F83" s="189"/>
      <c r="G83" s="254"/>
    </row>
    <row r="84" spans="2:7" ht="28.8" x14ac:dyDescent="0.3">
      <c r="B84" s="332"/>
      <c r="C84" s="180" t="s">
        <v>104</v>
      </c>
      <c r="D84" s="93" t="s">
        <v>103</v>
      </c>
      <c r="E84" s="26" t="s">
        <v>10</v>
      </c>
      <c r="G84" s="255" t="s">
        <v>4591</v>
      </c>
    </row>
    <row r="85" spans="2:7" x14ac:dyDescent="0.3">
      <c r="B85" s="332"/>
      <c r="C85" s="180" t="s">
        <v>105</v>
      </c>
      <c r="D85" s="93" t="s">
        <v>106</v>
      </c>
      <c r="E85" s="26" t="s">
        <v>10</v>
      </c>
      <c r="G85" s="256"/>
    </row>
    <row r="86" spans="2:7" ht="28.8" x14ac:dyDescent="0.3">
      <c r="B86" s="332"/>
      <c r="C86" s="180" t="s">
        <v>107</v>
      </c>
      <c r="D86" s="93" t="s">
        <v>106</v>
      </c>
      <c r="E86" s="26" t="s">
        <v>10</v>
      </c>
      <c r="G86" s="255" t="s">
        <v>108</v>
      </c>
    </row>
    <row r="87" spans="2:7" ht="28.8" x14ac:dyDescent="0.3">
      <c r="B87" s="332"/>
      <c r="C87" s="180" t="s">
        <v>109</v>
      </c>
      <c r="D87" s="93" t="s">
        <v>110</v>
      </c>
      <c r="E87" s="26" t="s">
        <v>12</v>
      </c>
      <c r="G87" s="255" t="s">
        <v>111</v>
      </c>
    </row>
    <row r="88" spans="2:7" ht="28.8" x14ac:dyDescent="0.3">
      <c r="B88" s="332"/>
      <c r="C88" s="181" t="s">
        <v>2477</v>
      </c>
      <c r="D88" s="93" t="s">
        <v>112</v>
      </c>
      <c r="E88" s="26" t="s">
        <v>10</v>
      </c>
      <c r="G88" s="257" t="s">
        <v>113</v>
      </c>
    </row>
    <row r="89" spans="2:7" ht="57.6" x14ac:dyDescent="0.3">
      <c r="B89" s="332"/>
      <c r="C89" s="181" t="s">
        <v>114</v>
      </c>
      <c r="D89" s="93" t="s">
        <v>112</v>
      </c>
      <c r="E89" s="26" t="s">
        <v>10</v>
      </c>
      <c r="F89" s="26" t="s">
        <v>2548</v>
      </c>
      <c r="G89" s="257"/>
    </row>
    <row r="90" spans="2:7" ht="57.6" x14ac:dyDescent="0.3">
      <c r="B90" s="332"/>
      <c r="C90" s="181" t="s">
        <v>2470</v>
      </c>
      <c r="D90" s="93" t="s">
        <v>112</v>
      </c>
      <c r="E90" s="26" t="s">
        <v>10</v>
      </c>
      <c r="F90" s="26" t="s">
        <v>2548</v>
      </c>
      <c r="G90" s="257" t="s">
        <v>115</v>
      </c>
    </row>
    <row r="91" spans="2:7" ht="57.6" x14ac:dyDescent="0.3">
      <c r="B91" s="332"/>
      <c r="C91" s="181" t="s">
        <v>2469</v>
      </c>
      <c r="D91" s="93" t="s">
        <v>112</v>
      </c>
      <c r="E91" s="26" t="s">
        <v>10</v>
      </c>
      <c r="F91" s="26" t="s">
        <v>2548</v>
      </c>
      <c r="G91" s="257" t="s">
        <v>115</v>
      </c>
    </row>
    <row r="92" spans="2:7" ht="28.8" x14ac:dyDescent="0.3">
      <c r="B92" s="332"/>
      <c r="C92" s="181" t="s">
        <v>116</v>
      </c>
      <c r="D92" s="93" t="s">
        <v>110</v>
      </c>
      <c r="E92" s="26" t="s">
        <v>2460</v>
      </c>
      <c r="G92" s="255" t="s">
        <v>117</v>
      </c>
    </row>
    <row r="93" spans="2:7" ht="28.8" x14ac:dyDescent="0.3">
      <c r="B93" s="332"/>
      <c r="C93" s="181" t="s">
        <v>118</v>
      </c>
      <c r="D93" s="93" t="s">
        <v>119</v>
      </c>
      <c r="E93" s="26" t="s">
        <v>10</v>
      </c>
      <c r="G93" s="257" t="s">
        <v>120</v>
      </c>
    </row>
    <row r="94" spans="2:7" ht="28.8" x14ac:dyDescent="0.3">
      <c r="B94" s="332"/>
      <c r="C94" s="181" t="s">
        <v>121</v>
      </c>
      <c r="D94" s="93" t="s">
        <v>122</v>
      </c>
      <c r="E94" s="26" t="s">
        <v>10</v>
      </c>
      <c r="G94" s="257" t="s">
        <v>4592</v>
      </c>
    </row>
    <row r="95" spans="2:7" ht="28.8" x14ac:dyDescent="0.3">
      <c r="B95" s="332"/>
      <c r="C95" s="181" t="s">
        <v>123</v>
      </c>
      <c r="D95" s="93" t="s">
        <v>122</v>
      </c>
      <c r="E95" s="26" t="s">
        <v>10</v>
      </c>
      <c r="G95" s="257"/>
    </row>
    <row r="96" spans="2:7" x14ac:dyDescent="0.3">
      <c r="B96" s="332"/>
      <c r="C96" s="181" t="s">
        <v>124</v>
      </c>
      <c r="D96" s="93" t="s">
        <v>125</v>
      </c>
      <c r="E96" s="26" t="s">
        <v>10</v>
      </c>
      <c r="G96" s="256"/>
    </row>
    <row r="97" spans="2:7" x14ac:dyDescent="0.3">
      <c r="B97" s="332"/>
      <c r="C97" s="181" t="s">
        <v>126</v>
      </c>
      <c r="D97" s="93" t="s">
        <v>125</v>
      </c>
      <c r="E97" s="26" t="s">
        <v>10</v>
      </c>
      <c r="G97" s="255" t="s">
        <v>127</v>
      </c>
    </row>
    <row r="98" spans="2:7" ht="28.8" x14ac:dyDescent="0.3">
      <c r="B98" s="332"/>
      <c r="C98" s="181" t="s">
        <v>128</v>
      </c>
      <c r="D98" s="93" t="s">
        <v>110</v>
      </c>
      <c r="E98" s="26" t="s">
        <v>10</v>
      </c>
      <c r="G98" s="255" t="s">
        <v>129</v>
      </c>
    </row>
    <row r="99" spans="2:7" ht="28.8" x14ac:dyDescent="0.3">
      <c r="B99" s="332"/>
      <c r="C99" s="181" t="s">
        <v>130</v>
      </c>
      <c r="D99" s="93" t="s">
        <v>125</v>
      </c>
      <c r="E99" s="26" t="s">
        <v>2460</v>
      </c>
      <c r="G99" s="257" t="s">
        <v>131</v>
      </c>
    </row>
    <row r="100" spans="2:7" x14ac:dyDescent="0.3">
      <c r="B100" s="332"/>
      <c r="C100" s="181" t="s">
        <v>132</v>
      </c>
      <c r="D100" s="93" t="s">
        <v>125</v>
      </c>
      <c r="E100" s="26" t="s">
        <v>2460</v>
      </c>
      <c r="G100" s="256"/>
    </row>
    <row r="101" spans="2:7" ht="28.8" x14ac:dyDescent="0.3">
      <c r="B101" s="332"/>
      <c r="C101" s="181" t="s">
        <v>133</v>
      </c>
      <c r="D101" s="93" t="s">
        <v>110</v>
      </c>
      <c r="E101" s="26" t="s">
        <v>12</v>
      </c>
      <c r="G101" s="257" t="s">
        <v>134</v>
      </c>
    </row>
    <row r="102" spans="2:7" ht="43.2" x14ac:dyDescent="0.3">
      <c r="B102" s="332"/>
      <c r="C102" s="339" t="s">
        <v>135</v>
      </c>
      <c r="D102" s="93" t="s">
        <v>110</v>
      </c>
      <c r="E102" s="26" t="s">
        <v>10</v>
      </c>
      <c r="F102" s="26" t="s">
        <v>2549</v>
      </c>
      <c r="G102" s="257" t="s">
        <v>136</v>
      </c>
    </row>
    <row r="103" spans="2:7" ht="28.8" x14ac:dyDescent="0.3">
      <c r="B103" s="332"/>
      <c r="C103" s="340"/>
      <c r="D103" s="93" t="s">
        <v>110</v>
      </c>
      <c r="E103" s="26" t="s">
        <v>10</v>
      </c>
      <c r="G103" s="257" t="s">
        <v>137</v>
      </c>
    </row>
    <row r="104" spans="2:7" ht="28.8" x14ac:dyDescent="0.3">
      <c r="B104" s="332"/>
      <c r="C104" s="157" t="s">
        <v>138</v>
      </c>
      <c r="D104" s="93" t="s">
        <v>139</v>
      </c>
      <c r="E104" s="26" t="s">
        <v>10</v>
      </c>
      <c r="G104" s="258"/>
    </row>
    <row r="105" spans="2:7" ht="28.8" x14ac:dyDescent="0.3">
      <c r="B105" s="332"/>
      <c r="C105" s="157" t="s">
        <v>140</v>
      </c>
      <c r="D105" s="93" t="s">
        <v>141</v>
      </c>
      <c r="E105" s="26" t="s">
        <v>10</v>
      </c>
      <c r="F105" s="26" t="s">
        <v>2550</v>
      </c>
      <c r="G105" s="258"/>
    </row>
    <row r="106" spans="2:7" ht="28.8" x14ac:dyDescent="0.3">
      <c r="B106" s="332"/>
      <c r="C106" s="181" t="s">
        <v>142</v>
      </c>
      <c r="D106" s="93" t="s">
        <v>110</v>
      </c>
      <c r="E106" s="26" t="s">
        <v>2460</v>
      </c>
      <c r="F106" s="26" t="s">
        <v>2546</v>
      </c>
      <c r="G106" s="256"/>
    </row>
    <row r="107" spans="2:7" ht="28.8" x14ac:dyDescent="0.3">
      <c r="B107" s="333"/>
      <c r="C107" s="341" t="s">
        <v>143</v>
      </c>
      <c r="D107" s="326" t="s">
        <v>110</v>
      </c>
      <c r="E107" s="326" t="s">
        <v>2460</v>
      </c>
      <c r="F107" s="326" t="s">
        <v>2546</v>
      </c>
      <c r="G107" s="257" t="s">
        <v>4593</v>
      </c>
    </row>
    <row r="108" spans="2:7" ht="28.8" x14ac:dyDescent="0.3">
      <c r="B108" s="332"/>
      <c r="C108" s="326"/>
      <c r="D108" s="326"/>
      <c r="E108" s="326"/>
      <c r="F108" s="326"/>
      <c r="G108" s="257" t="s">
        <v>144</v>
      </c>
    </row>
    <row r="109" spans="2:7" ht="28.8" x14ac:dyDescent="0.3">
      <c r="B109" s="332"/>
      <c r="C109" s="326"/>
      <c r="D109" s="326"/>
      <c r="E109" s="326"/>
      <c r="F109" s="326"/>
      <c r="G109" s="257" t="s">
        <v>145</v>
      </c>
    </row>
    <row r="110" spans="2:7" ht="29.4" thickBot="1" x14ac:dyDescent="0.35">
      <c r="B110" s="332"/>
      <c r="C110" s="342"/>
      <c r="D110" s="342"/>
      <c r="E110" s="343"/>
      <c r="F110" s="342"/>
      <c r="G110" s="259" t="s">
        <v>146</v>
      </c>
    </row>
    <row r="111" spans="2:7" x14ac:dyDescent="0.3">
      <c r="B111" s="34"/>
      <c r="G111" s="26"/>
    </row>
    <row r="112" spans="2:7" ht="15" thickBot="1" x14ac:dyDescent="0.35">
      <c r="B112" s="34"/>
      <c r="C112" s="260" t="s">
        <v>147</v>
      </c>
      <c r="D112" s="321" t="s">
        <v>148</v>
      </c>
      <c r="E112" s="321"/>
      <c r="F112" s="321" t="s">
        <v>149</v>
      </c>
      <c r="G112" s="322"/>
    </row>
    <row r="113" spans="2:7" ht="28.95" customHeight="1" x14ac:dyDescent="0.3">
      <c r="B113" s="327" t="s">
        <v>150</v>
      </c>
      <c r="C113" s="323" t="s">
        <v>151</v>
      </c>
      <c r="D113" s="324"/>
      <c r="E113" s="324"/>
      <c r="F113" s="324"/>
      <c r="G113" s="325"/>
    </row>
    <row r="114" spans="2:7" ht="45" customHeight="1" x14ac:dyDescent="0.3">
      <c r="B114" s="328"/>
      <c r="C114" s="150" t="s">
        <v>152</v>
      </c>
      <c r="D114" s="319" t="s">
        <v>2531</v>
      </c>
      <c r="E114" s="319"/>
      <c r="F114" s="319" t="s">
        <v>2511</v>
      </c>
      <c r="G114" s="320"/>
    </row>
    <row r="115" spans="2:7" ht="42.6" customHeight="1" x14ac:dyDescent="0.3">
      <c r="B115" s="328"/>
      <c r="C115" s="150" t="s">
        <v>2432</v>
      </c>
      <c r="D115" s="326" t="s">
        <v>2435</v>
      </c>
      <c r="E115" s="326"/>
      <c r="F115" s="319" t="s">
        <v>2511</v>
      </c>
      <c r="G115" s="320"/>
    </row>
    <row r="116" spans="2:7" ht="43.2" customHeight="1" x14ac:dyDescent="0.3">
      <c r="B116" s="328"/>
      <c r="C116" s="150" t="s">
        <v>2442</v>
      </c>
      <c r="D116" s="319" t="s">
        <v>2512</v>
      </c>
      <c r="E116" s="319"/>
      <c r="F116" s="319" t="s">
        <v>2517</v>
      </c>
      <c r="G116" s="320"/>
    </row>
    <row r="117" spans="2:7" ht="43.2" customHeight="1" x14ac:dyDescent="0.3">
      <c r="B117" s="328"/>
      <c r="C117" s="150" t="s">
        <v>153</v>
      </c>
      <c r="D117" s="319" t="s">
        <v>154</v>
      </c>
      <c r="E117" s="319"/>
      <c r="F117" s="319" t="s">
        <v>2513</v>
      </c>
      <c r="G117" s="320"/>
    </row>
    <row r="118" spans="2:7" x14ac:dyDescent="0.3">
      <c r="B118" s="328"/>
      <c r="C118" s="150" t="s">
        <v>155</v>
      </c>
      <c r="D118" s="319" t="s">
        <v>156</v>
      </c>
      <c r="E118" s="319"/>
      <c r="F118" s="319" t="s">
        <v>2513</v>
      </c>
      <c r="G118" s="320"/>
    </row>
    <row r="119" spans="2:7" x14ac:dyDescent="0.3">
      <c r="B119" s="328"/>
      <c r="C119" s="150" t="s">
        <v>157</v>
      </c>
      <c r="D119" s="319" t="s">
        <v>158</v>
      </c>
      <c r="E119" s="319"/>
      <c r="F119" s="319" t="s">
        <v>2514</v>
      </c>
      <c r="G119" s="320"/>
    </row>
    <row r="120" spans="2:7" x14ac:dyDescent="0.3">
      <c r="B120" s="328"/>
      <c r="C120" s="150" t="s">
        <v>159</v>
      </c>
      <c r="D120" s="319" t="s">
        <v>160</v>
      </c>
      <c r="E120" s="319"/>
      <c r="F120" s="319" t="s">
        <v>2514</v>
      </c>
      <c r="G120" s="320"/>
    </row>
    <row r="121" spans="2:7" x14ac:dyDescent="0.3">
      <c r="B121" s="328"/>
      <c r="C121" s="150" t="s">
        <v>161</v>
      </c>
      <c r="D121" s="319" t="s">
        <v>162</v>
      </c>
      <c r="E121" s="319"/>
      <c r="F121" s="319" t="s">
        <v>2514</v>
      </c>
      <c r="G121" s="320"/>
    </row>
    <row r="122" spans="2:7" ht="27" customHeight="1" x14ac:dyDescent="0.3">
      <c r="B122" s="328"/>
      <c r="C122" s="150" t="s">
        <v>163</v>
      </c>
      <c r="D122" s="319" t="s">
        <v>2515</v>
      </c>
      <c r="E122" s="319"/>
      <c r="F122" s="319" t="s">
        <v>2520</v>
      </c>
      <c r="G122" s="320"/>
    </row>
    <row r="123" spans="2:7" ht="31.2" customHeight="1" x14ac:dyDescent="0.3">
      <c r="B123" s="328"/>
      <c r="C123" s="168" t="s">
        <v>164</v>
      </c>
      <c r="D123" s="319" t="s">
        <v>2516</v>
      </c>
      <c r="E123" s="319"/>
      <c r="F123" s="319" t="s">
        <v>2519</v>
      </c>
      <c r="G123" s="320"/>
    </row>
    <row r="124" spans="2:7" ht="31.2" customHeight="1" x14ac:dyDescent="0.3">
      <c r="B124" s="328"/>
      <c r="C124" s="168" t="s">
        <v>165</v>
      </c>
      <c r="D124" s="319" t="s">
        <v>166</v>
      </c>
      <c r="E124" s="319"/>
      <c r="F124" s="319" t="s">
        <v>2518</v>
      </c>
      <c r="G124" s="320"/>
    </row>
    <row r="125" spans="2:7" ht="30" customHeight="1" thickBot="1" x14ac:dyDescent="0.35">
      <c r="B125" s="328"/>
      <c r="C125" s="232" t="s">
        <v>2508</v>
      </c>
      <c r="D125" s="336" t="s">
        <v>2522</v>
      </c>
      <c r="E125" s="336"/>
      <c r="F125" s="336" t="s">
        <v>2521</v>
      </c>
      <c r="G125" s="344"/>
    </row>
    <row r="126" spans="2:7" x14ac:dyDescent="0.3">
      <c r="B126" s="36"/>
    </row>
  </sheetData>
  <mergeCells count="48">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B11:G11"/>
    <mergeCell ref="F116:G116"/>
    <mergeCell ref="F115:G115"/>
    <mergeCell ref="F114:G114"/>
    <mergeCell ref="F112:G112"/>
    <mergeCell ref="D112:E112"/>
    <mergeCell ref="C113:G113"/>
    <mergeCell ref="D114:E114"/>
    <mergeCell ref="D115:E115"/>
    <mergeCell ref="D116:E116"/>
    <mergeCell ref="C8:G8"/>
    <mergeCell ref="A1:G1"/>
    <mergeCell ref="C2:G2"/>
    <mergeCell ref="C3:G3"/>
    <mergeCell ref="C5:G5"/>
    <mergeCell ref="C6:G6"/>
    <mergeCell ref="C7:G7"/>
    <mergeCell ref="B5:B9"/>
    <mergeCell ref="C9:G9"/>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1" t="s">
        <v>2104</v>
      </c>
      <c r="C1" s="371"/>
      <c r="D1" s="371"/>
      <c r="E1" s="371"/>
      <c r="F1" s="371"/>
      <c r="G1" s="371"/>
    </row>
    <row r="2" spans="1:25" x14ac:dyDescent="0.3">
      <c r="A2" t="s">
        <v>170</v>
      </c>
      <c r="B2" s="373" t="str">
        <f>Population!B3</f>
        <v>City of Taft</v>
      </c>
      <c r="C2" s="373"/>
      <c r="D2" s="373"/>
      <c r="E2" s="373"/>
      <c r="F2" s="373"/>
      <c r="G2" s="373"/>
      <c r="H2" s="373"/>
      <c r="I2" s="373"/>
      <c r="J2" s="373" t="str">
        <f>Population!B4</f>
        <v>Kern County</v>
      </c>
      <c r="K2" s="373"/>
      <c r="L2" s="373"/>
      <c r="M2" s="373"/>
      <c r="N2" s="373"/>
      <c r="O2" s="373"/>
      <c r="P2" s="373"/>
      <c r="Q2" s="373"/>
      <c r="R2" s="373" t="s">
        <v>171</v>
      </c>
      <c r="S2" s="373"/>
      <c r="T2" s="373"/>
      <c r="U2" s="373"/>
      <c r="V2" s="373"/>
      <c r="W2" s="373"/>
      <c r="X2" s="373"/>
      <c r="Y2" s="373"/>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3" t="s">
        <v>2105</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x14ac:dyDescent="0.3">
      <c r="A5" t="s">
        <v>2106</v>
      </c>
      <c r="B5" s="14">
        <v>612.03535726355699</v>
      </c>
      <c r="C5" t="s">
        <v>170</v>
      </c>
      <c r="D5" t="s">
        <v>170</v>
      </c>
      <c r="E5" t="s">
        <v>170</v>
      </c>
      <c r="F5" t="s">
        <v>170</v>
      </c>
      <c r="G5" t="s">
        <v>170</v>
      </c>
      <c r="H5" t="s">
        <v>170</v>
      </c>
      <c r="I5" t="s">
        <v>170</v>
      </c>
      <c r="J5" s="14">
        <v>103.21654140243901</v>
      </c>
      <c r="K5" t="s">
        <v>170</v>
      </c>
      <c r="L5" t="s">
        <v>170</v>
      </c>
      <c r="M5" t="s">
        <v>170</v>
      </c>
      <c r="N5" t="s">
        <v>170</v>
      </c>
      <c r="O5" t="s">
        <v>170</v>
      </c>
      <c r="P5" t="s">
        <v>170</v>
      </c>
      <c r="Q5" t="s">
        <v>170</v>
      </c>
      <c r="R5" s="14">
        <v>239.02448011641602</v>
      </c>
      <c r="S5" s="27"/>
      <c r="T5" t="s">
        <v>170</v>
      </c>
      <c r="U5" t="s">
        <v>170</v>
      </c>
      <c r="V5" t="s">
        <v>170</v>
      </c>
      <c r="W5" t="s">
        <v>170</v>
      </c>
      <c r="X5" t="s">
        <v>170</v>
      </c>
      <c r="Y5" t="s">
        <v>170</v>
      </c>
    </row>
    <row r="6" spans="1:25" x14ac:dyDescent="0.3">
      <c r="A6" t="s">
        <v>2107</v>
      </c>
      <c r="B6" s="14">
        <v>559.61696738379601</v>
      </c>
      <c r="C6" t="s">
        <v>170</v>
      </c>
      <c r="D6" t="s">
        <v>170</v>
      </c>
      <c r="E6" t="s">
        <v>170</v>
      </c>
      <c r="F6" t="s">
        <v>170</v>
      </c>
      <c r="G6" t="s">
        <v>170</v>
      </c>
      <c r="H6" t="s">
        <v>170</v>
      </c>
      <c r="I6" t="s">
        <v>170</v>
      </c>
      <c r="J6" s="14">
        <v>111.77315588445101</v>
      </c>
      <c r="K6" t="s">
        <v>170</v>
      </c>
      <c r="L6" t="s">
        <v>170</v>
      </c>
      <c r="M6" t="s">
        <v>170</v>
      </c>
      <c r="N6" t="s">
        <v>170</v>
      </c>
      <c r="O6" t="s">
        <v>170</v>
      </c>
      <c r="P6" t="s">
        <v>170</v>
      </c>
      <c r="Q6" t="s">
        <v>170</v>
      </c>
      <c r="R6" s="14">
        <v>253.68053038315898</v>
      </c>
      <c r="S6" s="27"/>
      <c r="T6" t="s">
        <v>170</v>
      </c>
      <c r="U6" t="s">
        <v>170</v>
      </c>
      <c r="V6" t="s">
        <v>170</v>
      </c>
      <c r="W6" t="s">
        <v>170</v>
      </c>
      <c r="X6" t="s">
        <v>170</v>
      </c>
      <c r="Y6" t="s">
        <v>170</v>
      </c>
    </row>
    <row r="7" spans="1:25" x14ac:dyDescent="0.3">
      <c r="A7" t="s">
        <v>2108</v>
      </c>
      <c r="B7" s="14">
        <v>-52.418389879760596</v>
      </c>
      <c r="C7" t="s">
        <v>170</v>
      </c>
      <c r="D7" t="s">
        <v>170</v>
      </c>
      <c r="E7" t="s">
        <v>170</v>
      </c>
      <c r="F7" t="s">
        <v>170</v>
      </c>
      <c r="G7" t="s">
        <v>170</v>
      </c>
      <c r="H7" t="s">
        <v>170</v>
      </c>
      <c r="I7" t="s">
        <v>170</v>
      </c>
      <c r="J7" s="14">
        <v>8.5566144820118097</v>
      </c>
      <c r="K7" t="s">
        <v>170</v>
      </c>
      <c r="L7" t="s">
        <v>170</v>
      </c>
      <c r="M7" t="s">
        <v>170</v>
      </c>
      <c r="N7" t="s">
        <v>170</v>
      </c>
      <c r="O7" t="s">
        <v>170</v>
      </c>
      <c r="P7" t="s">
        <v>170</v>
      </c>
      <c r="Q7" t="s">
        <v>170</v>
      </c>
      <c r="R7" s="14">
        <v>14.656050266743501</v>
      </c>
      <c r="S7" s="27"/>
      <c r="T7" t="s">
        <v>170</v>
      </c>
      <c r="U7" t="s">
        <v>170</v>
      </c>
      <c r="V7" t="s">
        <v>170</v>
      </c>
      <c r="W7" t="s">
        <v>170</v>
      </c>
      <c r="X7" t="s">
        <v>170</v>
      </c>
      <c r="Y7" t="s">
        <v>170</v>
      </c>
    </row>
    <row r="8" spans="1:25" x14ac:dyDescent="0.3">
      <c r="A8" t="s">
        <v>2109</v>
      </c>
      <c r="B8" s="307">
        <v>-8.5646015802299497E-2</v>
      </c>
      <c r="C8" t="s">
        <v>170</v>
      </c>
      <c r="D8" t="s">
        <v>170</v>
      </c>
      <c r="E8" t="s">
        <v>170</v>
      </c>
      <c r="F8" t="s">
        <v>170</v>
      </c>
      <c r="G8" t="s">
        <v>170</v>
      </c>
      <c r="H8" t="s">
        <v>170</v>
      </c>
      <c r="I8" t="s">
        <v>170</v>
      </c>
      <c r="J8" s="307">
        <v>8.2899643465573492E-2</v>
      </c>
      <c r="K8" t="s">
        <v>170</v>
      </c>
      <c r="L8" t="s">
        <v>170</v>
      </c>
      <c r="M8" t="s">
        <v>170</v>
      </c>
      <c r="N8" t="s">
        <v>170</v>
      </c>
      <c r="O8" t="s">
        <v>170</v>
      </c>
      <c r="P8" t="s">
        <v>170</v>
      </c>
      <c r="Q8" t="s">
        <v>170</v>
      </c>
      <c r="R8" s="185">
        <v>6.1316105612301303E-2</v>
      </c>
      <c r="S8" s="27"/>
      <c r="T8" t="s">
        <v>170</v>
      </c>
      <c r="U8" t="s">
        <v>170</v>
      </c>
      <c r="V8" t="s">
        <v>170</v>
      </c>
      <c r="W8" t="s">
        <v>170</v>
      </c>
      <c r="X8" t="s">
        <v>170</v>
      </c>
      <c r="Y8" t="s">
        <v>170</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3" t="s">
        <v>2110</v>
      </c>
      <c r="B10" s="303"/>
      <c r="C10" s="303"/>
      <c r="D10" s="303"/>
      <c r="E10" s="303"/>
      <c r="F10" s="303"/>
      <c r="G10" s="303"/>
      <c r="H10" s="303"/>
      <c r="I10" s="303"/>
      <c r="J10" s="303"/>
      <c r="K10" s="303"/>
      <c r="L10" s="303"/>
      <c r="M10" s="303"/>
      <c r="N10" s="303"/>
      <c r="O10" s="303"/>
      <c r="P10" s="303"/>
      <c r="Q10" s="303"/>
      <c r="R10" s="211"/>
      <c r="S10" s="211"/>
      <c r="T10" s="211"/>
      <c r="U10" s="211"/>
      <c r="V10" s="211"/>
      <c r="W10" s="211"/>
      <c r="X10" s="211"/>
      <c r="Y10" s="211"/>
    </row>
    <row r="11" spans="1:25" x14ac:dyDescent="0.3">
      <c r="A11" t="s">
        <v>2111</v>
      </c>
      <c r="B11" s="2">
        <v>8546</v>
      </c>
      <c r="C11" t="s">
        <v>170</v>
      </c>
      <c r="D11" t="s">
        <v>170</v>
      </c>
      <c r="E11" t="s">
        <v>170</v>
      </c>
      <c r="F11" t="s">
        <v>170</v>
      </c>
      <c r="G11" t="s">
        <v>170</v>
      </c>
      <c r="H11" t="s">
        <v>170</v>
      </c>
      <c r="I11" t="s">
        <v>170</v>
      </c>
      <c r="J11" s="2">
        <v>909235</v>
      </c>
      <c r="K11" t="s">
        <v>170</v>
      </c>
      <c r="L11" t="s">
        <v>170</v>
      </c>
      <c r="M11" t="s">
        <v>170</v>
      </c>
      <c r="N11" t="s">
        <v>170</v>
      </c>
      <c r="O11" t="s">
        <v>170</v>
      </c>
      <c r="P11" t="s">
        <v>170</v>
      </c>
      <c r="Q11" t="s">
        <v>170</v>
      </c>
      <c r="R11" s="2">
        <v>39538223</v>
      </c>
      <c r="S11" s="27"/>
      <c r="T11" t="s">
        <v>170</v>
      </c>
      <c r="U11" t="s">
        <v>170</v>
      </c>
      <c r="V11" t="s">
        <v>170</v>
      </c>
      <c r="W11" t="s">
        <v>170</v>
      </c>
      <c r="X11" t="s">
        <v>170</v>
      </c>
      <c r="Y11" t="s">
        <v>170</v>
      </c>
    </row>
    <row r="12" spans="1:25" x14ac:dyDescent="0.3">
      <c r="A12" t="s">
        <v>2112</v>
      </c>
      <c r="B12" s="2">
        <v>-800.48959560085905</v>
      </c>
      <c r="C12" t="s">
        <v>170</v>
      </c>
      <c r="D12" t="s">
        <v>170</v>
      </c>
      <c r="E12" t="s">
        <v>170</v>
      </c>
      <c r="F12" t="s">
        <v>170</v>
      </c>
      <c r="G12" t="s">
        <v>170</v>
      </c>
      <c r="H12" t="s">
        <v>170</v>
      </c>
      <c r="I12" t="s">
        <v>170</v>
      </c>
      <c r="J12" s="2">
        <v>69605.025526834099</v>
      </c>
      <c r="K12" t="s">
        <v>170</v>
      </c>
      <c r="L12" t="s">
        <v>170</v>
      </c>
      <c r="M12" t="s">
        <v>170</v>
      </c>
      <c r="N12" t="s">
        <v>170</v>
      </c>
      <c r="O12" t="s">
        <v>170</v>
      </c>
      <c r="P12" t="s">
        <v>170</v>
      </c>
      <c r="Q12" t="s">
        <v>170</v>
      </c>
      <c r="R12" s="2">
        <v>2284267.4716521502</v>
      </c>
      <c r="S12" s="27"/>
      <c r="T12" t="s">
        <v>170</v>
      </c>
      <c r="U12" t="s">
        <v>170</v>
      </c>
      <c r="V12" t="s">
        <v>170</v>
      </c>
      <c r="W12" t="s">
        <v>170</v>
      </c>
      <c r="X12" t="s">
        <v>170</v>
      </c>
      <c r="Y12" t="s">
        <v>170</v>
      </c>
    </row>
    <row r="13" spans="1:25" x14ac:dyDescent="0.3">
      <c r="A13" t="s">
        <v>2113</v>
      </c>
      <c r="B13" s="307">
        <v>-8.5646015802299497E-2</v>
      </c>
      <c r="C13" t="s">
        <v>170</v>
      </c>
      <c r="D13" t="s">
        <v>170</v>
      </c>
      <c r="E13" t="s">
        <v>170</v>
      </c>
      <c r="F13" t="s">
        <v>170</v>
      </c>
      <c r="G13" t="s">
        <v>170</v>
      </c>
      <c r="H13" t="s">
        <v>170</v>
      </c>
      <c r="I13" t="s">
        <v>170</v>
      </c>
      <c r="J13" s="307">
        <v>8.2899643465573492E-2</v>
      </c>
      <c r="K13" t="s">
        <v>170</v>
      </c>
      <c r="L13" t="s">
        <v>170</v>
      </c>
      <c r="M13" t="s">
        <v>170</v>
      </c>
      <c r="N13" t="s">
        <v>170</v>
      </c>
      <c r="O13" t="s">
        <v>170</v>
      </c>
      <c r="P13" t="s">
        <v>170</v>
      </c>
      <c r="Q13" t="s">
        <v>170</v>
      </c>
      <c r="R13" s="185">
        <v>6.1316105612301205E-2</v>
      </c>
      <c r="S13" s="27"/>
      <c r="T13" t="s">
        <v>170</v>
      </c>
      <c r="U13" t="s">
        <v>170</v>
      </c>
      <c r="V13" t="s">
        <v>170</v>
      </c>
      <c r="W13" t="s">
        <v>170</v>
      </c>
      <c r="X13" t="s">
        <v>170</v>
      </c>
      <c r="Y13" t="s">
        <v>170</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3" t="s">
        <v>2114</v>
      </c>
      <c r="B15" s="303"/>
      <c r="C15" s="303"/>
      <c r="D15" s="303"/>
      <c r="E15" s="303"/>
      <c r="F15" s="303"/>
      <c r="G15" s="303"/>
      <c r="H15" s="303"/>
      <c r="I15" s="303"/>
      <c r="J15" s="303"/>
      <c r="K15" s="303"/>
      <c r="L15" s="303"/>
      <c r="M15" s="303"/>
      <c r="N15" s="303"/>
      <c r="O15" s="303"/>
      <c r="P15" s="303"/>
      <c r="Q15" s="303"/>
      <c r="R15" s="211"/>
      <c r="S15" s="211"/>
      <c r="T15" s="211"/>
      <c r="U15" s="211"/>
      <c r="V15" s="211"/>
      <c r="W15" s="211"/>
      <c r="X15" s="211"/>
      <c r="Y15" s="211"/>
    </row>
    <row r="16" spans="1:25" ht="14.4" customHeight="1" x14ac:dyDescent="0.3">
      <c r="B16" s="304" t="s">
        <v>2111</v>
      </c>
      <c r="C16" s="304"/>
      <c r="D16" s="304" t="s">
        <v>2115</v>
      </c>
      <c r="E16" s="304"/>
      <c r="F16" s="304" t="s">
        <v>4598</v>
      </c>
      <c r="G16" s="304"/>
      <c r="H16" s="304" t="s">
        <v>4599</v>
      </c>
      <c r="I16" s="304"/>
      <c r="J16" s="304" t="s">
        <v>2111</v>
      </c>
      <c r="K16" s="304"/>
      <c r="L16" s="304" t="s">
        <v>2115</v>
      </c>
      <c r="M16" s="304"/>
      <c r="N16" s="304" t="s">
        <v>4598</v>
      </c>
      <c r="O16" s="304"/>
      <c r="P16" s="304" t="s">
        <v>4599</v>
      </c>
      <c r="Q16" s="304"/>
      <c r="R16" s="212" t="s">
        <v>2111</v>
      </c>
      <c r="S16" s="212"/>
      <c r="T16" s="212" t="s">
        <v>2115</v>
      </c>
      <c r="U16" s="212"/>
      <c r="V16" s="212" t="s">
        <v>2116</v>
      </c>
      <c r="W16" s="212"/>
      <c r="X16" s="212" t="s">
        <v>2117</v>
      </c>
      <c r="Y16" s="212"/>
    </row>
    <row r="17" spans="1:25" x14ac:dyDescent="0.3">
      <c r="A17" t="s">
        <v>168</v>
      </c>
      <c r="B17" s="2">
        <v>8546</v>
      </c>
      <c r="C17" t="s">
        <v>170</v>
      </c>
      <c r="D17" s="2">
        <v>9346.4895956008586</v>
      </c>
      <c r="E17" t="s">
        <v>170</v>
      </c>
      <c r="F17" s="2">
        <v>-800.48959560085905</v>
      </c>
      <c r="G17" t="s">
        <v>170</v>
      </c>
      <c r="H17" s="307">
        <v>-8.5646015802299497E-2</v>
      </c>
      <c r="I17" t="s">
        <v>170</v>
      </c>
      <c r="J17" s="2">
        <v>909235</v>
      </c>
      <c r="K17" t="s">
        <v>170</v>
      </c>
      <c r="L17" s="2">
        <v>839629.97447316593</v>
      </c>
      <c r="M17" t="s">
        <v>170</v>
      </c>
      <c r="N17" s="2">
        <v>69605.025526834099</v>
      </c>
      <c r="O17" t="s">
        <v>170</v>
      </c>
      <c r="P17" s="307">
        <v>8.2899643465573492E-2</v>
      </c>
      <c r="Q17" t="s">
        <v>170</v>
      </c>
      <c r="R17" s="2">
        <v>39538223</v>
      </c>
      <c r="S17" s="27"/>
      <c r="T17" s="2">
        <v>37253955.52834785</v>
      </c>
      <c r="U17" s="27"/>
      <c r="V17" s="2">
        <v>2284267.4716521502</v>
      </c>
      <c r="W17" s="27"/>
      <c r="X17" s="185">
        <v>6.1316105612301205E-2</v>
      </c>
      <c r="Y17" s="27"/>
    </row>
    <row r="18" spans="1:25" x14ac:dyDescent="0.3">
      <c r="A18" t="s">
        <v>2118</v>
      </c>
      <c r="B18" s="2">
        <v>4822</v>
      </c>
      <c r="C18" t="s">
        <v>170</v>
      </c>
      <c r="D18" s="2">
        <v>5989.7738606477797</v>
      </c>
      <c r="E18" t="s">
        <v>170</v>
      </c>
      <c r="F18" s="2">
        <v>-1167.7738606477801</v>
      </c>
      <c r="G18" t="s">
        <v>170</v>
      </c>
      <c r="H18" s="307">
        <v>-0.19496126027727698</v>
      </c>
      <c r="I18" t="s">
        <v>170</v>
      </c>
      <c r="J18" s="2">
        <v>410077</v>
      </c>
      <c r="K18" t="s">
        <v>170</v>
      </c>
      <c r="L18" s="2">
        <v>426597.08177468</v>
      </c>
      <c r="M18" t="s">
        <v>170</v>
      </c>
      <c r="N18" s="2">
        <v>-16520.0817746797</v>
      </c>
      <c r="O18" t="s">
        <v>170</v>
      </c>
      <c r="P18" s="307">
        <v>-3.8725257345771598E-2</v>
      </c>
      <c r="Q18" t="s">
        <v>170</v>
      </c>
      <c r="R18" s="2">
        <v>23958571</v>
      </c>
      <c r="S18" s="27"/>
      <c r="T18" s="2">
        <v>23240235.875387099</v>
      </c>
      <c r="U18" s="27"/>
      <c r="V18" s="2">
        <v>718335.12461294595</v>
      </c>
      <c r="W18" s="27"/>
      <c r="X18" s="185">
        <v>3.0909115056517594E-2</v>
      </c>
      <c r="Y18" s="27"/>
    </row>
    <row r="19" spans="1:25" x14ac:dyDescent="0.3">
      <c r="A19" t="s">
        <v>2119</v>
      </c>
      <c r="B19" s="2">
        <v>4149</v>
      </c>
      <c r="C19" t="s">
        <v>170</v>
      </c>
      <c r="D19" s="2">
        <v>5233.9142523057699</v>
      </c>
      <c r="E19" t="s">
        <v>170</v>
      </c>
      <c r="F19" s="2">
        <v>-1084.9142523057699</v>
      </c>
      <c r="G19" t="s">
        <v>170</v>
      </c>
      <c r="H19" s="307">
        <v>-0.20728544641858002</v>
      </c>
      <c r="I19" t="s">
        <v>170</v>
      </c>
      <c r="J19" s="2">
        <v>279600</v>
      </c>
      <c r="K19" t="s">
        <v>170</v>
      </c>
      <c r="L19" s="2">
        <v>323793.26800693199</v>
      </c>
      <c r="M19" t="s">
        <v>170</v>
      </c>
      <c r="N19" s="2">
        <v>-44193.268006931794</v>
      </c>
      <c r="O19" t="s">
        <v>170</v>
      </c>
      <c r="P19" s="307">
        <v>-0.13648606185964801</v>
      </c>
      <c r="Q19" t="s">
        <v>170</v>
      </c>
      <c r="R19" s="2">
        <v>13714587</v>
      </c>
      <c r="S19" s="27"/>
      <c r="T19" s="2">
        <v>14956251.819628602</v>
      </c>
      <c r="U19" s="27"/>
      <c r="V19" s="2">
        <v>-1241664.8196286201</v>
      </c>
      <c r="W19" s="27"/>
      <c r="X19" s="185">
        <v>-8.3019785612265196E-2</v>
      </c>
      <c r="Y19" s="27"/>
    </row>
    <row r="20" spans="1:25" x14ac:dyDescent="0.3">
      <c r="A20" t="s">
        <v>2120</v>
      </c>
      <c r="B20" s="2">
        <v>133</v>
      </c>
      <c r="C20" t="s">
        <v>170</v>
      </c>
      <c r="D20" s="2">
        <v>361.10632605050904</v>
      </c>
      <c r="E20" t="s">
        <v>170</v>
      </c>
      <c r="F20" s="2">
        <v>-228.10632605050898</v>
      </c>
      <c r="G20" t="s">
        <v>170</v>
      </c>
      <c r="H20" s="307">
        <v>-0.6316874272055899</v>
      </c>
      <c r="I20" t="s">
        <v>170</v>
      </c>
      <c r="J20" s="2">
        <v>46776</v>
      </c>
      <c r="K20" t="s">
        <v>170</v>
      </c>
      <c r="L20" s="2">
        <v>45376.9774258982</v>
      </c>
      <c r="M20" t="s">
        <v>170</v>
      </c>
      <c r="N20" s="2">
        <v>1399.0225741018101</v>
      </c>
      <c r="O20" t="s">
        <v>170</v>
      </c>
      <c r="P20" s="307">
        <v>3.0831109815246002E-2</v>
      </c>
      <c r="Q20" t="s">
        <v>170</v>
      </c>
      <c r="R20" s="2">
        <v>2119286</v>
      </c>
      <c r="S20" s="27"/>
      <c r="T20" s="2">
        <v>2163804.0000000298</v>
      </c>
      <c r="U20" s="27"/>
      <c r="V20" s="2">
        <v>-44518.000000027903</v>
      </c>
      <c r="W20" s="27"/>
      <c r="X20" s="185">
        <v>-2.0573952169432804E-2</v>
      </c>
      <c r="Y20" s="27"/>
    </row>
    <row r="21" spans="1:25" x14ac:dyDescent="0.3">
      <c r="A21" t="s">
        <v>2121</v>
      </c>
      <c r="B21" s="2">
        <v>61</v>
      </c>
      <c r="C21" t="s">
        <v>170</v>
      </c>
      <c r="D21" s="2">
        <v>72.757064614380496</v>
      </c>
      <c r="E21" t="s">
        <v>170</v>
      </c>
      <c r="F21" s="2">
        <v>-11.7570646143805</v>
      </c>
      <c r="G21" t="s">
        <v>170</v>
      </c>
      <c r="H21" s="307">
        <v>-0.16159344356034799</v>
      </c>
      <c r="I21" t="s">
        <v>170</v>
      </c>
      <c r="J21" s="2">
        <v>5197</v>
      </c>
      <c r="K21" t="s">
        <v>170</v>
      </c>
      <c r="L21" s="2">
        <v>5892.9924752993893</v>
      </c>
      <c r="M21" t="s">
        <v>170</v>
      </c>
      <c r="N21" s="2">
        <v>-695.99247529939498</v>
      </c>
      <c r="O21" t="s">
        <v>170</v>
      </c>
      <c r="P21" s="307">
        <v>-0.11810510164685599</v>
      </c>
      <c r="Q21" t="s">
        <v>170</v>
      </c>
      <c r="R21" s="2">
        <v>156085</v>
      </c>
      <c r="S21" s="27"/>
      <c r="T21" s="2">
        <v>162250.003938585</v>
      </c>
      <c r="U21" s="27"/>
      <c r="V21" s="2">
        <v>-6165.0039385846994</v>
      </c>
      <c r="W21" s="27"/>
      <c r="X21" s="185">
        <v>-3.79969416883238E-2</v>
      </c>
      <c r="Y21" s="27"/>
    </row>
    <row r="22" spans="1:25" x14ac:dyDescent="0.3">
      <c r="A22" t="s">
        <v>2122</v>
      </c>
      <c r="B22" s="2">
        <v>136</v>
      </c>
      <c r="C22" t="s">
        <v>170</v>
      </c>
      <c r="D22" s="2">
        <v>93</v>
      </c>
      <c r="E22" t="s">
        <v>170</v>
      </c>
      <c r="F22" s="2">
        <v>43</v>
      </c>
      <c r="G22" t="s">
        <v>170</v>
      </c>
      <c r="H22" s="307">
        <v>0.462365591397849</v>
      </c>
      <c r="I22" t="s">
        <v>170</v>
      </c>
      <c r="J22" s="2">
        <v>44257</v>
      </c>
      <c r="K22" t="s">
        <v>170</v>
      </c>
      <c r="L22" s="2">
        <v>33099.948105485601</v>
      </c>
      <c r="M22" t="s">
        <v>170</v>
      </c>
      <c r="N22" s="2">
        <v>11157.051894514399</v>
      </c>
      <c r="O22" t="s">
        <v>170</v>
      </c>
      <c r="P22" s="307">
        <v>0.33707158267917003</v>
      </c>
      <c r="Q22" t="s">
        <v>170</v>
      </c>
      <c r="R22" s="2">
        <v>5978795</v>
      </c>
      <c r="S22" s="27"/>
      <c r="T22" s="2">
        <v>4775069.9999999898</v>
      </c>
      <c r="U22" s="27"/>
      <c r="V22" s="2">
        <v>1203725.00000001</v>
      </c>
      <c r="W22" s="27"/>
      <c r="X22" s="185">
        <v>0.25208530974415394</v>
      </c>
      <c r="Y22" s="27"/>
    </row>
    <row r="23" spans="1:25" x14ac:dyDescent="0.3">
      <c r="A23" t="s">
        <v>2123</v>
      </c>
      <c r="B23" s="2">
        <v>36</v>
      </c>
      <c r="C23" t="s">
        <v>170</v>
      </c>
      <c r="D23" s="2">
        <v>62</v>
      </c>
      <c r="E23" t="s">
        <v>170</v>
      </c>
      <c r="F23" s="2">
        <v>-26</v>
      </c>
      <c r="G23" t="s">
        <v>170</v>
      </c>
      <c r="H23" s="307">
        <v>-0.41935483870967699</v>
      </c>
      <c r="I23" t="s">
        <v>170</v>
      </c>
      <c r="J23" s="2">
        <v>1127</v>
      </c>
      <c r="K23" t="s">
        <v>170</v>
      </c>
      <c r="L23" s="2">
        <v>995</v>
      </c>
      <c r="M23" t="s">
        <v>170</v>
      </c>
      <c r="N23" s="2">
        <v>132</v>
      </c>
      <c r="O23" t="s">
        <v>170</v>
      </c>
      <c r="P23" s="307">
        <v>0.132663316582915</v>
      </c>
      <c r="Q23" t="s">
        <v>170</v>
      </c>
      <c r="R23" s="2">
        <v>138167</v>
      </c>
      <c r="S23" s="27"/>
      <c r="T23" s="2">
        <v>128577</v>
      </c>
      <c r="U23" s="27"/>
      <c r="V23" s="2">
        <v>9589.9999999998709</v>
      </c>
      <c r="W23" s="27"/>
      <c r="X23" s="185">
        <v>7.4585656843757897E-2</v>
      </c>
      <c r="Y23" s="27"/>
    </row>
    <row r="24" spans="1:25" x14ac:dyDescent="0.3">
      <c r="A24" t="s">
        <v>2124</v>
      </c>
      <c r="B24" s="2">
        <v>19</v>
      </c>
      <c r="C24" t="s">
        <v>170</v>
      </c>
      <c r="D24" s="2">
        <v>14.2690395038275</v>
      </c>
      <c r="E24" t="s">
        <v>170</v>
      </c>
      <c r="F24" s="2">
        <v>4.73096049617254</v>
      </c>
      <c r="G24" t="s">
        <v>170</v>
      </c>
      <c r="H24" s="307">
        <v>0.33155423635231601</v>
      </c>
      <c r="I24" t="s">
        <v>170</v>
      </c>
      <c r="J24" s="2">
        <v>4557</v>
      </c>
      <c r="K24" t="s">
        <v>170</v>
      </c>
      <c r="L24" s="2">
        <v>1472</v>
      </c>
      <c r="M24" t="s">
        <v>170</v>
      </c>
      <c r="N24" s="2">
        <v>3085</v>
      </c>
      <c r="O24" t="s">
        <v>170</v>
      </c>
      <c r="P24" s="307">
        <v>2.0957880434782599</v>
      </c>
      <c r="Q24" t="s">
        <v>170</v>
      </c>
      <c r="R24" s="2">
        <v>223929</v>
      </c>
      <c r="S24" s="27"/>
      <c r="T24" s="2">
        <v>85587.000000000102</v>
      </c>
      <c r="U24" s="27"/>
      <c r="V24" s="2">
        <v>138342</v>
      </c>
      <c r="W24" s="27"/>
      <c r="X24" s="185">
        <v>1.6163903396543802</v>
      </c>
      <c r="Y24" s="27"/>
    </row>
    <row r="25" spans="1:25" x14ac:dyDescent="0.3">
      <c r="A25" t="s">
        <v>2125</v>
      </c>
      <c r="B25" s="2">
        <v>288</v>
      </c>
      <c r="C25" t="s">
        <v>170</v>
      </c>
      <c r="D25" s="2">
        <v>152.72717817329999</v>
      </c>
      <c r="E25" t="s">
        <v>170</v>
      </c>
      <c r="F25" s="2">
        <v>135.27282182670001</v>
      </c>
      <c r="G25" t="s">
        <v>170</v>
      </c>
      <c r="H25" s="307">
        <v>0.88571545316712696</v>
      </c>
      <c r="I25" t="s">
        <v>170</v>
      </c>
      <c r="J25" s="2">
        <v>28563</v>
      </c>
      <c r="K25" t="s">
        <v>170</v>
      </c>
      <c r="L25" s="2">
        <v>15966.895761064699</v>
      </c>
      <c r="M25" t="s">
        <v>170</v>
      </c>
      <c r="N25" s="2">
        <v>12596.104238935301</v>
      </c>
      <c r="O25" t="s">
        <v>170</v>
      </c>
      <c r="P25" s="307">
        <v>0.78888873751220001</v>
      </c>
      <c r="Q25" t="s">
        <v>170</v>
      </c>
      <c r="R25" s="2">
        <v>1627722</v>
      </c>
      <c r="S25" s="27"/>
      <c r="T25" s="2">
        <v>968696.05181983497</v>
      </c>
      <c r="U25" s="27"/>
      <c r="V25" s="2">
        <v>659025.94818016503</v>
      </c>
      <c r="W25" s="27"/>
      <c r="X25" s="185">
        <v>0.68032273584896996</v>
      </c>
      <c r="Y25" s="27"/>
    </row>
    <row r="26" spans="1:25" x14ac:dyDescent="0.3">
      <c r="A26" t="s">
        <v>2126</v>
      </c>
      <c r="B26" s="2">
        <v>3724</v>
      </c>
      <c r="C26" t="s">
        <v>170</v>
      </c>
      <c r="D26" s="2">
        <v>3356.7157349530698</v>
      </c>
      <c r="E26" t="s">
        <v>170</v>
      </c>
      <c r="F26" s="2">
        <v>367.28426504692703</v>
      </c>
      <c r="G26" t="s">
        <v>170</v>
      </c>
      <c r="H26" s="307">
        <v>0.10941774461937301</v>
      </c>
      <c r="I26" t="s">
        <v>170</v>
      </c>
      <c r="J26" s="2">
        <v>499158</v>
      </c>
      <c r="K26" t="s">
        <v>170</v>
      </c>
      <c r="L26" s="2">
        <v>413032.89269848703</v>
      </c>
      <c r="M26" t="s">
        <v>170</v>
      </c>
      <c r="N26" s="2">
        <v>86125.107301512689</v>
      </c>
      <c r="O26" t="s">
        <v>170</v>
      </c>
      <c r="P26" s="307">
        <v>0.208518761638637</v>
      </c>
      <c r="Q26" t="s">
        <v>170</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3" t="s">
        <v>2127</v>
      </c>
      <c r="B28" s="303"/>
      <c r="C28" s="303"/>
      <c r="D28" s="303"/>
      <c r="E28" s="303"/>
      <c r="F28" s="303"/>
      <c r="G28" s="303"/>
      <c r="H28" s="303"/>
      <c r="I28" s="303"/>
      <c r="J28" s="303"/>
      <c r="K28" s="303"/>
      <c r="L28" s="303"/>
      <c r="M28" s="303"/>
      <c r="N28" s="303"/>
      <c r="O28" s="303"/>
      <c r="P28" s="303"/>
      <c r="Q28" s="303"/>
      <c r="R28" s="211"/>
      <c r="S28" s="211"/>
      <c r="T28" s="211"/>
      <c r="U28" s="211"/>
      <c r="V28" s="211"/>
      <c r="W28" s="211"/>
      <c r="X28" s="211"/>
      <c r="Y28" s="211"/>
    </row>
    <row r="29" spans="1:25" ht="14.4" customHeight="1" x14ac:dyDescent="0.3">
      <c r="B29" s="304" t="s">
        <v>2128</v>
      </c>
      <c r="C29" s="304"/>
      <c r="D29" s="304" t="s">
        <v>2129</v>
      </c>
      <c r="E29" s="304"/>
      <c r="F29" s="304" t="s">
        <v>2130</v>
      </c>
      <c r="G29" s="304"/>
      <c r="H29" s="304" t="s">
        <v>2131</v>
      </c>
      <c r="I29" s="304"/>
      <c r="J29" s="304" t="s">
        <v>2128</v>
      </c>
      <c r="K29" s="304"/>
      <c r="L29" s="304" t="s">
        <v>2129</v>
      </c>
      <c r="M29" s="304"/>
      <c r="N29" s="304" t="s">
        <v>2130</v>
      </c>
      <c r="O29" s="304"/>
      <c r="P29" s="304" t="s">
        <v>2131</v>
      </c>
      <c r="Q29" s="304"/>
      <c r="R29" s="212" t="s">
        <v>2128</v>
      </c>
      <c r="S29" s="212"/>
      <c r="T29" s="212" t="s">
        <v>2129</v>
      </c>
      <c r="U29" s="212"/>
      <c r="V29" s="212" t="s">
        <v>2130</v>
      </c>
      <c r="W29" s="212"/>
      <c r="X29" s="212" t="s">
        <v>2131</v>
      </c>
      <c r="Y29" s="212"/>
    </row>
    <row r="30" spans="1:25" x14ac:dyDescent="0.3">
      <c r="A30" t="s">
        <v>168</v>
      </c>
      <c r="B30" s="2">
        <v>1890</v>
      </c>
      <c r="C30" t="s">
        <v>170</v>
      </c>
      <c r="D30" s="2">
        <v>1849.5420828260101</v>
      </c>
      <c r="E30" t="s">
        <v>170</v>
      </c>
      <c r="F30" s="2">
        <v>40.457917173985201</v>
      </c>
      <c r="G30" t="s">
        <v>170</v>
      </c>
      <c r="H30" s="307">
        <v>2.1874558870359603E-2</v>
      </c>
      <c r="I30" t="s">
        <v>170</v>
      </c>
      <c r="J30" s="2">
        <v>257496</v>
      </c>
      <c r="K30" t="s">
        <v>170</v>
      </c>
      <c r="L30" s="2">
        <v>254080.54029447603</v>
      </c>
      <c r="M30" t="s">
        <v>170</v>
      </c>
      <c r="N30" s="2">
        <v>3415.4597055243798</v>
      </c>
      <c r="O30" t="s">
        <v>170</v>
      </c>
      <c r="P30" s="307">
        <v>1.34424293240478E-2</v>
      </c>
      <c r="Q30" t="s">
        <v>170</v>
      </c>
      <c r="R30" s="2">
        <v>8711118</v>
      </c>
      <c r="S30" s="27"/>
      <c r="T30" s="2">
        <v>9295040.6123496909</v>
      </c>
      <c r="U30" s="27"/>
      <c r="V30" s="2">
        <v>-583922.61234968505</v>
      </c>
      <c r="W30" s="27"/>
      <c r="X30" s="185">
        <v>-6.2820878003896699E-2</v>
      </c>
      <c r="Y30" s="27"/>
    </row>
    <row r="31" spans="1:25" x14ac:dyDescent="0.3">
      <c r="A31" t="s">
        <v>2118</v>
      </c>
      <c r="B31" s="2">
        <v>980</v>
      </c>
      <c r="C31" t="s">
        <v>170</v>
      </c>
      <c r="D31" s="2">
        <v>1187.92339166849</v>
      </c>
      <c r="E31" t="s">
        <v>170</v>
      </c>
      <c r="F31" s="2">
        <v>-207.92339166848498</v>
      </c>
      <c r="G31" t="s">
        <v>170</v>
      </c>
      <c r="H31" s="307">
        <v>-0.17503097685150301</v>
      </c>
      <c r="I31" t="s">
        <v>170</v>
      </c>
      <c r="J31" s="2">
        <v>87710</v>
      </c>
      <c r="K31" t="s">
        <v>170</v>
      </c>
      <c r="L31" s="2">
        <v>97617.578113996511</v>
      </c>
      <c r="M31" t="s">
        <v>170</v>
      </c>
      <c r="N31" s="2">
        <v>-9907.5781139964802</v>
      </c>
      <c r="O31" t="s">
        <v>170</v>
      </c>
      <c r="P31" s="307">
        <v>-0.10149379144017001</v>
      </c>
      <c r="Q31" t="s">
        <v>170</v>
      </c>
      <c r="R31" s="2">
        <v>4214760</v>
      </c>
      <c r="S31" s="27"/>
      <c r="T31" s="2">
        <v>4538820.2617395604</v>
      </c>
      <c r="U31" s="27"/>
      <c r="V31" s="2">
        <v>-324060.26173955604</v>
      </c>
      <c r="W31" s="27"/>
      <c r="X31" s="185">
        <v>-7.1397465211666206E-2</v>
      </c>
      <c r="Y31" s="27"/>
    </row>
    <row r="32" spans="1:25" x14ac:dyDescent="0.3">
      <c r="A32" t="s">
        <v>2119</v>
      </c>
      <c r="B32" s="2">
        <v>846</v>
      </c>
      <c r="C32" t="s">
        <v>170</v>
      </c>
      <c r="D32" s="2">
        <v>1064.2269912412501</v>
      </c>
      <c r="E32" t="s">
        <v>170</v>
      </c>
      <c r="F32" s="2">
        <v>-218.22699124124901</v>
      </c>
      <c r="G32" t="s">
        <v>170</v>
      </c>
      <c r="H32" s="307">
        <v>-0.205056809343581</v>
      </c>
      <c r="I32" t="s">
        <v>170</v>
      </c>
      <c r="J32" s="2">
        <v>53741</v>
      </c>
      <c r="K32" t="s">
        <v>170</v>
      </c>
      <c r="L32" s="2">
        <v>67550.689427725898</v>
      </c>
      <c r="M32" t="s">
        <v>170</v>
      </c>
      <c r="N32" s="2">
        <v>-13809.689427725902</v>
      </c>
      <c r="O32" t="s">
        <v>170</v>
      </c>
      <c r="P32" s="307">
        <v>-0.20443447053936001</v>
      </c>
      <c r="Q32" t="s">
        <v>170</v>
      </c>
      <c r="R32" s="2">
        <v>2041690</v>
      </c>
      <c r="S32" s="27"/>
      <c r="T32" s="2">
        <v>2546395.2333728699</v>
      </c>
      <c r="U32" s="27"/>
      <c r="V32" s="2">
        <v>-504705.23337287101</v>
      </c>
      <c r="W32" s="27"/>
      <c r="X32" s="185">
        <v>-0.19820380856759401</v>
      </c>
      <c r="Y32" s="27"/>
    </row>
    <row r="33" spans="1:25" x14ac:dyDescent="0.3">
      <c r="A33" t="s">
        <v>2120</v>
      </c>
      <c r="B33" s="2">
        <v>5</v>
      </c>
      <c r="C33" t="s">
        <v>170</v>
      </c>
      <c r="D33" s="2">
        <v>15</v>
      </c>
      <c r="E33" t="s">
        <v>170</v>
      </c>
      <c r="F33" s="2">
        <v>-10</v>
      </c>
      <c r="G33" t="s">
        <v>170</v>
      </c>
      <c r="H33" s="307">
        <v>-0.66666666666666696</v>
      </c>
      <c r="I33" t="s">
        <v>170</v>
      </c>
      <c r="J33" s="2">
        <v>12369</v>
      </c>
      <c r="K33" t="s">
        <v>170</v>
      </c>
      <c r="L33" s="2">
        <v>12950</v>
      </c>
      <c r="M33" t="s">
        <v>170</v>
      </c>
      <c r="N33" s="2">
        <v>-581.00000000000705</v>
      </c>
      <c r="O33" t="s">
        <v>170</v>
      </c>
      <c r="P33" s="307">
        <v>-4.4864864864865399E-2</v>
      </c>
      <c r="Q33" t="s">
        <v>170</v>
      </c>
      <c r="R33" s="2">
        <v>424906</v>
      </c>
      <c r="S33" s="27"/>
      <c r="T33" s="2">
        <v>523525.00000002101</v>
      </c>
      <c r="U33" s="27"/>
      <c r="V33" s="2">
        <v>-98619.000000020707</v>
      </c>
      <c r="W33" s="27"/>
      <c r="X33" s="185">
        <v>-0.18837495821597197</v>
      </c>
      <c r="Y33" s="27"/>
    </row>
    <row r="34" spans="1:25" x14ac:dyDescent="0.3">
      <c r="A34" t="s">
        <v>2121</v>
      </c>
      <c r="B34" s="2">
        <v>12</v>
      </c>
      <c r="C34" t="s">
        <v>170</v>
      </c>
      <c r="D34" s="2">
        <v>19.4507437394237</v>
      </c>
      <c r="E34" t="s">
        <v>170</v>
      </c>
      <c r="F34" s="2">
        <v>-7.4507437394237002</v>
      </c>
      <c r="G34" t="s">
        <v>170</v>
      </c>
      <c r="H34" s="307">
        <v>-0.38305701001664899</v>
      </c>
      <c r="I34" t="s">
        <v>170</v>
      </c>
      <c r="J34" s="2">
        <v>1081</v>
      </c>
      <c r="K34" t="s">
        <v>170</v>
      </c>
      <c r="L34" s="2">
        <v>1430.99988880145</v>
      </c>
      <c r="M34" t="s">
        <v>170</v>
      </c>
      <c r="N34" s="2">
        <v>-349.99988880144997</v>
      </c>
      <c r="O34" t="s">
        <v>170</v>
      </c>
      <c r="P34" s="307">
        <v>-0.24458414814734603</v>
      </c>
      <c r="Q34" t="s">
        <v>170</v>
      </c>
      <c r="R34" s="2">
        <v>33428</v>
      </c>
      <c r="S34" s="27"/>
      <c r="T34" s="2">
        <v>37229.999999999702</v>
      </c>
      <c r="U34" s="27"/>
      <c r="V34" s="2">
        <v>-3801.9999999996703</v>
      </c>
      <c r="W34" s="27"/>
      <c r="X34" s="185">
        <v>-0.10212194466827</v>
      </c>
      <c r="Y34" s="27"/>
    </row>
    <row r="35" spans="1:25" x14ac:dyDescent="0.3">
      <c r="A35" t="s">
        <v>2122</v>
      </c>
      <c r="B35" s="2">
        <v>14</v>
      </c>
      <c r="C35" t="s">
        <v>170</v>
      </c>
      <c r="D35" s="2">
        <v>15</v>
      </c>
      <c r="E35" t="s">
        <v>170</v>
      </c>
      <c r="F35" s="2">
        <v>-1</v>
      </c>
      <c r="G35" t="s">
        <v>170</v>
      </c>
      <c r="H35" s="307">
        <v>-6.6666666666666693E-2</v>
      </c>
      <c r="I35" t="s">
        <v>170</v>
      </c>
      <c r="J35" s="2">
        <v>9119</v>
      </c>
      <c r="K35" t="s">
        <v>170</v>
      </c>
      <c r="L35" s="2">
        <v>8049.9925864979296</v>
      </c>
      <c r="M35" t="s">
        <v>170</v>
      </c>
      <c r="N35" s="2">
        <v>1069.0074135020698</v>
      </c>
      <c r="O35" t="s">
        <v>170</v>
      </c>
      <c r="P35" s="307">
        <v>0.13279607428398099</v>
      </c>
      <c r="Q35" t="s">
        <v>170</v>
      </c>
      <c r="R35" s="2">
        <v>1072502</v>
      </c>
      <c r="S35" s="27"/>
      <c r="T35" s="2">
        <v>965987.99999998906</v>
      </c>
      <c r="U35" s="27"/>
      <c r="V35" s="2">
        <v>106514.000000011</v>
      </c>
      <c r="W35" s="27"/>
      <c r="X35" s="185">
        <v>0.11026430970158201</v>
      </c>
      <c r="Y35" s="27"/>
    </row>
    <row r="36" spans="1:25" x14ac:dyDescent="0.3">
      <c r="A36" t="s">
        <v>2123</v>
      </c>
      <c r="B36" s="2">
        <v>3</v>
      </c>
      <c r="C36" t="s">
        <v>170</v>
      </c>
      <c r="D36" s="2">
        <v>20</v>
      </c>
      <c r="E36" t="s">
        <v>170</v>
      </c>
      <c r="F36" s="2">
        <v>-17</v>
      </c>
      <c r="G36" t="s">
        <v>170</v>
      </c>
      <c r="H36" s="307">
        <v>-0.85</v>
      </c>
      <c r="I36" t="s">
        <v>170</v>
      </c>
      <c r="J36" s="2">
        <v>274</v>
      </c>
      <c r="K36" t="s">
        <v>170</v>
      </c>
      <c r="L36" s="2">
        <v>267</v>
      </c>
      <c r="M36" t="s">
        <v>170</v>
      </c>
      <c r="N36" s="2">
        <v>7.00000000000023</v>
      </c>
      <c r="O36" t="s">
        <v>170</v>
      </c>
      <c r="P36" s="307">
        <v>2.6217228464420299E-2</v>
      </c>
      <c r="Q36" t="s">
        <v>170</v>
      </c>
      <c r="R36" s="2">
        <v>28989</v>
      </c>
      <c r="S36" s="27"/>
      <c r="T36" s="2">
        <v>32177.9999999998</v>
      </c>
      <c r="U36" s="27"/>
      <c r="V36" s="2">
        <v>-3188.9999999998304</v>
      </c>
      <c r="W36" s="27"/>
      <c r="X36" s="185">
        <v>-9.9104978556773013E-2</v>
      </c>
      <c r="Y36" s="27"/>
    </row>
    <row r="37" spans="1:25" x14ac:dyDescent="0.3">
      <c r="A37" t="s">
        <v>2124</v>
      </c>
      <c r="B37" s="2">
        <v>8</v>
      </c>
      <c r="C37" t="s">
        <v>170</v>
      </c>
      <c r="D37" s="2">
        <v>2.1793596692183099</v>
      </c>
      <c r="E37" t="s">
        <v>170</v>
      </c>
      <c r="F37" s="2">
        <v>5.8206403307816901</v>
      </c>
      <c r="G37" t="s">
        <v>170</v>
      </c>
      <c r="H37" s="307">
        <v>2.6708029945646596</v>
      </c>
      <c r="I37" t="s">
        <v>170</v>
      </c>
      <c r="J37" s="2">
        <v>1536</v>
      </c>
      <c r="K37" t="s">
        <v>170</v>
      </c>
      <c r="L37" s="2">
        <v>478</v>
      </c>
      <c r="M37" t="s">
        <v>170</v>
      </c>
      <c r="N37" s="2">
        <v>1058</v>
      </c>
      <c r="O37" t="s">
        <v>170</v>
      </c>
      <c r="P37" s="307">
        <v>2.2133891213389099</v>
      </c>
      <c r="Q37" t="s">
        <v>170</v>
      </c>
      <c r="R37" s="2">
        <v>61590</v>
      </c>
      <c r="S37" s="27"/>
      <c r="T37" s="2">
        <v>26562.999999999702</v>
      </c>
      <c r="U37" s="27"/>
      <c r="V37" s="2">
        <v>35027.000000000298</v>
      </c>
      <c r="W37" s="27"/>
      <c r="X37" s="185">
        <v>1.3186387079772899</v>
      </c>
      <c r="Y37" s="27"/>
    </row>
    <row r="38" spans="1:25" x14ac:dyDescent="0.3">
      <c r="A38" t="s">
        <v>2125</v>
      </c>
      <c r="B38" s="2">
        <v>92</v>
      </c>
      <c r="C38" t="s">
        <v>170</v>
      </c>
      <c r="D38" s="2">
        <v>52.066297018594796</v>
      </c>
      <c r="E38" t="s">
        <v>170</v>
      </c>
      <c r="F38" s="2">
        <v>39.933702981405204</v>
      </c>
      <c r="G38" t="s">
        <v>170</v>
      </c>
      <c r="H38" s="307">
        <v>0.766977973623579</v>
      </c>
      <c r="I38" t="s">
        <v>170</v>
      </c>
      <c r="J38" s="2">
        <v>9590</v>
      </c>
      <c r="K38" t="s">
        <v>170</v>
      </c>
      <c r="L38" s="2">
        <v>6890.8962109712211</v>
      </c>
      <c r="M38" t="s">
        <v>170</v>
      </c>
      <c r="N38" s="2">
        <v>2699.1037890287803</v>
      </c>
      <c r="O38" t="s">
        <v>170</v>
      </c>
      <c r="P38" s="307">
        <v>0.39169125559189999</v>
      </c>
      <c r="Q38" t="s">
        <v>170</v>
      </c>
      <c r="R38" s="2">
        <v>551655</v>
      </c>
      <c r="S38" s="27"/>
      <c r="T38" s="2">
        <v>406941.02836667298</v>
      </c>
      <c r="U38" s="27"/>
      <c r="V38" s="2">
        <v>144713.97163332699</v>
      </c>
      <c r="W38" s="27"/>
      <c r="X38" s="185">
        <v>0.35561411002021898</v>
      </c>
      <c r="Y38" s="27"/>
    </row>
    <row r="39" spans="1:25" x14ac:dyDescent="0.3">
      <c r="A39" t="s">
        <v>2126</v>
      </c>
      <c r="B39" s="2">
        <v>910</v>
      </c>
      <c r="C39" t="s">
        <v>170</v>
      </c>
      <c r="D39" s="2">
        <v>661.61869115753098</v>
      </c>
      <c r="E39" t="s">
        <v>170</v>
      </c>
      <c r="F39" s="2">
        <v>248.381308842469</v>
      </c>
      <c r="G39" t="s">
        <v>170</v>
      </c>
      <c r="H39" s="307">
        <v>0.37541458873828892</v>
      </c>
      <c r="I39" t="s">
        <v>170</v>
      </c>
      <c r="J39" s="2">
        <v>169786</v>
      </c>
      <c r="K39" t="s">
        <v>170</v>
      </c>
      <c r="L39" s="2">
        <v>156462.96218047899</v>
      </c>
      <c r="M39" t="s">
        <v>170</v>
      </c>
      <c r="N39" s="2">
        <v>13323.037819521202</v>
      </c>
      <c r="O39" t="s">
        <v>170</v>
      </c>
      <c r="P39" s="307">
        <v>8.5151384288334797E-2</v>
      </c>
      <c r="Q39" t="s">
        <v>170</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3" t="s">
        <v>2132</v>
      </c>
      <c r="B41" s="303"/>
      <c r="C41" s="303"/>
      <c r="D41" s="303"/>
      <c r="E41" s="303"/>
      <c r="F41" s="303"/>
      <c r="G41" s="303"/>
      <c r="H41" s="303"/>
      <c r="I41" s="303"/>
      <c r="J41" s="303"/>
      <c r="K41" s="303"/>
      <c r="L41" s="303"/>
      <c r="M41" s="303"/>
      <c r="N41" s="303"/>
      <c r="O41" s="303"/>
      <c r="P41" s="303"/>
      <c r="Q41" s="303"/>
      <c r="R41" s="211"/>
      <c r="S41" s="211"/>
      <c r="T41" s="211"/>
      <c r="U41" s="211"/>
      <c r="V41" s="211"/>
      <c r="W41" s="211"/>
      <c r="X41" s="211"/>
      <c r="Y41" s="211"/>
    </row>
    <row r="42" spans="1:25" ht="14.4" customHeight="1" x14ac:dyDescent="0.3">
      <c r="B42" s="304" t="s">
        <v>2133</v>
      </c>
      <c r="C42" s="304"/>
      <c r="D42" s="304" t="s">
        <v>2134</v>
      </c>
      <c r="E42" s="304"/>
      <c r="F42" s="304" t="s">
        <v>4600</v>
      </c>
      <c r="G42" s="304"/>
      <c r="H42" s="304" t="s">
        <v>4601</v>
      </c>
      <c r="I42" s="304"/>
      <c r="J42" s="304" t="s">
        <v>2133</v>
      </c>
      <c r="K42" s="304"/>
      <c r="L42" s="304" t="s">
        <v>2134</v>
      </c>
      <c r="M42" s="304"/>
      <c r="N42" s="304" t="s">
        <v>4600</v>
      </c>
      <c r="O42" s="304"/>
      <c r="P42" s="304" t="s">
        <v>4601</v>
      </c>
      <c r="Q42" s="304"/>
      <c r="R42" s="212" t="s">
        <v>2133</v>
      </c>
      <c r="S42" s="212"/>
      <c r="T42" s="212" t="s">
        <v>2134</v>
      </c>
      <c r="U42" s="212"/>
      <c r="V42" s="212" t="s">
        <v>2135</v>
      </c>
      <c r="W42" s="212"/>
      <c r="X42" s="212" t="s">
        <v>2136</v>
      </c>
      <c r="Y42" s="212"/>
    </row>
    <row r="43" spans="1:25" x14ac:dyDescent="0.3">
      <c r="A43" t="s">
        <v>168</v>
      </c>
      <c r="B43" s="2">
        <v>6656</v>
      </c>
      <c r="C43" t="s">
        <v>170</v>
      </c>
      <c r="D43" s="2">
        <v>7496.9475127748401</v>
      </c>
      <c r="E43" t="s">
        <v>170</v>
      </c>
      <c r="F43" s="2">
        <v>-840.94751277484011</v>
      </c>
      <c r="G43" t="s">
        <v>170</v>
      </c>
      <c r="H43" s="307">
        <v>-0.11217198884504138</v>
      </c>
      <c r="I43" t="s">
        <v>170</v>
      </c>
      <c r="J43" s="2">
        <v>651739</v>
      </c>
      <c r="K43" t="s">
        <v>170</v>
      </c>
      <c r="L43" s="2">
        <v>585549.43417868996</v>
      </c>
      <c r="M43" t="s">
        <v>170</v>
      </c>
      <c r="N43" s="2">
        <v>66189.56582131004</v>
      </c>
      <c r="O43" t="s">
        <v>170</v>
      </c>
      <c r="P43" s="307">
        <v>0.11303839088180419</v>
      </c>
      <c r="Q43" t="s">
        <v>170</v>
      </c>
      <c r="R43" s="2">
        <v>30827105</v>
      </c>
      <c r="S43" s="27"/>
      <c r="T43" s="2">
        <v>27958914.915998198</v>
      </c>
      <c r="U43" s="27"/>
      <c r="V43" s="2">
        <v>2868190.0840018019</v>
      </c>
      <c r="W43" s="27"/>
      <c r="X43" s="185">
        <v>9.3041175420196021E-2</v>
      </c>
      <c r="Y43" s="27"/>
    </row>
    <row r="44" spans="1:25" x14ac:dyDescent="0.3">
      <c r="A44" t="s">
        <v>2118</v>
      </c>
      <c r="B44" s="2">
        <v>3842</v>
      </c>
      <c r="C44" t="s">
        <v>170</v>
      </c>
      <c r="D44" s="2">
        <v>4801.8504689792999</v>
      </c>
      <c r="E44" t="s">
        <v>170</v>
      </c>
      <c r="F44" s="2">
        <v>-959.85046897929988</v>
      </c>
      <c r="G44" t="s">
        <v>170</v>
      </c>
      <c r="H44" s="307">
        <v>-0.19989178654772427</v>
      </c>
      <c r="I44" t="s">
        <v>170</v>
      </c>
      <c r="J44" s="2">
        <v>322367</v>
      </c>
      <c r="K44" t="s">
        <v>170</v>
      </c>
      <c r="L44" s="2">
        <v>328979.503660683</v>
      </c>
      <c r="M44" t="s">
        <v>170</v>
      </c>
      <c r="N44" s="2">
        <v>-6612.5036606829963</v>
      </c>
      <c r="O44" t="s">
        <v>170</v>
      </c>
      <c r="P44" s="307">
        <v>-2.0100047532150465E-2</v>
      </c>
      <c r="Q44" t="s">
        <v>170</v>
      </c>
      <c r="R44" s="2">
        <v>19743811</v>
      </c>
      <c r="S44" s="27"/>
      <c r="T44" s="2">
        <v>18701415.613647502</v>
      </c>
      <c r="U44" s="27"/>
      <c r="V44" s="2">
        <v>1042395.3863524981</v>
      </c>
      <c r="W44" s="27"/>
      <c r="X44" s="185">
        <v>5.2796057779954338E-2</v>
      </c>
      <c r="Y44" s="27"/>
    </row>
    <row r="45" spans="1:25" x14ac:dyDescent="0.3">
      <c r="A45" t="s">
        <v>2119</v>
      </c>
      <c r="B45" s="2">
        <v>3303</v>
      </c>
      <c r="C45" t="s">
        <v>170</v>
      </c>
      <c r="D45" s="2">
        <v>4169.6872610645205</v>
      </c>
      <c r="E45" t="s">
        <v>170</v>
      </c>
      <c r="F45" s="2">
        <v>-866.6872610645205</v>
      </c>
      <c r="G45" t="s">
        <v>170</v>
      </c>
      <c r="H45" s="307">
        <v>-0.2078542602361155</v>
      </c>
      <c r="I45" t="s">
        <v>170</v>
      </c>
      <c r="J45" s="2">
        <v>225859</v>
      </c>
      <c r="K45" t="s">
        <v>170</v>
      </c>
      <c r="L45" s="2">
        <v>256242.57857920602</v>
      </c>
      <c r="M45" t="s">
        <v>170</v>
      </c>
      <c r="N45" s="2">
        <v>-30383.57857920602</v>
      </c>
      <c r="O45" t="s">
        <v>170</v>
      </c>
      <c r="P45" s="307">
        <v>-0.11857349683130154</v>
      </c>
      <c r="Q45" t="s">
        <v>170</v>
      </c>
      <c r="R45" s="2">
        <v>11672897</v>
      </c>
      <c r="S45" s="27"/>
      <c r="T45" s="2">
        <v>12409856.586255699</v>
      </c>
      <c r="U45" s="27"/>
      <c r="V45" s="2">
        <v>-736959.5862556994</v>
      </c>
      <c r="W45" s="27"/>
      <c r="X45" s="185">
        <v>-6.3134249043377957E-2</v>
      </c>
      <c r="Y45" s="27"/>
    </row>
    <row r="46" spans="1:25" x14ac:dyDescent="0.3">
      <c r="A46" t="s">
        <v>2120</v>
      </c>
      <c r="B46" s="2">
        <v>128</v>
      </c>
      <c r="C46" t="s">
        <v>170</v>
      </c>
      <c r="D46" s="2">
        <v>346.10632605050904</v>
      </c>
      <c r="E46" t="s">
        <v>170</v>
      </c>
      <c r="F46" s="2">
        <v>-218.10632605050904</v>
      </c>
      <c r="G46" t="s">
        <v>170</v>
      </c>
      <c r="H46" s="307">
        <v>-0.6301714520487548</v>
      </c>
      <c r="I46" t="s">
        <v>170</v>
      </c>
      <c r="J46" s="2">
        <v>34407</v>
      </c>
      <c r="K46" t="s">
        <v>170</v>
      </c>
      <c r="L46" s="2">
        <v>32426.9774258982</v>
      </c>
      <c r="M46" t="s">
        <v>170</v>
      </c>
      <c r="N46" s="2">
        <v>1980.0225741018003</v>
      </c>
      <c r="O46" t="s">
        <v>170</v>
      </c>
      <c r="P46" s="307">
        <v>6.1060966247209685E-2</v>
      </c>
      <c r="Q46" t="s">
        <v>170</v>
      </c>
      <c r="R46" s="2">
        <v>1694380</v>
      </c>
      <c r="S46" s="27"/>
      <c r="T46" s="2">
        <v>1640279.00000001</v>
      </c>
      <c r="U46" s="27"/>
      <c r="V46" s="2">
        <v>54100.999999989988</v>
      </c>
      <c r="W46" s="27"/>
      <c r="X46" s="185">
        <v>3.1929673390850927E-2</v>
      </c>
      <c r="Y46" s="27"/>
    </row>
    <row r="47" spans="1:25" x14ac:dyDescent="0.3">
      <c r="A47" t="s">
        <v>2121</v>
      </c>
      <c r="B47" s="2">
        <v>49</v>
      </c>
      <c r="C47" t="s">
        <v>170</v>
      </c>
      <c r="D47" s="2">
        <v>53.306320874956796</v>
      </c>
      <c r="E47" t="s">
        <v>170</v>
      </c>
      <c r="F47" s="2">
        <v>-4.3063208749567963</v>
      </c>
      <c r="G47" t="s">
        <v>170</v>
      </c>
      <c r="H47" s="307">
        <v>-8.0784432395143921E-2</v>
      </c>
      <c r="I47" t="s">
        <v>170</v>
      </c>
      <c r="J47" s="2">
        <v>4116</v>
      </c>
      <c r="K47" t="s">
        <v>170</v>
      </c>
      <c r="L47" s="2">
        <v>4461.9925864979496</v>
      </c>
      <c r="M47" t="s">
        <v>170</v>
      </c>
      <c r="N47" s="2">
        <v>-345.99258649794956</v>
      </c>
      <c r="O47" t="s">
        <v>170</v>
      </c>
      <c r="P47" s="307">
        <v>-7.7542169734868646E-2</v>
      </c>
      <c r="Q47" t="s">
        <v>170</v>
      </c>
      <c r="R47" s="2">
        <v>122657</v>
      </c>
      <c r="S47" s="27"/>
      <c r="T47" s="2">
        <v>125020.003938585</v>
      </c>
      <c r="U47" s="27"/>
      <c r="V47" s="2">
        <v>-2363.0039385849959</v>
      </c>
      <c r="W47" s="27"/>
      <c r="X47" s="185">
        <v>-1.9265137241127665E-2</v>
      </c>
      <c r="Y47" s="27"/>
    </row>
    <row r="48" spans="1:25" x14ac:dyDescent="0.3">
      <c r="A48" t="s">
        <v>2122</v>
      </c>
      <c r="B48" s="2">
        <v>122</v>
      </c>
      <c r="C48" t="s">
        <v>170</v>
      </c>
      <c r="D48" s="2">
        <v>78</v>
      </c>
      <c r="E48" t="s">
        <v>170</v>
      </c>
      <c r="F48" s="2">
        <v>44</v>
      </c>
      <c r="G48" t="s">
        <v>170</v>
      </c>
      <c r="H48" s="307">
        <v>0.5641025641025641</v>
      </c>
      <c r="I48" t="s">
        <v>170</v>
      </c>
      <c r="J48" s="2">
        <v>35138</v>
      </c>
      <c r="K48" t="s">
        <v>170</v>
      </c>
      <c r="L48" s="2">
        <v>25049.955518987699</v>
      </c>
      <c r="M48" t="s">
        <v>170</v>
      </c>
      <c r="N48" s="2">
        <v>10088.044481012301</v>
      </c>
      <c r="O48" t="s">
        <v>170</v>
      </c>
      <c r="P48" s="307">
        <v>0.40271706164769955</v>
      </c>
      <c r="Q48" t="s">
        <v>170</v>
      </c>
      <c r="R48" s="2">
        <v>4906293</v>
      </c>
      <c r="S48" s="27"/>
      <c r="T48" s="2">
        <v>3809082</v>
      </c>
      <c r="U48" s="27"/>
      <c r="V48" s="2">
        <v>1097211</v>
      </c>
      <c r="W48" s="27"/>
      <c r="X48" s="185">
        <v>0.22363340306011076</v>
      </c>
      <c r="Y48" s="27"/>
    </row>
    <row r="49" spans="1:25" x14ac:dyDescent="0.3">
      <c r="A49" t="s">
        <v>2123</v>
      </c>
      <c r="B49" s="2">
        <v>33</v>
      </c>
      <c r="C49" t="s">
        <v>170</v>
      </c>
      <c r="D49" s="2">
        <v>42</v>
      </c>
      <c r="E49" t="s">
        <v>170</v>
      </c>
      <c r="F49" s="2">
        <v>-9</v>
      </c>
      <c r="G49" t="s">
        <v>170</v>
      </c>
      <c r="H49" s="307">
        <v>-0.21428571428571427</v>
      </c>
      <c r="I49" t="s">
        <v>170</v>
      </c>
      <c r="J49" s="2">
        <v>853</v>
      </c>
      <c r="K49" t="s">
        <v>170</v>
      </c>
      <c r="L49" s="2">
        <v>728</v>
      </c>
      <c r="M49" t="s">
        <v>170</v>
      </c>
      <c r="N49" s="2">
        <v>125</v>
      </c>
      <c r="O49" t="s">
        <v>170</v>
      </c>
      <c r="P49" s="307">
        <v>0.1717032967032967</v>
      </c>
      <c r="Q49" t="s">
        <v>170</v>
      </c>
      <c r="R49" s="2">
        <v>109178</v>
      </c>
      <c r="S49" s="27"/>
      <c r="T49" s="2">
        <v>96399.000000000291</v>
      </c>
      <c r="U49" s="27"/>
      <c r="V49" s="2">
        <v>12778.999999999709</v>
      </c>
      <c r="W49" s="27"/>
      <c r="X49" s="185">
        <v>0.1170473904999149</v>
      </c>
      <c r="Y49" s="27"/>
    </row>
    <row r="50" spans="1:25" x14ac:dyDescent="0.3">
      <c r="A50" t="s">
        <v>2124</v>
      </c>
      <c r="B50" s="2">
        <v>11</v>
      </c>
      <c r="C50" t="s">
        <v>170</v>
      </c>
      <c r="D50" s="2">
        <v>12.089679834609198</v>
      </c>
      <c r="E50" t="s">
        <v>170</v>
      </c>
      <c r="F50" s="2">
        <v>-1.089679834609198</v>
      </c>
      <c r="G50" t="s">
        <v>170</v>
      </c>
      <c r="H50" s="307">
        <v>-9.0133059726674084E-2</v>
      </c>
      <c r="I50" t="s">
        <v>170</v>
      </c>
      <c r="J50" s="2">
        <v>3021</v>
      </c>
      <c r="K50" t="s">
        <v>170</v>
      </c>
      <c r="L50" s="2">
        <v>994</v>
      </c>
      <c r="M50" t="s">
        <v>170</v>
      </c>
      <c r="N50" s="2">
        <v>2027</v>
      </c>
      <c r="O50" t="s">
        <v>170</v>
      </c>
      <c r="P50" s="307">
        <v>2.0392354124748491</v>
      </c>
      <c r="Q50" t="s">
        <v>170</v>
      </c>
      <c r="R50" s="2">
        <v>162339</v>
      </c>
      <c r="S50" s="27"/>
      <c r="T50" s="2">
        <v>59024.0000000004</v>
      </c>
      <c r="U50" s="27"/>
      <c r="V50" s="2">
        <v>103314.99999999959</v>
      </c>
      <c r="W50" s="27"/>
      <c r="X50" s="185">
        <v>0.63641515593911258</v>
      </c>
      <c r="Y50" s="27"/>
    </row>
    <row r="51" spans="1:25" x14ac:dyDescent="0.3">
      <c r="A51" t="s">
        <v>2125</v>
      </c>
      <c r="B51" s="2">
        <v>196</v>
      </c>
      <c r="C51" t="s">
        <v>170</v>
      </c>
      <c r="D51" s="2">
        <v>100.66088115470501</v>
      </c>
      <c r="E51" t="s">
        <v>170</v>
      </c>
      <c r="F51" s="2">
        <v>95.33911884529499</v>
      </c>
      <c r="G51" t="s">
        <v>170</v>
      </c>
      <c r="H51" s="307">
        <v>0.94713177305460861</v>
      </c>
      <c r="I51" t="s">
        <v>170</v>
      </c>
      <c r="J51" s="2">
        <v>18973</v>
      </c>
      <c r="K51" t="s">
        <v>170</v>
      </c>
      <c r="L51" s="2">
        <v>9075.9995500935202</v>
      </c>
      <c r="M51" t="s">
        <v>170</v>
      </c>
      <c r="N51" s="2">
        <v>9897.0004499064798</v>
      </c>
      <c r="O51" t="s">
        <v>170</v>
      </c>
      <c r="P51" s="307">
        <v>1.0904584553229182</v>
      </c>
      <c r="Q51" t="s">
        <v>170</v>
      </c>
      <c r="R51" s="2">
        <v>1076067</v>
      </c>
      <c r="S51" s="27"/>
      <c r="T51" s="2">
        <v>561755.02345316205</v>
      </c>
      <c r="U51" s="27"/>
      <c r="V51" s="2">
        <v>514311.97654683795</v>
      </c>
      <c r="W51" s="27"/>
      <c r="X51" s="185">
        <v>0.4779553471548128</v>
      </c>
      <c r="Y51" s="27"/>
    </row>
    <row r="52" spans="1:25" x14ac:dyDescent="0.3">
      <c r="A52" t="s">
        <v>2126</v>
      </c>
      <c r="B52" s="2">
        <v>2814</v>
      </c>
      <c r="C52" t="s">
        <v>170</v>
      </c>
      <c r="D52" s="2">
        <v>2695.0970437955398</v>
      </c>
      <c r="E52" t="s">
        <v>170</v>
      </c>
      <c r="F52" s="2">
        <v>118.90295620446022</v>
      </c>
      <c r="G52" t="s">
        <v>170</v>
      </c>
      <c r="H52" s="307">
        <v>4.4118246679907179E-2</v>
      </c>
      <c r="I52" t="s">
        <v>170</v>
      </c>
      <c r="J52" s="2">
        <v>329372</v>
      </c>
      <c r="K52" t="s">
        <v>170</v>
      </c>
      <c r="L52" s="2">
        <v>256569.93051800801</v>
      </c>
      <c r="M52" t="s">
        <v>170</v>
      </c>
      <c r="N52" s="2">
        <v>72802.069481991988</v>
      </c>
      <c r="O52" t="s">
        <v>170</v>
      </c>
      <c r="P52" s="307">
        <v>0.28375137076666196</v>
      </c>
      <c r="Q52" t="s">
        <v>170</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8" t="s">
        <v>2137</v>
      </c>
      <c r="C1" s="368"/>
      <c r="D1" s="368"/>
      <c r="E1" s="368"/>
      <c r="F1" s="368"/>
      <c r="G1" s="368"/>
    </row>
    <row r="2" spans="1:7" ht="14.4" customHeight="1" x14ac:dyDescent="0.3">
      <c r="A2" t="s">
        <v>170</v>
      </c>
      <c r="B2" s="369" t="str">
        <f>Population!B3</f>
        <v>City of Taft</v>
      </c>
      <c r="C2" s="369"/>
      <c r="D2" s="369" t="str">
        <f>Population!B4</f>
        <v>Kern County</v>
      </c>
      <c r="E2" s="369"/>
      <c r="F2" s="369" t="s">
        <v>171</v>
      </c>
      <c r="G2" s="369"/>
    </row>
    <row r="3" spans="1:7" x14ac:dyDescent="0.3">
      <c r="A3" s="18"/>
      <c r="B3" s="18"/>
      <c r="C3" s="18"/>
      <c r="D3" s="18"/>
      <c r="E3" s="18"/>
      <c r="F3" s="18"/>
      <c r="G3" s="18"/>
    </row>
    <row r="4" spans="1:7" x14ac:dyDescent="0.3">
      <c r="A4" s="303" t="s">
        <v>2138</v>
      </c>
      <c r="B4" s="303"/>
      <c r="C4" s="303"/>
      <c r="D4" s="303"/>
      <c r="E4" s="303"/>
      <c r="F4" s="122"/>
      <c r="G4" s="122"/>
    </row>
    <row r="5" spans="1:7" x14ac:dyDescent="0.3">
      <c r="A5" t="s">
        <v>172</v>
      </c>
      <c r="B5" s="2">
        <v>9327</v>
      </c>
      <c r="C5" t="s">
        <v>170</v>
      </c>
      <c r="D5" s="2">
        <v>839631</v>
      </c>
      <c r="E5" t="s">
        <v>170</v>
      </c>
      <c r="F5" s="2">
        <v>37253956</v>
      </c>
      <c r="G5" s="27"/>
    </row>
    <row r="6" spans="1:7" x14ac:dyDescent="0.3">
      <c r="A6" s="18"/>
      <c r="B6" s="18"/>
      <c r="C6" s="18"/>
      <c r="D6" s="18"/>
      <c r="E6" s="18"/>
      <c r="F6" s="123"/>
      <c r="G6" s="123"/>
    </row>
    <row r="7" spans="1:7" x14ac:dyDescent="0.3">
      <c r="A7" s="303" t="s">
        <v>2139</v>
      </c>
      <c r="B7" s="303"/>
      <c r="C7" s="303"/>
      <c r="D7" s="303"/>
      <c r="E7" s="303"/>
      <c r="F7" s="122"/>
      <c r="G7" s="122"/>
    </row>
    <row r="8" spans="1:7" x14ac:dyDescent="0.3">
      <c r="A8" t="s">
        <v>2140</v>
      </c>
      <c r="B8" s="2">
        <v>9327</v>
      </c>
      <c r="C8" t="s">
        <v>170</v>
      </c>
      <c r="D8" s="2">
        <v>839631</v>
      </c>
      <c r="E8" t="s">
        <v>170</v>
      </c>
      <c r="F8" s="2">
        <v>37253956</v>
      </c>
      <c r="G8" s="27"/>
    </row>
    <row r="9" spans="1:7" x14ac:dyDescent="0.3">
      <c r="A9" t="s">
        <v>2141</v>
      </c>
      <c r="B9" s="2">
        <v>7388</v>
      </c>
      <c r="C9" s="301">
        <v>0.7921089310603624</v>
      </c>
      <c r="D9" s="2">
        <v>499766</v>
      </c>
      <c r="E9" s="301">
        <v>0.5952209958898611</v>
      </c>
      <c r="F9" s="2">
        <v>21453934</v>
      </c>
      <c r="G9" s="27">
        <v>0.57599999999999996</v>
      </c>
    </row>
    <row r="10" spans="1:7" x14ac:dyDescent="0.3">
      <c r="A10" t="s">
        <v>2142</v>
      </c>
      <c r="B10" s="2">
        <v>396</v>
      </c>
      <c r="C10" s="301">
        <v>4.245738179478932E-2</v>
      </c>
      <c r="D10" s="2">
        <v>48921</v>
      </c>
      <c r="E10" s="301">
        <v>5.8264880643997187E-2</v>
      </c>
      <c r="F10" s="2">
        <v>21453934</v>
      </c>
      <c r="G10" s="27">
        <v>6.2E-2</v>
      </c>
    </row>
    <row r="11" spans="1:7" x14ac:dyDescent="0.3">
      <c r="A11" t="s">
        <v>2143</v>
      </c>
      <c r="B11" s="2">
        <v>118</v>
      </c>
      <c r="C11" s="301">
        <v>1.2651442049962474E-2</v>
      </c>
      <c r="D11" s="2">
        <v>12676</v>
      </c>
      <c r="E11" s="301">
        <v>1.5097108134406663E-2</v>
      </c>
      <c r="F11" s="2">
        <v>362801</v>
      </c>
      <c r="G11" s="27">
        <v>0.01</v>
      </c>
    </row>
    <row r="12" spans="1:7" x14ac:dyDescent="0.3">
      <c r="A12" t="s">
        <v>2144</v>
      </c>
      <c r="B12" s="2">
        <v>93</v>
      </c>
      <c r="C12" s="301">
        <v>9.9710517851399165E-3</v>
      </c>
      <c r="D12" s="2">
        <v>34846</v>
      </c>
      <c r="E12" s="301">
        <v>4.1501564377684957E-2</v>
      </c>
      <c r="F12" s="2">
        <v>4861007</v>
      </c>
      <c r="G12" s="27">
        <v>0.13</v>
      </c>
    </row>
    <row r="13" spans="1:7" x14ac:dyDescent="0.3">
      <c r="A13" t="s">
        <v>2145</v>
      </c>
      <c r="B13" s="2">
        <v>65</v>
      </c>
      <c r="C13" s="301">
        <v>6.9690146885386514E-3</v>
      </c>
      <c r="D13" s="2">
        <v>1252</v>
      </c>
      <c r="E13" s="301">
        <v>1.4911312231206328E-3</v>
      </c>
      <c r="F13" s="2">
        <v>144386</v>
      </c>
      <c r="G13" s="27">
        <v>4.0000000000000001E-3</v>
      </c>
    </row>
    <row r="14" spans="1:7" x14ac:dyDescent="0.3">
      <c r="A14" t="s">
        <v>2146</v>
      </c>
      <c r="B14" s="2">
        <v>1023</v>
      </c>
      <c r="C14" s="301">
        <v>0.10968156963653908</v>
      </c>
      <c r="D14" s="2">
        <v>204314</v>
      </c>
      <c r="E14" s="301">
        <v>0.24333784722098159</v>
      </c>
      <c r="F14" s="2">
        <v>6317372</v>
      </c>
      <c r="G14" s="27">
        <v>0.17</v>
      </c>
    </row>
    <row r="15" spans="1:7" x14ac:dyDescent="0.3">
      <c r="A15" t="s">
        <v>1731</v>
      </c>
      <c r="B15" s="2">
        <v>244</v>
      </c>
      <c r="C15" s="301">
        <v>2.6160608984668168E-2</v>
      </c>
      <c r="D15" s="2">
        <v>37856</v>
      </c>
      <c r="E15" s="301">
        <v>4.5086472509947823E-2</v>
      </c>
      <c r="F15" s="2">
        <v>1815384</v>
      </c>
      <c r="G15" s="27">
        <v>4.9000000000000002E-2</v>
      </c>
    </row>
    <row r="16" spans="1:7" x14ac:dyDescent="0.3">
      <c r="A16" s="18"/>
      <c r="B16" s="18"/>
      <c r="C16" s="18"/>
      <c r="D16" s="18"/>
      <c r="E16" s="18"/>
      <c r="F16" s="123"/>
      <c r="G16" s="123"/>
    </row>
    <row r="17" spans="1:9" x14ac:dyDescent="0.3">
      <c r="A17" s="303" t="s">
        <v>2147</v>
      </c>
      <c r="B17" s="303"/>
      <c r="C17" s="303"/>
      <c r="D17" s="303"/>
      <c r="E17" s="303"/>
      <c r="F17" s="122"/>
      <c r="G17" s="122"/>
    </row>
    <row r="18" spans="1:9" x14ac:dyDescent="0.3">
      <c r="A18" t="s">
        <v>2140</v>
      </c>
      <c r="B18" s="2">
        <v>9327</v>
      </c>
      <c r="C18" t="s">
        <v>170</v>
      </c>
      <c r="D18" s="2">
        <v>839631</v>
      </c>
      <c r="E18" t="s">
        <v>170</v>
      </c>
      <c r="F18" s="2">
        <v>37253956</v>
      </c>
      <c r="G18" s="27"/>
    </row>
    <row r="19" spans="1:9" x14ac:dyDescent="0.3">
      <c r="A19" t="s">
        <v>2148</v>
      </c>
      <c r="B19" s="2">
        <v>5974</v>
      </c>
      <c r="C19" s="301">
        <v>0.64050605768199853</v>
      </c>
      <c r="D19" s="2">
        <v>426598</v>
      </c>
      <c r="E19" s="301">
        <v>0.50807795329138639</v>
      </c>
      <c r="F19" s="2">
        <v>23240237</v>
      </c>
      <c r="G19" s="27">
        <v>0.624</v>
      </c>
    </row>
    <row r="20" spans="1:9" x14ac:dyDescent="0.3">
      <c r="A20" t="s">
        <v>2149</v>
      </c>
      <c r="B20" s="2">
        <v>5221</v>
      </c>
      <c r="C20" s="301">
        <v>0.55977270290554304</v>
      </c>
      <c r="D20" s="2">
        <v>323794</v>
      </c>
      <c r="E20" s="301">
        <v>0.38563845308236594</v>
      </c>
      <c r="F20" s="2">
        <v>14956253</v>
      </c>
      <c r="G20" s="27">
        <v>0.40100000000000002</v>
      </c>
    </row>
    <row r="21" spans="1:9" x14ac:dyDescent="0.3">
      <c r="A21" t="s">
        <v>2150</v>
      </c>
      <c r="B21" s="2">
        <v>361</v>
      </c>
      <c r="C21" s="301">
        <v>3.8704835424037742E-2</v>
      </c>
      <c r="D21" s="2">
        <v>45377</v>
      </c>
      <c r="E21" s="301">
        <v>5.4043978843087023E-2</v>
      </c>
      <c r="F21" s="2">
        <v>2163804</v>
      </c>
      <c r="G21" s="27">
        <v>5.8000000000000003E-2</v>
      </c>
      <c r="I21" s="2"/>
    </row>
    <row r="22" spans="1:9" x14ac:dyDescent="0.3">
      <c r="A22" t="s">
        <v>2151</v>
      </c>
      <c r="B22" s="2">
        <v>72</v>
      </c>
      <c r="C22" s="301">
        <v>7.7195239626889674E-3</v>
      </c>
      <c r="D22" s="2">
        <v>5893</v>
      </c>
      <c r="E22" s="301">
        <v>7.0185593433305824E-3</v>
      </c>
      <c r="F22" s="2">
        <v>162250</v>
      </c>
      <c r="G22" s="27">
        <v>4.0000000000000001E-3</v>
      </c>
    </row>
    <row r="23" spans="1:9" x14ac:dyDescent="0.3">
      <c r="A23" t="s">
        <v>2152</v>
      </c>
      <c r="B23" s="2">
        <v>92</v>
      </c>
      <c r="C23" s="301">
        <v>9.8638361745470148E-3</v>
      </c>
      <c r="D23" s="2">
        <v>33100</v>
      </c>
      <c r="E23" s="301">
        <v>3.9422079461096604E-2</v>
      </c>
      <c r="F23" s="2">
        <v>4775070</v>
      </c>
      <c r="G23" s="27">
        <v>0.128</v>
      </c>
    </row>
    <row r="24" spans="1:9" x14ac:dyDescent="0.3">
      <c r="A24" t="s">
        <v>2153</v>
      </c>
      <c r="B24" s="2">
        <v>62</v>
      </c>
      <c r="C24" s="301">
        <v>6.6473678567599446E-3</v>
      </c>
      <c r="D24" s="2">
        <v>995</v>
      </c>
      <c r="E24" s="301">
        <v>1.1850443825918767E-3</v>
      </c>
      <c r="F24" s="2">
        <v>128577</v>
      </c>
      <c r="G24" s="27">
        <v>3.0000000000000001E-3</v>
      </c>
    </row>
    <row r="25" spans="1:9" x14ac:dyDescent="0.3">
      <c r="A25" t="s">
        <v>2154</v>
      </c>
      <c r="B25" s="2">
        <v>14</v>
      </c>
      <c r="C25" s="301">
        <v>1.5010185483006326E-3</v>
      </c>
      <c r="D25" s="2">
        <v>1472</v>
      </c>
      <c r="E25" s="301">
        <v>1.7531510866082838E-3</v>
      </c>
      <c r="F25" s="2">
        <v>85587</v>
      </c>
      <c r="G25" s="27">
        <v>2E-3</v>
      </c>
    </row>
    <row r="26" spans="1:9" x14ac:dyDescent="0.3">
      <c r="A26" t="s">
        <v>1738</v>
      </c>
      <c r="B26" s="2">
        <v>152</v>
      </c>
      <c r="C26" s="301">
        <v>1.6296772810121155E-2</v>
      </c>
      <c r="D26" s="2">
        <v>15967</v>
      </c>
      <c r="E26" s="301">
        <v>1.9016687092306025E-2</v>
      </c>
      <c r="F26" s="2">
        <v>968696</v>
      </c>
      <c r="G26" s="27">
        <v>2.5999999999999999E-2</v>
      </c>
    </row>
    <row r="27" spans="1:9" x14ac:dyDescent="0.3">
      <c r="A27" t="s">
        <v>2155</v>
      </c>
      <c r="B27" s="2">
        <v>3353</v>
      </c>
      <c r="C27" s="301">
        <v>0.35949394231800152</v>
      </c>
      <c r="D27" s="2">
        <v>413033</v>
      </c>
      <c r="E27" s="301">
        <v>0.49192204670861367</v>
      </c>
      <c r="F27" s="2">
        <v>14013719</v>
      </c>
      <c r="G27" s="27">
        <v>0.376</v>
      </c>
    </row>
    <row r="28" spans="1:9" x14ac:dyDescent="0.3">
      <c r="A28" t="s">
        <v>2149</v>
      </c>
      <c r="B28" s="2">
        <v>2167</v>
      </c>
      <c r="C28" s="301">
        <v>0.23233622815481933</v>
      </c>
      <c r="D28" s="2">
        <v>175972</v>
      </c>
      <c r="E28" s="301">
        <v>0.20958254280749519</v>
      </c>
      <c r="F28" s="2">
        <v>6497681</v>
      </c>
      <c r="G28" s="27">
        <v>0.17399999999999999</v>
      </c>
    </row>
    <row r="29" spans="1:9" x14ac:dyDescent="0.3">
      <c r="A29" t="s">
        <v>2150</v>
      </c>
      <c r="B29" s="2">
        <v>35</v>
      </c>
      <c r="C29" s="301">
        <v>3.7525463707515816E-3</v>
      </c>
      <c r="D29" s="2">
        <v>3544</v>
      </c>
      <c r="E29" s="301">
        <v>4.220901800910162E-3</v>
      </c>
      <c r="F29" s="2">
        <v>135268</v>
      </c>
      <c r="G29" s="27">
        <v>4.0000000000000001E-3</v>
      </c>
    </row>
    <row r="30" spans="1:9" x14ac:dyDescent="0.3">
      <c r="A30" t="s">
        <v>2151</v>
      </c>
      <c r="B30" s="2">
        <v>46</v>
      </c>
      <c r="C30" s="301">
        <v>4.9319180872735074E-3</v>
      </c>
      <c r="D30" s="2">
        <v>6783</v>
      </c>
      <c r="E30" s="301">
        <v>8.0785487910760793E-3</v>
      </c>
      <c r="F30" s="2">
        <v>200551</v>
      </c>
      <c r="G30" s="27">
        <v>5.0000000000000001E-3</v>
      </c>
    </row>
    <row r="31" spans="1:9" x14ac:dyDescent="0.3">
      <c r="A31" t="s">
        <v>2152</v>
      </c>
      <c r="B31" s="2">
        <v>1</v>
      </c>
      <c r="C31" s="301">
        <v>1.0721561059290233E-4</v>
      </c>
      <c r="D31" s="2">
        <v>1746</v>
      </c>
      <c r="E31" s="301">
        <v>2.0794849165883585E-3</v>
      </c>
      <c r="F31" s="2">
        <v>85937</v>
      </c>
      <c r="G31" s="27">
        <v>2E-3</v>
      </c>
    </row>
    <row r="32" spans="1:9" x14ac:dyDescent="0.3">
      <c r="A32" t="s">
        <v>2153</v>
      </c>
      <c r="B32" s="2">
        <v>3</v>
      </c>
      <c r="C32" s="301">
        <v>3.2164683177870698E-4</v>
      </c>
      <c r="D32" s="2">
        <v>257</v>
      </c>
      <c r="E32" s="301">
        <v>3.0608684052875609E-4</v>
      </c>
      <c r="F32" s="2">
        <v>15809</v>
      </c>
      <c r="G32" s="27">
        <v>0</v>
      </c>
    </row>
    <row r="33" spans="1:7" x14ac:dyDescent="0.3">
      <c r="A33" t="s">
        <v>2154</v>
      </c>
      <c r="B33" s="2">
        <v>1009</v>
      </c>
      <c r="C33" s="301">
        <v>0.10818055108823844</v>
      </c>
      <c r="D33" s="2">
        <v>202842</v>
      </c>
      <c r="E33" s="301">
        <v>0.24158469613437331</v>
      </c>
      <c r="F33" s="2">
        <v>6231785</v>
      </c>
      <c r="G33" s="27">
        <v>0.16700000000000001</v>
      </c>
    </row>
    <row r="34" spans="1:7" x14ac:dyDescent="0.3">
      <c r="A34" t="s">
        <v>1738</v>
      </c>
      <c r="B34" s="2">
        <v>92</v>
      </c>
      <c r="C34" s="301">
        <v>9.8638361745470148E-3</v>
      </c>
      <c r="D34" s="2">
        <v>21889</v>
      </c>
      <c r="E34" s="301">
        <v>2.6069785417641798E-2</v>
      </c>
      <c r="F34" s="2">
        <v>846688</v>
      </c>
      <c r="G34" s="27">
        <v>2.3E-2</v>
      </c>
    </row>
    <row r="35" spans="1:7" x14ac:dyDescent="0.3">
      <c r="A35" s="18"/>
      <c r="B35" s="18"/>
      <c r="C35" s="18"/>
      <c r="D35" s="18"/>
      <c r="E35" s="18"/>
      <c r="F35" s="123"/>
      <c r="G35" s="123"/>
    </row>
    <row r="36" spans="1:7" x14ac:dyDescent="0.3">
      <c r="A36" s="303" t="s">
        <v>2156</v>
      </c>
      <c r="B36" s="303"/>
      <c r="C36" s="303"/>
      <c r="D36" s="303"/>
      <c r="E36" s="303"/>
      <c r="F36" s="122"/>
      <c r="G36" s="122"/>
    </row>
    <row r="37" spans="1:7" x14ac:dyDescent="0.3">
      <c r="A37" t="s">
        <v>2157</v>
      </c>
      <c r="B37" s="2">
        <v>2254</v>
      </c>
      <c r="C37" t="s">
        <v>170</v>
      </c>
      <c r="D37" s="2">
        <v>254610</v>
      </c>
      <c r="E37" t="s">
        <v>170</v>
      </c>
      <c r="F37" s="2">
        <v>12577498</v>
      </c>
      <c r="G37" s="27"/>
    </row>
    <row r="38" spans="1:7" x14ac:dyDescent="0.3">
      <c r="A38" t="s">
        <v>2158</v>
      </c>
      <c r="B38" s="2">
        <v>1586</v>
      </c>
      <c r="C38" s="301">
        <v>0.70363797692990238</v>
      </c>
      <c r="D38" s="2">
        <v>191739</v>
      </c>
      <c r="E38" s="301">
        <v>0.75306940025921998</v>
      </c>
      <c r="F38" s="2">
        <v>8642473</v>
      </c>
      <c r="G38" s="27">
        <v>0.68700000000000006</v>
      </c>
    </row>
    <row r="39" spans="1:7" x14ac:dyDescent="0.3">
      <c r="A39" t="s">
        <v>2159</v>
      </c>
      <c r="B39" s="2">
        <v>1119</v>
      </c>
      <c r="C39" s="301">
        <v>0.4964507542147294</v>
      </c>
      <c r="D39" s="2">
        <v>132726</v>
      </c>
      <c r="E39" s="301">
        <v>0.52129138682691178</v>
      </c>
      <c r="F39" s="2">
        <v>6213310</v>
      </c>
      <c r="G39" s="27">
        <v>0.49399999999999999</v>
      </c>
    </row>
    <row r="40" spans="1:7" x14ac:dyDescent="0.3">
      <c r="A40" t="s">
        <v>2160</v>
      </c>
      <c r="B40" s="2">
        <v>467</v>
      </c>
      <c r="C40" s="301">
        <v>0.20718722271517304</v>
      </c>
      <c r="D40" s="2">
        <v>59013</v>
      </c>
      <c r="E40" s="301">
        <v>0.23177801343230825</v>
      </c>
      <c r="F40" s="2">
        <v>2429163</v>
      </c>
      <c r="G40" s="27">
        <v>0.193</v>
      </c>
    </row>
    <row r="41" spans="1:7" x14ac:dyDescent="0.3">
      <c r="A41" t="s">
        <v>2161</v>
      </c>
      <c r="B41" s="2">
        <v>178</v>
      </c>
      <c r="C41" s="301">
        <v>7.8970718722271516E-2</v>
      </c>
      <c r="D41" s="2">
        <v>18944</v>
      </c>
      <c r="E41" s="301">
        <v>7.4403990416715762E-2</v>
      </c>
      <c r="F41" s="2">
        <v>752347</v>
      </c>
      <c r="G41" s="27">
        <v>0.06</v>
      </c>
    </row>
    <row r="42" spans="1:7" x14ac:dyDescent="0.3">
      <c r="A42" t="s">
        <v>2162</v>
      </c>
      <c r="B42" s="2">
        <v>289</v>
      </c>
      <c r="C42" s="301">
        <v>0.12821650399290152</v>
      </c>
      <c r="D42" s="2">
        <v>40069</v>
      </c>
      <c r="E42" s="301">
        <v>0.15737402301559247</v>
      </c>
      <c r="F42" s="2">
        <v>1676816</v>
      </c>
      <c r="G42" s="27">
        <v>0.13300000000000001</v>
      </c>
    </row>
    <row r="43" spans="1:7" x14ac:dyDescent="0.3">
      <c r="A43" t="s">
        <v>2163</v>
      </c>
      <c r="B43" s="2">
        <v>668</v>
      </c>
      <c r="C43" s="301">
        <v>0.29636202307009762</v>
      </c>
      <c r="D43" s="2">
        <v>62871</v>
      </c>
      <c r="E43" s="301">
        <v>0.24693059974078002</v>
      </c>
      <c r="F43" s="2">
        <v>3935025</v>
      </c>
      <c r="G43" s="27">
        <v>0.313</v>
      </c>
    </row>
    <row r="44" spans="1:7" x14ac:dyDescent="0.3">
      <c r="A44" t="s">
        <v>2164</v>
      </c>
      <c r="B44" s="2">
        <v>543</v>
      </c>
      <c r="C44" s="301">
        <v>0.24090505767524401</v>
      </c>
      <c r="D44" s="2">
        <v>49209</v>
      </c>
      <c r="E44" s="301">
        <v>0.19327206315541418</v>
      </c>
      <c r="F44" s="2">
        <v>2929442</v>
      </c>
      <c r="G44" s="27">
        <v>0.23300000000000001</v>
      </c>
    </row>
    <row r="45" spans="1:7" x14ac:dyDescent="0.3">
      <c r="A45" t="s">
        <v>2165</v>
      </c>
      <c r="B45" s="2">
        <v>125</v>
      </c>
      <c r="C45" s="301">
        <v>5.5456965394853591E-2</v>
      </c>
      <c r="D45" s="2">
        <v>13662</v>
      </c>
      <c r="E45" s="301">
        <v>5.3658536585365853E-2</v>
      </c>
      <c r="F45" s="2">
        <v>1005583</v>
      </c>
      <c r="G45" s="27">
        <v>0.08</v>
      </c>
    </row>
    <row r="46" spans="1:7" x14ac:dyDescent="0.3">
      <c r="A46" s="18"/>
      <c r="B46" s="18"/>
      <c r="C46" s="18"/>
      <c r="D46" s="18"/>
      <c r="E46" s="18"/>
      <c r="F46" s="123"/>
      <c r="G46" s="123"/>
    </row>
    <row r="47" spans="1:7" x14ac:dyDescent="0.3">
      <c r="A47" s="303" t="s">
        <v>2166</v>
      </c>
      <c r="B47" s="303"/>
      <c r="C47" s="303"/>
      <c r="D47" s="303"/>
      <c r="E47" s="303"/>
      <c r="F47" s="122"/>
      <c r="G47" s="122"/>
    </row>
    <row r="48" spans="1:7" x14ac:dyDescent="0.3">
      <c r="A48" t="s">
        <v>172</v>
      </c>
      <c r="B48" s="2">
        <v>2525</v>
      </c>
      <c r="C48" t="s">
        <v>170</v>
      </c>
      <c r="D48" s="2">
        <v>284367</v>
      </c>
      <c r="E48" t="s">
        <v>170</v>
      </c>
      <c r="F48" s="2">
        <v>13680081</v>
      </c>
      <c r="G48" s="27"/>
    </row>
    <row r="49" spans="1:7" x14ac:dyDescent="0.3">
      <c r="A49" s="18"/>
      <c r="B49" s="18"/>
      <c r="C49" s="18"/>
      <c r="D49" s="18"/>
      <c r="E49" s="18"/>
      <c r="F49" s="123"/>
      <c r="G49" s="123"/>
    </row>
    <row r="50" spans="1:7" x14ac:dyDescent="0.3">
      <c r="A50" s="303" t="s">
        <v>2167</v>
      </c>
      <c r="B50" s="303"/>
      <c r="C50" s="303"/>
      <c r="D50" s="303"/>
      <c r="E50" s="303"/>
      <c r="F50" s="122"/>
      <c r="G50" s="122"/>
    </row>
    <row r="51" spans="1:7" x14ac:dyDescent="0.3">
      <c r="A51" t="s">
        <v>2168</v>
      </c>
      <c r="B51" s="2">
        <v>2254</v>
      </c>
      <c r="C51" t="s">
        <v>170</v>
      </c>
      <c r="D51" s="2">
        <v>254610</v>
      </c>
      <c r="E51" t="s">
        <v>170</v>
      </c>
      <c r="F51" s="2">
        <v>12577498</v>
      </c>
      <c r="G51" s="27"/>
    </row>
    <row r="52" spans="1:7" x14ac:dyDescent="0.3">
      <c r="A52" t="s">
        <v>2169</v>
      </c>
      <c r="B52" s="2">
        <v>949</v>
      </c>
      <c r="C52" s="301">
        <v>0.42102928127772848</v>
      </c>
      <c r="D52" s="2">
        <v>117313</v>
      </c>
      <c r="E52" s="301">
        <v>0.46075566552766978</v>
      </c>
      <c r="F52" s="2">
        <v>5465345</v>
      </c>
      <c r="G52" s="27">
        <v>0.435</v>
      </c>
    </row>
    <row r="53" spans="1:7" x14ac:dyDescent="0.3">
      <c r="A53" t="s">
        <v>2170</v>
      </c>
      <c r="B53" s="2">
        <v>426</v>
      </c>
      <c r="C53" s="301">
        <v>0.18899733806566105</v>
      </c>
      <c r="D53" s="2">
        <v>35515</v>
      </c>
      <c r="E53" s="301">
        <v>0.13948784415380386</v>
      </c>
      <c r="F53" s="2">
        <v>1570026</v>
      </c>
      <c r="G53" s="27">
        <v>0.125</v>
      </c>
    </row>
    <row r="54" spans="1:7" x14ac:dyDescent="0.3">
      <c r="A54" t="s">
        <v>2171</v>
      </c>
      <c r="B54" s="2">
        <v>879</v>
      </c>
      <c r="C54" s="301">
        <v>0.38997338065661047</v>
      </c>
      <c r="D54" s="2">
        <v>101782</v>
      </c>
      <c r="E54" s="301">
        <v>0.39975649031852639</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8" t="s">
        <v>2172</v>
      </c>
      <c r="C1" s="368"/>
      <c r="D1" s="368"/>
      <c r="E1" s="368"/>
      <c r="F1" s="368"/>
      <c r="G1" s="368"/>
    </row>
    <row r="2" spans="1:7" x14ac:dyDescent="0.3">
      <c r="A2" t="s">
        <v>170</v>
      </c>
      <c r="B2" s="369" t="str">
        <f>Population!B3</f>
        <v>City of Taft</v>
      </c>
      <c r="C2" s="369"/>
      <c r="D2" s="369" t="str">
        <f>Population!B4</f>
        <v>Kern County</v>
      </c>
      <c r="E2" s="369"/>
      <c r="F2" s="369" t="s">
        <v>171</v>
      </c>
      <c r="G2" s="369"/>
    </row>
    <row r="3" spans="1:7" x14ac:dyDescent="0.3">
      <c r="A3" s="18"/>
      <c r="B3" s="18"/>
      <c r="C3" s="18"/>
      <c r="D3" s="18"/>
      <c r="E3" s="18"/>
      <c r="F3" s="18"/>
      <c r="G3" s="18"/>
    </row>
    <row r="4" spans="1:7" x14ac:dyDescent="0.3">
      <c r="A4" s="303" t="s">
        <v>2138</v>
      </c>
      <c r="B4" s="303"/>
      <c r="C4" s="303"/>
      <c r="D4" s="303"/>
      <c r="E4" s="303"/>
      <c r="F4" s="122"/>
      <c r="G4" s="122"/>
    </row>
    <row r="5" spans="1:7" x14ac:dyDescent="0.3">
      <c r="A5" t="s">
        <v>172</v>
      </c>
      <c r="B5" s="2">
        <v>6400</v>
      </c>
      <c r="C5" t="s">
        <v>170</v>
      </c>
      <c r="D5" s="2">
        <v>661645</v>
      </c>
      <c r="E5" t="s">
        <v>170</v>
      </c>
      <c r="F5" s="2">
        <v>33871648</v>
      </c>
      <c r="G5" s="27"/>
    </row>
    <row r="6" spans="1:7" x14ac:dyDescent="0.3">
      <c r="A6" s="18"/>
      <c r="B6" s="18"/>
      <c r="C6" s="18"/>
      <c r="D6" s="18"/>
      <c r="E6" s="18"/>
      <c r="F6" s="18"/>
      <c r="G6" s="18"/>
    </row>
    <row r="7" spans="1:7" x14ac:dyDescent="0.3">
      <c r="A7" s="303" t="s">
        <v>2173</v>
      </c>
      <c r="B7" s="303"/>
      <c r="C7" s="303"/>
      <c r="D7" s="303"/>
      <c r="E7" s="303"/>
      <c r="F7" s="122"/>
      <c r="G7" s="122"/>
    </row>
    <row r="8" spans="1:7" x14ac:dyDescent="0.3">
      <c r="A8" t="s">
        <v>172</v>
      </c>
      <c r="B8" s="2">
        <v>6400</v>
      </c>
      <c r="C8" t="s">
        <v>170</v>
      </c>
      <c r="D8" s="2">
        <v>661645</v>
      </c>
      <c r="E8" t="s">
        <v>170</v>
      </c>
      <c r="F8" s="2">
        <v>33871648</v>
      </c>
      <c r="G8" s="27"/>
    </row>
    <row r="9" spans="1:7" x14ac:dyDescent="0.3">
      <c r="A9" t="s">
        <v>2141</v>
      </c>
      <c r="B9" s="2">
        <v>5322</v>
      </c>
      <c r="C9" s="301">
        <v>0.83156249999999998</v>
      </c>
      <c r="D9" s="2">
        <v>407581</v>
      </c>
      <c r="E9" s="301">
        <v>0.61601160743298899</v>
      </c>
      <c r="F9" s="2">
        <v>20170059</v>
      </c>
      <c r="G9" s="27">
        <v>0.59499999999999997</v>
      </c>
    </row>
    <row r="10" spans="1:7" x14ac:dyDescent="0.3">
      <c r="A10" t="s">
        <v>2142</v>
      </c>
      <c r="B10" s="2">
        <v>126</v>
      </c>
      <c r="C10" s="301">
        <v>1.96875E-2</v>
      </c>
      <c r="D10" s="2">
        <v>39798</v>
      </c>
      <c r="E10" s="301">
        <v>6.0150080481224825E-2</v>
      </c>
      <c r="F10" s="2">
        <v>2263882</v>
      </c>
      <c r="G10" s="27">
        <v>6.7000000000000004E-2</v>
      </c>
    </row>
    <row r="11" spans="1:7" x14ac:dyDescent="0.3">
      <c r="A11" t="s">
        <v>2143</v>
      </c>
      <c r="B11" s="2">
        <v>54</v>
      </c>
      <c r="C11" s="301">
        <v>8.4375000000000006E-3</v>
      </c>
      <c r="D11" s="2">
        <v>9999</v>
      </c>
      <c r="E11" s="301">
        <v>1.5112333653243054E-2</v>
      </c>
      <c r="F11" s="2">
        <v>333346</v>
      </c>
      <c r="G11" s="27">
        <v>0.01</v>
      </c>
    </row>
    <row r="12" spans="1:7" x14ac:dyDescent="0.3">
      <c r="A12" t="s">
        <v>2144</v>
      </c>
      <c r="B12" s="2">
        <v>81</v>
      </c>
      <c r="C12" s="301">
        <v>1.2656250000000001E-2</v>
      </c>
      <c r="D12" s="2">
        <v>22268</v>
      </c>
      <c r="E12" s="301">
        <v>3.3655510130054633E-2</v>
      </c>
      <c r="F12" s="2">
        <v>3697513</v>
      </c>
      <c r="G12" s="27">
        <v>0.109</v>
      </c>
    </row>
    <row r="13" spans="1:7" x14ac:dyDescent="0.3">
      <c r="A13" t="s">
        <v>2145</v>
      </c>
      <c r="B13" s="2">
        <v>28</v>
      </c>
      <c r="C13" s="301">
        <v>4.3750000000000004E-3</v>
      </c>
      <c r="D13" s="2">
        <v>972</v>
      </c>
      <c r="E13" s="301">
        <v>1.4690657376689917E-3</v>
      </c>
      <c r="F13" s="2">
        <v>116961</v>
      </c>
      <c r="G13" s="27">
        <v>3.0000000000000001E-3</v>
      </c>
    </row>
    <row r="14" spans="1:7" x14ac:dyDescent="0.3">
      <c r="A14" t="s">
        <v>2174</v>
      </c>
      <c r="B14" s="2">
        <v>665</v>
      </c>
      <c r="C14" s="301">
        <v>0.10390625000000001</v>
      </c>
      <c r="D14" s="2">
        <v>153610</v>
      </c>
      <c r="E14" s="301">
        <v>0.23216377362482901</v>
      </c>
      <c r="F14" s="2">
        <v>5682241</v>
      </c>
      <c r="G14" s="27">
        <v>0.16800000000000001</v>
      </c>
    </row>
    <row r="15" spans="1:7" x14ac:dyDescent="0.3">
      <c r="A15" t="s">
        <v>2175</v>
      </c>
      <c r="B15" s="2">
        <v>124</v>
      </c>
      <c r="C15" s="301">
        <v>1.9375E-2</v>
      </c>
      <c r="D15" s="2">
        <v>27417</v>
      </c>
      <c r="E15" s="301">
        <v>4.1437628939990478E-2</v>
      </c>
      <c r="F15" s="2">
        <v>1607646</v>
      </c>
      <c r="G15" s="27">
        <v>4.7E-2</v>
      </c>
    </row>
    <row r="16" spans="1:7" x14ac:dyDescent="0.3">
      <c r="A16" s="18"/>
      <c r="B16" s="18"/>
      <c r="C16" s="18"/>
      <c r="D16" s="18"/>
      <c r="E16" s="18"/>
      <c r="F16" s="18"/>
      <c r="G16" s="18"/>
    </row>
    <row r="17" spans="1:7" x14ac:dyDescent="0.3">
      <c r="A17" s="303" t="s">
        <v>2176</v>
      </c>
      <c r="B17" s="303"/>
      <c r="C17" s="303"/>
      <c r="D17" s="303"/>
      <c r="E17" s="303"/>
      <c r="F17" s="122"/>
      <c r="G17" s="122"/>
    </row>
    <row r="18" spans="1:7" x14ac:dyDescent="0.3">
      <c r="A18" t="s">
        <v>172</v>
      </c>
      <c r="B18" s="2">
        <v>6400</v>
      </c>
      <c r="C18" t="s">
        <v>170</v>
      </c>
      <c r="D18" s="2">
        <v>661645</v>
      </c>
      <c r="E18" t="s">
        <v>170</v>
      </c>
      <c r="F18" s="2">
        <v>33871648</v>
      </c>
      <c r="G18" s="27"/>
    </row>
    <row r="19" spans="1:7" x14ac:dyDescent="0.3">
      <c r="A19" t="s">
        <v>1734</v>
      </c>
      <c r="B19" s="2">
        <v>5405</v>
      </c>
      <c r="C19" s="301">
        <v>0.84453124999999996</v>
      </c>
      <c r="D19" s="2">
        <v>407609</v>
      </c>
      <c r="E19" s="301">
        <v>0.61605392619909471</v>
      </c>
      <c r="F19" s="2">
        <v>22905092</v>
      </c>
      <c r="G19" s="27">
        <v>0.67600000000000005</v>
      </c>
    </row>
    <row r="20" spans="1:7" x14ac:dyDescent="0.3">
      <c r="A20" t="s">
        <v>2149</v>
      </c>
      <c r="B20" s="2">
        <v>5061</v>
      </c>
      <c r="C20" s="301">
        <v>0.79078124999999999</v>
      </c>
      <c r="D20" s="2">
        <v>327190</v>
      </c>
      <c r="E20" s="301">
        <v>0.49450989579003846</v>
      </c>
      <c r="F20" s="2">
        <v>15816790</v>
      </c>
      <c r="G20" s="27">
        <v>0.46700000000000003</v>
      </c>
    </row>
    <row r="21" spans="1:7" x14ac:dyDescent="0.3">
      <c r="A21" t="s">
        <v>2150</v>
      </c>
      <c r="B21" s="2">
        <v>117</v>
      </c>
      <c r="C21" s="301">
        <v>1.8281249999999999E-2</v>
      </c>
      <c r="D21" s="2">
        <v>37845</v>
      </c>
      <c r="E21" s="301">
        <v>5.7198346545352871E-2</v>
      </c>
      <c r="F21" s="2">
        <v>2181926</v>
      </c>
      <c r="G21" s="27">
        <v>6.4000000000000001E-2</v>
      </c>
    </row>
    <row r="22" spans="1:7" x14ac:dyDescent="0.3">
      <c r="A22" t="s">
        <v>2151</v>
      </c>
      <c r="B22" s="2">
        <v>47</v>
      </c>
      <c r="C22" s="301">
        <v>7.3437499999999996E-3</v>
      </c>
      <c r="D22" s="2">
        <v>5885</v>
      </c>
      <c r="E22" s="301">
        <v>8.8944978047140084E-3</v>
      </c>
      <c r="F22" s="2">
        <v>178984</v>
      </c>
      <c r="G22" s="27">
        <v>5.0000000000000001E-3</v>
      </c>
    </row>
    <row r="23" spans="1:7" x14ac:dyDescent="0.3">
      <c r="A23" t="s">
        <v>2152</v>
      </c>
      <c r="B23" s="2">
        <v>67</v>
      </c>
      <c r="C23" s="301">
        <v>1.0468750000000001E-2</v>
      </c>
      <c r="D23" s="2">
        <v>21177</v>
      </c>
      <c r="E23" s="301">
        <v>3.2006589636436461E-2</v>
      </c>
      <c r="F23" s="2">
        <v>3648860</v>
      </c>
      <c r="G23" s="27">
        <v>0.108</v>
      </c>
    </row>
    <row r="24" spans="1:7" x14ac:dyDescent="0.3">
      <c r="A24" t="s">
        <v>2153</v>
      </c>
      <c r="B24" s="2">
        <v>27</v>
      </c>
      <c r="C24" s="301">
        <v>4.2187500000000003E-3</v>
      </c>
      <c r="D24" s="2">
        <v>728</v>
      </c>
      <c r="E24" s="301">
        <v>1.1002879187479691E-3</v>
      </c>
      <c r="F24" s="2">
        <v>103736</v>
      </c>
      <c r="G24" s="27">
        <v>3.0000000000000001E-3</v>
      </c>
    </row>
    <row r="25" spans="1:7" x14ac:dyDescent="0.3">
      <c r="A25" t="s">
        <v>2177</v>
      </c>
      <c r="B25" s="2">
        <v>3</v>
      </c>
      <c r="C25" s="301">
        <v>4.6874999999999998E-4</v>
      </c>
      <c r="D25" s="2">
        <v>989</v>
      </c>
      <c r="E25" s="301">
        <v>1.4947592742331614E-3</v>
      </c>
      <c r="F25" s="2">
        <v>71681</v>
      </c>
      <c r="G25" s="27">
        <v>2E-3</v>
      </c>
    </row>
    <row r="26" spans="1:7" x14ac:dyDescent="0.3">
      <c r="A26" t="s">
        <v>2178</v>
      </c>
      <c r="B26" s="2">
        <v>83</v>
      </c>
      <c r="C26" s="301">
        <v>1.2968749999999999E-2</v>
      </c>
      <c r="D26" s="2">
        <v>13795</v>
      </c>
      <c r="E26" s="301">
        <v>2.0849549229571749E-2</v>
      </c>
      <c r="F26" s="2">
        <v>903115</v>
      </c>
      <c r="G26" s="27">
        <v>2.7E-2</v>
      </c>
    </row>
    <row r="27" spans="1:7" x14ac:dyDescent="0.3">
      <c r="A27" t="s">
        <v>244</v>
      </c>
      <c r="B27" s="2">
        <v>995</v>
      </c>
      <c r="C27" s="301">
        <v>0.15546874999999999</v>
      </c>
      <c r="D27" s="2">
        <v>254036</v>
      </c>
      <c r="E27" s="301">
        <v>0.38394607380090534</v>
      </c>
      <c r="F27" s="2">
        <v>10966556</v>
      </c>
      <c r="G27" s="27">
        <v>0.32400000000000001</v>
      </c>
    </row>
    <row r="28" spans="1:7" x14ac:dyDescent="0.3">
      <c r="A28" t="s">
        <v>2149</v>
      </c>
      <c r="B28" s="2">
        <v>261</v>
      </c>
      <c r="C28" s="301">
        <v>4.0781249999999998E-2</v>
      </c>
      <c r="D28" s="2">
        <v>80391</v>
      </c>
      <c r="E28" s="301">
        <v>0.12150171164295052</v>
      </c>
      <c r="F28" s="2">
        <v>4353269</v>
      </c>
      <c r="G28" s="27">
        <v>0.129</v>
      </c>
    </row>
    <row r="29" spans="1:7" x14ac:dyDescent="0.3">
      <c r="A29" t="s">
        <v>2150</v>
      </c>
      <c r="B29" s="2">
        <v>9</v>
      </c>
      <c r="C29" s="301">
        <v>1.4062499999999999E-3</v>
      </c>
      <c r="D29" s="2">
        <v>1953</v>
      </c>
      <c r="E29" s="301">
        <v>2.9517339358719557E-3</v>
      </c>
      <c r="F29" s="2">
        <v>81956</v>
      </c>
      <c r="G29" s="27">
        <v>2E-3</v>
      </c>
    </row>
    <row r="30" spans="1:7" x14ac:dyDescent="0.3">
      <c r="A30" t="s">
        <v>2151</v>
      </c>
      <c r="B30" s="2">
        <v>7</v>
      </c>
      <c r="C30" s="301">
        <v>1.0937500000000001E-3</v>
      </c>
      <c r="D30" s="2">
        <v>4114</v>
      </c>
      <c r="E30" s="301">
        <v>6.2178358485290453E-3</v>
      </c>
      <c r="F30" s="2">
        <v>154362</v>
      </c>
      <c r="G30" s="27">
        <v>5.0000000000000001E-3</v>
      </c>
    </row>
    <row r="31" spans="1:7" x14ac:dyDescent="0.3">
      <c r="A31" t="s">
        <v>2152</v>
      </c>
      <c r="B31" s="2">
        <v>14</v>
      </c>
      <c r="C31" s="301">
        <v>2.1875000000000002E-3</v>
      </c>
      <c r="D31" s="2">
        <v>1091</v>
      </c>
      <c r="E31" s="301">
        <v>1.648920493618179E-3</v>
      </c>
      <c r="F31" s="2">
        <v>48653</v>
      </c>
      <c r="G31" s="27">
        <v>1E-3</v>
      </c>
    </row>
    <row r="32" spans="1:7" x14ac:dyDescent="0.3">
      <c r="A32" t="s">
        <v>2153</v>
      </c>
      <c r="B32" s="2">
        <v>1</v>
      </c>
      <c r="C32" s="301">
        <v>1.5625E-4</v>
      </c>
      <c r="D32" s="2">
        <v>244</v>
      </c>
      <c r="E32" s="301">
        <v>3.6877781892102261E-4</v>
      </c>
      <c r="F32" s="2">
        <v>13225</v>
      </c>
      <c r="G32" s="27">
        <v>0</v>
      </c>
    </row>
    <row r="33" spans="1:7" x14ac:dyDescent="0.3">
      <c r="A33" t="s">
        <v>2177</v>
      </c>
      <c r="B33" s="2">
        <v>662</v>
      </c>
      <c r="C33" s="301">
        <v>0.1034375</v>
      </c>
      <c r="D33" s="2">
        <v>152621</v>
      </c>
      <c r="E33" s="301">
        <v>0.23066901435059586</v>
      </c>
      <c r="F33" s="2">
        <v>5610560</v>
      </c>
      <c r="G33" s="27">
        <v>0.16600000000000001</v>
      </c>
    </row>
    <row r="34" spans="1:7" x14ac:dyDescent="0.3">
      <c r="A34" t="s">
        <v>2178</v>
      </c>
      <c r="B34" s="2">
        <v>41</v>
      </c>
      <c r="C34" s="301">
        <v>6.4062499999999996E-3</v>
      </c>
      <c r="D34" s="2">
        <v>13622</v>
      </c>
      <c r="E34" s="301">
        <v>2.058807971041873E-2</v>
      </c>
      <c r="F34" s="2">
        <v>704531</v>
      </c>
      <c r="G34" s="27">
        <v>2.1000000000000001E-2</v>
      </c>
    </row>
    <row r="35" spans="1:7" x14ac:dyDescent="0.3">
      <c r="A35" s="18"/>
      <c r="B35" s="18"/>
      <c r="C35" s="18"/>
      <c r="D35" s="18"/>
      <c r="E35" s="18"/>
      <c r="F35" s="18"/>
      <c r="G35" s="18"/>
    </row>
    <row r="36" spans="1:7" x14ac:dyDescent="0.3">
      <c r="A36" s="303" t="s">
        <v>2179</v>
      </c>
      <c r="B36" s="303"/>
      <c r="C36" s="303"/>
      <c r="D36" s="303"/>
      <c r="E36" s="303"/>
      <c r="F36" s="122"/>
      <c r="G36" s="122"/>
    </row>
    <row r="37" spans="1:7" x14ac:dyDescent="0.3">
      <c r="A37" t="s">
        <v>172</v>
      </c>
      <c r="B37" s="2">
        <v>2233</v>
      </c>
      <c r="C37" t="s">
        <v>170</v>
      </c>
      <c r="D37" s="2">
        <v>208652</v>
      </c>
      <c r="E37" t="s">
        <v>170</v>
      </c>
      <c r="F37" s="2">
        <v>11502870</v>
      </c>
      <c r="G37" s="27"/>
    </row>
    <row r="38" spans="1:7" x14ac:dyDescent="0.3">
      <c r="A38" s="18"/>
      <c r="B38" s="18"/>
      <c r="C38" s="18"/>
      <c r="D38" s="18"/>
      <c r="E38" s="18"/>
      <c r="F38" s="18"/>
      <c r="G38" s="18"/>
    </row>
    <row r="39" spans="1:7" x14ac:dyDescent="0.3">
      <c r="A39" s="303" t="s">
        <v>2166</v>
      </c>
      <c r="B39" s="303"/>
      <c r="C39" s="303"/>
      <c r="D39" s="303"/>
      <c r="E39" s="303"/>
      <c r="F39" s="122"/>
      <c r="G39" s="122"/>
    </row>
    <row r="40" spans="1:7" x14ac:dyDescent="0.3">
      <c r="A40" t="s">
        <v>172</v>
      </c>
      <c r="B40" s="2">
        <v>2478</v>
      </c>
      <c r="C40" t="s">
        <v>170</v>
      </c>
      <c r="D40" s="2">
        <v>231564</v>
      </c>
      <c r="E40" t="s">
        <v>170</v>
      </c>
      <c r="F40" s="2">
        <v>12214549</v>
      </c>
      <c r="G40" s="27"/>
    </row>
    <row r="41" spans="1:7" x14ac:dyDescent="0.3">
      <c r="A41" s="18"/>
      <c r="B41" s="18"/>
      <c r="C41" s="18"/>
      <c r="D41" s="18"/>
      <c r="E41" s="18"/>
      <c r="F41" s="18"/>
      <c r="G41" s="18"/>
    </row>
    <row r="42" spans="1:7" x14ac:dyDescent="0.3">
      <c r="A42" s="303" t="s">
        <v>2167</v>
      </c>
      <c r="B42" s="303"/>
      <c r="C42" s="303"/>
      <c r="D42" s="303"/>
      <c r="E42" s="303"/>
      <c r="F42" s="122"/>
      <c r="G42" s="122"/>
    </row>
    <row r="43" spans="1:7" x14ac:dyDescent="0.3">
      <c r="A43" t="s">
        <v>172</v>
      </c>
      <c r="B43" s="2">
        <v>2233</v>
      </c>
      <c r="C43" t="s">
        <v>170</v>
      </c>
      <c r="D43" s="2">
        <v>208652</v>
      </c>
      <c r="E43" t="s">
        <v>170</v>
      </c>
      <c r="F43" s="2">
        <v>11502870</v>
      </c>
      <c r="G43" s="27"/>
    </row>
    <row r="44" spans="1:7" x14ac:dyDescent="0.3">
      <c r="A44" t="s">
        <v>2180</v>
      </c>
      <c r="B44" s="2">
        <v>1431</v>
      </c>
      <c r="C44" s="301">
        <v>0.64084191670398571</v>
      </c>
      <c r="D44" s="2">
        <v>129609</v>
      </c>
      <c r="E44" s="301">
        <v>0.62117305369706499</v>
      </c>
      <c r="F44" s="2">
        <v>6546334</v>
      </c>
      <c r="G44" s="27">
        <v>0.56899999999999995</v>
      </c>
    </row>
    <row r="45" spans="1:7" x14ac:dyDescent="0.3">
      <c r="A45" t="s">
        <v>2171</v>
      </c>
      <c r="B45" s="2">
        <v>802</v>
      </c>
      <c r="C45" s="301">
        <v>0.35915808329601434</v>
      </c>
      <c r="D45" s="2">
        <v>79043</v>
      </c>
      <c r="E45" s="301">
        <v>0.37882694630293501</v>
      </c>
      <c r="F45" s="2">
        <v>4956536</v>
      </c>
      <c r="G45" s="27">
        <v>0.43099999999999999</v>
      </c>
    </row>
    <row r="46" spans="1:7" x14ac:dyDescent="0.3">
      <c r="A46" s="18"/>
      <c r="B46" s="18"/>
      <c r="C46" s="18"/>
      <c r="D46" s="18"/>
      <c r="E46" s="18"/>
      <c r="F46" s="18"/>
      <c r="G46" s="18"/>
    </row>
    <row r="47" spans="1:7" x14ac:dyDescent="0.3">
      <c r="A47" s="303" t="s">
        <v>2181</v>
      </c>
      <c r="B47" s="303"/>
      <c r="C47" s="303"/>
      <c r="D47" s="303"/>
      <c r="E47" s="303"/>
      <c r="F47" s="122"/>
      <c r="G47" s="122"/>
    </row>
    <row r="48" spans="1:7" x14ac:dyDescent="0.3">
      <c r="A48" t="s">
        <v>2182</v>
      </c>
      <c r="B48" s="15">
        <v>456</v>
      </c>
      <c r="C48" t="s">
        <v>170</v>
      </c>
      <c r="D48" s="15">
        <v>518</v>
      </c>
      <c r="E48" t="s">
        <v>170</v>
      </c>
      <c r="F48" s="15">
        <v>1126</v>
      </c>
      <c r="G48" s="27"/>
    </row>
    <row r="49" spans="1:7" x14ac:dyDescent="0.3">
      <c r="A49" s="18"/>
      <c r="B49" s="18"/>
      <c r="C49" s="18"/>
      <c r="D49" s="18"/>
      <c r="E49" s="18"/>
      <c r="F49" s="18"/>
      <c r="G49" s="18"/>
    </row>
    <row r="50" spans="1:7" x14ac:dyDescent="0.3">
      <c r="A50" s="303" t="s">
        <v>2183</v>
      </c>
      <c r="B50" s="303"/>
      <c r="C50" s="303"/>
      <c r="D50" s="303"/>
      <c r="E50" s="303"/>
      <c r="F50" s="122"/>
      <c r="G50" s="122"/>
    </row>
    <row r="51" spans="1:7" x14ac:dyDescent="0.3">
      <c r="A51" t="s">
        <v>172</v>
      </c>
      <c r="B51" s="2">
        <v>800</v>
      </c>
      <c r="C51" t="s">
        <v>170</v>
      </c>
      <c r="D51" s="2">
        <v>78400</v>
      </c>
      <c r="E51" t="s">
        <v>170</v>
      </c>
      <c r="F51" s="2">
        <v>4921581</v>
      </c>
      <c r="G51" s="27"/>
    </row>
    <row r="52" spans="1:7" x14ac:dyDescent="0.3">
      <c r="A52" t="s">
        <v>2184</v>
      </c>
      <c r="B52" s="2">
        <v>71</v>
      </c>
      <c r="C52" s="301">
        <v>8.8749999999999996E-2</v>
      </c>
      <c r="D52" s="2">
        <v>4403</v>
      </c>
      <c r="E52" s="301">
        <v>5.6160714285714286E-2</v>
      </c>
      <c r="F52" s="2">
        <v>236808</v>
      </c>
      <c r="G52" s="27">
        <v>4.8000000000000001E-2</v>
      </c>
    </row>
    <row r="53" spans="1:7" x14ac:dyDescent="0.3">
      <c r="A53" t="s">
        <v>2185</v>
      </c>
      <c r="B53" s="2">
        <v>63</v>
      </c>
      <c r="C53" s="301">
        <v>7.8750000000000001E-2</v>
      </c>
      <c r="D53" s="2">
        <v>7761</v>
      </c>
      <c r="E53" s="301">
        <v>9.8992346938775511E-2</v>
      </c>
      <c r="F53" s="2">
        <v>482062</v>
      </c>
      <c r="G53" s="27">
        <v>9.8000000000000004E-2</v>
      </c>
    </row>
    <row r="54" spans="1:7" x14ac:dyDescent="0.3">
      <c r="A54" t="s">
        <v>2186</v>
      </c>
      <c r="B54" s="2">
        <v>64</v>
      </c>
      <c r="C54" s="301">
        <v>0.08</v>
      </c>
      <c r="D54" s="2">
        <v>10313</v>
      </c>
      <c r="E54" s="301">
        <v>0.13154336734693878</v>
      </c>
      <c r="F54" s="2">
        <v>668412</v>
      </c>
      <c r="G54" s="27">
        <v>0.13600000000000001</v>
      </c>
    </row>
    <row r="55" spans="1:7" x14ac:dyDescent="0.3">
      <c r="A55" t="s">
        <v>2187</v>
      </c>
      <c r="B55" s="2">
        <v>72</v>
      </c>
      <c r="C55" s="301">
        <v>0.09</v>
      </c>
      <c r="D55" s="2">
        <v>9190</v>
      </c>
      <c r="E55" s="301">
        <v>0.11721938775510204</v>
      </c>
      <c r="F55" s="2">
        <v>645258</v>
      </c>
      <c r="G55" s="27">
        <v>0.13100000000000001</v>
      </c>
    </row>
    <row r="56" spans="1:7" x14ac:dyDescent="0.3">
      <c r="A56" t="s">
        <v>2188</v>
      </c>
      <c r="B56" s="2">
        <v>65</v>
      </c>
      <c r="C56" s="301">
        <v>8.1250000000000003E-2</v>
      </c>
      <c r="D56" s="2">
        <v>7119</v>
      </c>
      <c r="E56" s="301">
        <v>9.0803571428571428E-2</v>
      </c>
      <c r="F56" s="2">
        <v>542046</v>
      </c>
      <c r="G56" s="27">
        <v>0.11</v>
      </c>
    </row>
    <row r="57" spans="1:7" x14ac:dyDescent="0.3">
      <c r="A57" t="s">
        <v>2189</v>
      </c>
      <c r="B57" s="2">
        <v>9</v>
      </c>
      <c r="C57" s="301">
        <v>1.125E-2</v>
      </c>
      <c r="D57" s="2">
        <v>5833</v>
      </c>
      <c r="E57" s="301">
        <v>7.440051020408163E-2</v>
      </c>
      <c r="F57" s="2">
        <v>401761</v>
      </c>
      <c r="G57" s="27">
        <v>8.2000000000000003E-2</v>
      </c>
    </row>
    <row r="58" spans="1:7" x14ac:dyDescent="0.3">
      <c r="A58" t="s">
        <v>2190</v>
      </c>
      <c r="B58" s="2">
        <v>67</v>
      </c>
      <c r="C58" s="301">
        <v>8.3750000000000005E-2</v>
      </c>
      <c r="D58" s="2">
        <v>4619</v>
      </c>
      <c r="E58" s="301">
        <v>5.8915816326530611E-2</v>
      </c>
      <c r="F58" s="2">
        <v>292315</v>
      </c>
      <c r="G58" s="27">
        <v>5.8999999999999997E-2</v>
      </c>
    </row>
    <row r="59" spans="1:7" x14ac:dyDescent="0.3">
      <c r="A59" t="s">
        <v>2191</v>
      </c>
      <c r="B59" s="2">
        <v>99</v>
      </c>
      <c r="C59" s="301">
        <v>0.12375</v>
      </c>
      <c r="D59" s="2">
        <v>6455</v>
      </c>
      <c r="E59" s="301">
        <v>8.2334183673469383E-2</v>
      </c>
      <c r="F59" s="2">
        <v>391662</v>
      </c>
      <c r="G59" s="27">
        <v>0.08</v>
      </c>
    </row>
    <row r="60" spans="1:7" x14ac:dyDescent="0.3">
      <c r="A60" t="s">
        <v>2192</v>
      </c>
      <c r="B60" s="2">
        <v>209</v>
      </c>
      <c r="C60" s="301">
        <v>0.26124999999999998</v>
      </c>
      <c r="D60" s="2">
        <v>16299</v>
      </c>
      <c r="E60" s="301">
        <v>0.20789540816326529</v>
      </c>
      <c r="F60" s="2">
        <v>993957</v>
      </c>
      <c r="G60" s="27">
        <v>0.20200000000000001</v>
      </c>
    </row>
    <row r="61" spans="1:7" x14ac:dyDescent="0.3">
      <c r="A61" t="s">
        <v>2193</v>
      </c>
      <c r="B61" s="2">
        <v>81</v>
      </c>
      <c r="C61" s="301">
        <v>0.10125000000000001</v>
      </c>
      <c r="D61" s="2">
        <v>6408</v>
      </c>
      <c r="E61" s="301">
        <v>8.1734693877551015E-2</v>
      </c>
      <c r="F61" s="2">
        <v>267300</v>
      </c>
      <c r="G61" s="27">
        <v>5.3999999999999999E-2</v>
      </c>
    </row>
    <row r="62" spans="1:7" x14ac:dyDescent="0.3">
      <c r="A62" s="18"/>
      <c r="B62" s="18"/>
      <c r="C62" s="18"/>
      <c r="D62" s="18"/>
      <c r="E62" s="18"/>
      <c r="F62" s="18"/>
      <c r="G62" s="18"/>
    </row>
    <row r="63" spans="1:7" x14ac:dyDescent="0.3">
      <c r="A63" s="303" t="s">
        <v>2194</v>
      </c>
      <c r="B63" s="303"/>
      <c r="C63" s="303"/>
      <c r="D63" s="303"/>
      <c r="E63" s="303"/>
      <c r="F63" s="122"/>
      <c r="G63" s="122"/>
    </row>
    <row r="64" spans="1:7" x14ac:dyDescent="0.3">
      <c r="A64" t="s">
        <v>2195</v>
      </c>
      <c r="B64" s="15">
        <v>82600</v>
      </c>
      <c r="C64" t="s">
        <v>170</v>
      </c>
      <c r="D64" s="15">
        <v>89400</v>
      </c>
      <c r="E64" t="s">
        <v>170</v>
      </c>
      <c r="F64" s="15">
        <v>299805</v>
      </c>
      <c r="G64" s="27"/>
    </row>
    <row r="65" spans="1:7" x14ac:dyDescent="0.3">
      <c r="A65" s="18"/>
      <c r="B65" s="18"/>
      <c r="C65" s="18"/>
      <c r="D65" s="18"/>
      <c r="E65" s="18"/>
      <c r="F65" s="18"/>
      <c r="G65" s="18"/>
    </row>
    <row r="66" spans="1:7" x14ac:dyDescent="0.3">
      <c r="A66" s="303" t="s">
        <v>2196</v>
      </c>
      <c r="B66" s="303"/>
      <c r="C66" s="303"/>
      <c r="D66" s="303"/>
      <c r="E66" s="303"/>
      <c r="F66" s="122"/>
      <c r="G66" s="122"/>
    </row>
    <row r="67" spans="1:7" x14ac:dyDescent="0.3">
      <c r="A67" t="s">
        <v>172</v>
      </c>
      <c r="B67" s="2">
        <v>1305</v>
      </c>
      <c r="C67" t="s">
        <v>170</v>
      </c>
      <c r="D67" s="2">
        <v>109487</v>
      </c>
      <c r="E67" t="s">
        <v>170</v>
      </c>
      <c r="F67" s="2">
        <v>5527618</v>
      </c>
      <c r="G67" s="27"/>
    </row>
    <row r="68" spans="1:7" x14ac:dyDescent="0.3">
      <c r="A68" t="s">
        <v>2197</v>
      </c>
      <c r="B68" s="2">
        <v>895</v>
      </c>
      <c r="C68" s="301">
        <v>0.68582375478927204</v>
      </c>
      <c r="D68" s="2">
        <v>84946</v>
      </c>
      <c r="E68" s="301">
        <v>0.77585466767744116</v>
      </c>
      <c r="F68" s="2">
        <v>4367361</v>
      </c>
      <c r="G68" s="27">
        <v>0.79</v>
      </c>
    </row>
    <row r="69" spans="1:7" x14ac:dyDescent="0.3">
      <c r="A69" t="s">
        <v>2198</v>
      </c>
      <c r="B69" s="2">
        <v>47</v>
      </c>
      <c r="C69" s="301">
        <v>3.6015325670498081E-2</v>
      </c>
      <c r="D69" s="2">
        <v>5011</v>
      </c>
      <c r="E69" s="301">
        <v>4.5767990720359496E-2</v>
      </c>
      <c r="F69" s="2">
        <v>243785</v>
      </c>
      <c r="G69" s="27">
        <v>4.3999999999999997E-2</v>
      </c>
    </row>
    <row r="70" spans="1:7" x14ac:dyDescent="0.3">
      <c r="A70" t="s">
        <v>2199</v>
      </c>
      <c r="B70" s="2">
        <v>135</v>
      </c>
      <c r="C70" s="301">
        <v>0.10344827586206896</v>
      </c>
      <c r="D70" s="2">
        <v>11877</v>
      </c>
      <c r="E70" s="301">
        <v>0.10847863216637592</v>
      </c>
      <c r="F70" s="2">
        <v>480452</v>
      </c>
      <c r="G70" s="27">
        <v>8.6999999999999994E-2</v>
      </c>
    </row>
    <row r="71" spans="1:7" x14ac:dyDescent="0.3">
      <c r="A71" t="s">
        <v>2200</v>
      </c>
      <c r="B71" s="2">
        <v>207</v>
      </c>
      <c r="C71" s="301">
        <v>0.15862068965517243</v>
      </c>
      <c r="D71" s="2">
        <v>15772</v>
      </c>
      <c r="E71" s="301">
        <v>0.1440536319380383</v>
      </c>
      <c r="F71" s="2">
        <v>698744</v>
      </c>
      <c r="G71" s="27">
        <v>0.126</v>
      </c>
    </row>
    <row r="72" spans="1:7" x14ac:dyDescent="0.3">
      <c r="A72" t="s">
        <v>2201</v>
      </c>
      <c r="B72" s="2">
        <v>146</v>
      </c>
      <c r="C72" s="301">
        <v>0.11187739463601533</v>
      </c>
      <c r="D72" s="2">
        <v>13823</v>
      </c>
      <c r="E72" s="301">
        <v>0.12625243179555565</v>
      </c>
      <c r="F72" s="2">
        <v>717600</v>
      </c>
      <c r="G72" s="27">
        <v>0.13</v>
      </c>
    </row>
    <row r="73" spans="1:7" x14ac:dyDescent="0.3">
      <c r="A73" t="s">
        <v>2202</v>
      </c>
      <c r="B73" s="2">
        <v>132</v>
      </c>
      <c r="C73" s="301">
        <v>0.10114942528735632</v>
      </c>
      <c r="D73" s="2">
        <v>10694</v>
      </c>
      <c r="E73" s="301">
        <v>9.7673696420579617E-2</v>
      </c>
      <c r="F73" s="2">
        <v>586666</v>
      </c>
      <c r="G73" s="27">
        <v>0.106</v>
      </c>
    </row>
    <row r="74" spans="1:7" x14ac:dyDescent="0.3">
      <c r="A74" t="s">
        <v>2203</v>
      </c>
      <c r="B74" s="2">
        <v>80</v>
      </c>
      <c r="C74" s="301">
        <v>6.1302681992337162E-2</v>
      </c>
      <c r="D74" s="2">
        <v>7076</v>
      </c>
      <c r="E74" s="301">
        <v>6.4628677377222873E-2</v>
      </c>
      <c r="F74" s="2">
        <v>418295</v>
      </c>
      <c r="G74" s="27">
        <v>7.5999999999999998E-2</v>
      </c>
    </row>
    <row r="75" spans="1:7" x14ac:dyDescent="0.3">
      <c r="A75" t="s">
        <v>2204</v>
      </c>
      <c r="B75" s="2">
        <v>23</v>
      </c>
      <c r="C75" s="301">
        <v>1.7624521072796936E-2</v>
      </c>
      <c r="D75" s="2">
        <v>4837</v>
      </c>
      <c r="E75" s="301">
        <v>4.4178760948788441E-2</v>
      </c>
      <c r="F75" s="2">
        <v>284209</v>
      </c>
      <c r="G75" s="27">
        <v>5.0999999999999997E-2</v>
      </c>
    </row>
    <row r="76" spans="1:7" x14ac:dyDescent="0.3">
      <c r="A76" t="s">
        <v>2205</v>
      </c>
      <c r="B76" s="2">
        <v>37</v>
      </c>
      <c r="C76" s="301">
        <v>2.8352490421455937E-2</v>
      </c>
      <c r="D76" s="2">
        <v>5502</v>
      </c>
      <c r="E76" s="301">
        <v>5.0252541397608846E-2</v>
      </c>
      <c r="F76" s="2">
        <v>330325</v>
      </c>
      <c r="G76" s="27">
        <v>0.06</v>
      </c>
    </row>
    <row r="77" spans="1:7" x14ac:dyDescent="0.3">
      <c r="A77" t="s">
        <v>2206</v>
      </c>
      <c r="B77" s="2">
        <v>88</v>
      </c>
      <c r="C77" s="301">
        <v>6.7432950191570876E-2</v>
      </c>
      <c r="D77" s="2">
        <v>9812</v>
      </c>
      <c r="E77" s="301">
        <v>8.9617945509512548E-2</v>
      </c>
      <c r="F77" s="2">
        <v>583868</v>
      </c>
      <c r="G77" s="27">
        <v>0.106</v>
      </c>
    </row>
    <row r="78" spans="1:7" x14ac:dyDescent="0.3">
      <c r="A78" t="s">
        <v>2207</v>
      </c>
      <c r="B78" s="2">
        <v>0</v>
      </c>
      <c r="C78" s="301">
        <v>0</v>
      </c>
      <c r="D78" s="2">
        <v>542</v>
      </c>
      <c r="E78" s="301">
        <v>4.9503594033994906E-3</v>
      </c>
      <c r="F78" s="2">
        <v>23417</v>
      </c>
      <c r="G78" s="27">
        <v>4.0000000000000001E-3</v>
      </c>
    </row>
    <row r="79" spans="1:7" x14ac:dyDescent="0.3">
      <c r="A79" t="s">
        <v>2208</v>
      </c>
      <c r="B79" s="2">
        <v>410</v>
      </c>
      <c r="C79" s="301">
        <v>0.31417624521072796</v>
      </c>
      <c r="D79" s="2">
        <v>24541</v>
      </c>
      <c r="E79" s="301">
        <v>0.22414533232255884</v>
      </c>
      <c r="F79" s="2">
        <v>1160257</v>
      </c>
      <c r="G79" s="27">
        <v>0.21</v>
      </c>
    </row>
    <row r="80" spans="1:7" x14ac:dyDescent="0.3">
      <c r="A80" t="s">
        <v>2198</v>
      </c>
      <c r="B80" s="2">
        <v>225</v>
      </c>
      <c r="C80" s="301">
        <v>0.17241379310344829</v>
      </c>
      <c r="D80" s="2">
        <v>11484</v>
      </c>
      <c r="E80" s="301">
        <v>0.10488916492368958</v>
      </c>
      <c r="F80" s="2">
        <v>615736</v>
      </c>
      <c r="G80" s="27">
        <v>0.111</v>
      </c>
    </row>
    <row r="81" spans="1:7" x14ac:dyDescent="0.3">
      <c r="A81" t="s">
        <v>2199</v>
      </c>
      <c r="B81" s="2">
        <v>142</v>
      </c>
      <c r="C81" s="301">
        <v>0.10881226053639846</v>
      </c>
      <c r="D81" s="2">
        <v>4776</v>
      </c>
      <c r="E81" s="301">
        <v>4.3621617178295137E-2</v>
      </c>
      <c r="F81" s="2">
        <v>209675</v>
      </c>
      <c r="G81" s="27">
        <v>3.7999999999999999E-2</v>
      </c>
    </row>
    <row r="82" spans="1:7" x14ac:dyDescent="0.3">
      <c r="A82" t="s">
        <v>2200</v>
      </c>
      <c r="B82" s="2">
        <v>8</v>
      </c>
      <c r="C82" s="301">
        <v>6.1302681992337167E-3</v>
      </c>
      <c r="D82" s="2">
        <v>2684</v>
      </c>
      <c r="E82" s="301">
        <v>2.4514325901705224E-2</v>
      </c>
      <c r="F82" s="2">
        <v>106652</v>
      </c>
      <c r="G82" s="27">
        <v>1.9E-2</v>
      </c>
    </row>
    <row r="83" spans="1:7" x14ac:dyDescent="0.3">
      <c r="A83" t="s">
        <v>2201</v>
      </c>
      <c r="B83" s="2">
        <v>18</v>
      </c>
      <c r="C83" s="301">
        <v>1.3793103448275862E-2</v>
      </c>
      <c r="D83" s="2">
        <v>1458</v>
      </c>
      <c r="E83" s="301">
        <v>1.3316649465233315E-2</v>
      </c>
      <c r="F83" s="2">
        <v>61763</v>
      </c>
      <c r="G83" s="27">
        <v>1.0999999999999999E-2</v>
      </c>
    </row>
    <row r="84" spans="1:7" x14ac:dyDescent="0.3">
      <c r="A84" t="s">
        <v>2202</v>
      </c>
      <c r="B84" s="2">
        <v>8</v>
      </c>
      <c r="C84" s="301">
        <v>6.1302681992337167E-3</v>
      </c>
      <c r="D84" s="2">
        <v>1010</v>
      </c>
      <c r="E84" s="301">
        <v>9.2248394786595671E-3</v>
      </c>
      <c r="F84" s="2">
        <v>37478</v>
      </c>
      <c r="G84" s="27">
        <v>7.0000000000000001E-3</v>
      </c>
    </row>
    <row r="85" spans="1:7" x14ac:dyDescent="0.3">
      <c r="A85" t="s">
        <v>2203</v>
      </c>
      <c r="B85" s="2">
        <v>0</v>
      </c>
      <c r="C85" s="301">
        <v>0</v>
      </c>
      <c r="D85" s="2">
        <v>571</v>
      </c>
      <c r="E85" s="301">
        <v>5.2152310319946663E-3</v>
      </c>
      <c r="F85" s="2">
        <v>25017</v>
      </c>
      <c r="G85" s="27">
        <v>5.0000000000000001E-3</v>
      </c>
    </row>
    <row r="86" spans="1:7" x14ac:dyDescent="0.3">
      <c r="A86" t="s">
        <v>2204</v>
      </c>
      <c r="B86" s="2">
        <v>0</v>
      </c>
      <c r="C86" s="301">
        <v>0</v>
      </c>
      <c r="D86" s="2">
        <v>445</v>
      </c>
      <c r="E86" s="301">
        <v>4.064409473270799E-3</v>
      </c>
      <c r="F86" s="2">
        <v>17678</v>
      </c>
      <c r="G86" s="27">
        <v>3.0000000000000001E-3</v>
      </c>
    </row>
    <row r="87" spans="1:7" x14ac:dyDescent="0.3">
      <c r="A87" t="s">
        <v>2205</v>
      </c>
      <c r="B87" s="2">
        <v>0</v>
      </c>
      <c r="C87" s="301">
        <v>0</v>
      </c>
      <c r="D87" s="2">
        <v>477</v>
      </c>
      <c r="E87" s="301">
        <v>4.3566816151689239E-3</v>
      </c>
      <c r="F87" s="2">
        <v>21053</v>
      </c>
      <c r="G87" s="27">
        <v>4.0000000000000001E-3</v>
      </c>
    </row>
    <row r="88" spans="1:7" x14ac:dyDescent="0.3">
      <c r="A88" t="s">
        <v>2206</v>
      </c>
      <c r="B88" s="2">
        <v>9</v>
      </c>
      <c r="C88" s="301">
        <v>6.8965517241379309E-3</v>
      </c>
      <c r="D88" s="2">
        <v>1073</v>
      </c>
      <c r="E88" s="301">
        <v>9.8002502580214999E-3</v>
      </c>
      <c r="F88" s="2">
        <v>46514</v>
      </c>
      <c r="G88" s="27">
        <v>8.0000000000000002E-3</v>
      </c>
    </row>
    <row r="89" spans="1:7" x14ac:dyDescent="0.3">
      <c r="A89" t="s">
        <v>2207</v>
      </c>
      <c r="B89" s="2">
        <v>0</v>
      </c>
      <c r="C89" s="301">
        <v>0</v>
      </c>
      <c r="D89" s="2">
        <v>563</v>
      </c>
      <c r="E89" s="301">
        <v>5.1421629965201351E-3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8" t="s">
        <v>2209</v>
      </c>
      <c r="C1" s="368"/>
      <c r="D1" s="368"/>
      <c r="E1" s="368"/>
      <c r="F1" s="368"/>
      <c r="G1" s="368"/>
    </row>
    <row r="2" spans="1:7" x14ac:dyDescent="0.3">
      <c r="A2" t="s">
        <v>170</v>
      </c>
      <c r="B2" s="369" t="str">
        <f>Population!B3</f>
        <v>City of Taft</v>
      </c>
      <c r="C2" s="369"/>
      <c r="D2" s="369" t="str">
        <f>Population!B4</f>
        <v>Kern County</v>
      </c>
      <c r="E2" s="369"/>
      <c r="F2" s="369" t="s">
        <v>171</v>
      </c>
      <c r="G2" s="369"/>
    </row>
    <row r="3" spans="1:7" x14ac:dyDescent="0.3">
      <c r="A3" s="18"/>
      <c r="B3" s="18"/>
      <c r="C3" s="18"/>
      <c r="D3" s="18"/>
      <c r="E3" s="18"/>
      <c r="F3" s="18"/>
      <c r="G3" s="18"/>
    </row>
    <row r="4" spans="1:7" x14ac:dyDescent="0.3">
      <c r="A4" s="303" t="s">
        <v>2210</v>
      </c>
      <c r="B4" s="303"/>
      <c r="C4" s="303"/>
      <c r="D4" s="303"/>
      <c r="E4" s="303"/>
      <c r="F4" s="122"/>
      <c r="G4" s="122"/>
    </row>
    <row r="5" spans="1:7" x14ac:dyDescent="0.3">
      <c r="A5" t="s">
        <v>2211</v>
      </c>
      <c r="B5" s="2">
        <v>5902</v>
      </c>
      <c r="C5" t="s">
        <v>170</v>
      </c>
      <c r="D5" s="2">
        <v>543477</v>
      </c>
      <c r="E5" t="s">
        <v>170</v>
      </c>
      <c r="F5" s="2">
        <v>29760021</v>
      </c>
      <c r="G5" s="27"/>
    </row>
    <row r="6" spans="1:7" x14ac:dyDescent="0.3">
      <c r="A6" s="18"/>
      <c r="B6" s="18"/>
      <c r="C6" s="18"/>
      <c r="D6" s="18"/>
      <c r="E6" s="18"/>
      <c r="F6" s="18"/>
      <c r="G6" s="18"/>
    </row>
    <row r="7" spans="1:7" x14ac:dyDescent="0.3">
      <c r="A7" s="303" t="s">
        <v>2212</v>
      </c>
      <c r="B7" s="303"/>
      <c r="C7" s="303"/>
      <c r="D7" s="303"/>
      <c r="E7" s="303"/>
      <c r="F7" s="122"/>
      <c r="G7" s="122"/>
    </row>
    <row r="8" spans="1:7" x14ac:dyDescent="0.3">
      <c r="A8" t="s">
        <v>2213</v>
      </c>
      <c r="B8" s="2">
        <v>2209</v>
      </c>
      <c r="C8" t="s">
        <v>170</v>
      </c>
      <c r="D8" s="2">
        <v>181480</v>
      </c>
      <c r="E8" t="s">
        <v>170</v>
      </c>
      <c r="F8" s="2">
        <v>10381206</v>
      </c>
      <c r="G8" s="27"/>
    </row>
    <row r="9" spans="1:7" x14ac:dyDescent="0.3">
      <c r="A9" s="18"/>
      <c r="B9" s="18"/>
      <c r="C9" s="18"/>
      <c r="D9" s="18"/>
      <c r="E9" s="18"/>
      <c r="F9" s="18"/>
      <c r="G9" s="18"/>
    </row>
    <row r="10" spans="1:7" x14ac:dyDescent="0.3">
      <c r="A10" s="303" t="s">
        <v>2214</v>
      </c>
      <c r="B10" s="303"/>
      <c r="C10" s="303"/>
      <c r="D10" s="303"/>
      <c r="E10" s="303"/>
      <c r="F10" s="122"/>
      <c r="G10" s="122"/>
    </row>
    <row r="11" spans="1:7" x14ac:dyDescent="0.3">
      <c r="A11" t="s">
        <v>2215</v>
      </c>
      <c r="B11" s="2">
        <v>2370</v>
      </c>
      <c r="C11" t="s">
        <v>170</v>
      </c>
      <c r="D11" s="2">
        <v>198636</v>
      </c>
      <c r="E11" t="s">
        <v>170</v>
      </c>
      <c r="F11" s="2">
        <v>11182882</v>
      </c>
      <c r="G11" s="27"/>
    </row>
    <row r="12" spans="1:7" x14ac:dyDescent="0.3">
      <c r="A12" s="18"/>
      <c r="B12" s="18"/>
      <c r="C12" s="18"/>
      <c r="D12" s="18"/>
      <c r="E12" s="18"/>
      <c r="F12" s="18"/>
      <c r="G12" s="18"/>
    </row>
    <row r="13" spans="1:7" x14ac:dyDescent="0.3">
      <c r="A13" s="303" t="s">
        <v>2216</v>
      </c>
      <c r="B13" s="303"/>
      <c r="C13" s="303"/>
      <c r="D13" s="303"/>
      <c r="E13" s="303"/>
      <c r="F13" s="122"/>
      <c r="G13" s="122"/>
    </row>
    <row r="14" spans="1:7" x14ac:dyDescent="0.3">
      <c r="A14" t="s">
        <v>2217</v>
      </c>
      <c r="B14" s="2">
        <v>2209</v>
      </c>
      <c r="C14" t="s">
        <v>170</v>
      </c>
      <c r="D14" s="2">
        <v>181480</v>
      </c>
      <c r="E14" t="s">
        <v>170</v>
      </c>
      <c r="F14" s="2">
        <v>10381206</v>
      </c>
      <c r="G14" s="27"/>
    </row>
    <row r="15" spans="1:7" x14ac:dyDescent="0.3">
      <c r="A15" t="s">
        <v>2180</v>
      </c>
      <c r="B15" s="2">
        <v>1395</v>
      </c>
      <c r="C15" s="301">
        <v>0.63150746944318692</v>
      </c>
      <c r="D15" s="2">
        <v>107652</v>
      </c>
      <c r="E15" s="301">
        <v>0.59318933215781355</v>
      </c>
      <c r="F15" s="2">
        <v>5773943</v>
      </c>
      <c r="G15" s="27">
        <v>0.55619192991642785</v>
      </c>
    </row>
    <row r="16" spans="1:7" x14ac:dyDescent="0.3">
      <c r="A16" t="s">
        <v>2171</v>
      </c>
      <c r="B16" s="2">
        <v>814</v>
      </c>
      <c r="C16" s="301">
        <v>0.36849253055681302</v>
      </c>
      <c r="D16" s="2">
        <v>73828</v>
      </c>
      <c r="E16" s="301">
        <v>0.40681066784218645</v>
      </c>
      <c r="F16" s="2">
        <v>4607263</v>
      </c>
      <c r="G16" s="27">
        <v>0.4438080700835722</v>
      </c>
    </row>
    <row r="17" spans="1:7" x14ac:dyDescent="0.3">
      <c r="A17" s="18"/>
      <c r="B17" s="18"/>
      <c r="C17" s="18"/>
      <c r="D17" s="18"/>
      <c r="E17" s="18"/>
      <c r="F17" s="18"/>
      <c r="G17" s="18"/>
    </row>
    <row r="18" spans="1:7" x14ac:dyDescent="0.3">
      <c r="A18" s="303" t="s">
        <v>2218</v>
      </c>
      <c r="B18" s="303"/>
      <c r="C18" s="303"/>
      <c r="D18" s="303"/>
      <c r="E18" s="303"/>
      <c r="F18" s="122"/>
      <c r="G18" s="122"/>
    </row>
    <row r="19" spans="1:7" x14ac:dyDescent="0.3">
      <c r="A19" t="s">
        <v>2219</v>
      </c>
      <c r="B19" s="2">
        <v>804</v>
      </c>
      <c r="C19" t="s">
        <v>170</v>
      </c>
      <c r="D19" s="2">
        <v>72544</v>
      </c>
      <c r="E19" t="s">
        <v>170</v>
      </c>
      <c r="F19" s="2">
        <v>4553387</v>
      </c>
      <c r="G19" s="27"/>
    </row>
    <row r="20" spans="1:7" x14ac:dyDescent="0.3">
      <c r="A20" t="s">
        <v>2220</v>
      </c>
      <c r="B20" s="2">
        <v>199</v>
      </c>
      <c r="C20" s="301">
        <v>0.24751243781094528</v>
      </c>
      <c r="D20" s="2">
        <v>17539</v>
      </c>
      <c r="E20" s="301">
        <v>0.24177051168945743</v>
      </c>
      <c r="F20" s="2">
        <v>815692</v>
      </c>
      <c r="G20" s="27">
        <v>0.17913961629002761</v>
      </c>
    </row>
    <row r="21" spans="1:7" x14ac:dyDescent="0.3">
      <c r="A21" t="s">
        <v>2221</v>
      </c>
      <c r="B21" s="2">
        <v>0</v>
      </c>
      <c r="C21" s="301">
        <v>0</v>
      </c>
      <c r="D21" s="2">
        <v>149</v>
      </c>
      <c r="E21" s="301">
        <v>2.0539258932509926E-3</v>
      </c>
      <c r="F21" s="2">
        <v>6901</v>
      </c>
      <c r="G21" s="27">
        <v>1.5155751092538368E-3</v>
      </c>
    </row>
    <row r="22" spans="1:7" x14ac:dyDescent="0.3">
      <c r="A22" t="s">
        <v>2201</v>
      </c>
      <c r="B22" s="2">
        <v>0</v>
      </c>
      <c r="C22" s="301">
        <v>0</v>
      </c>
      <c r="D22" s="2">
        <v>331</v>
      </c>
      <c r="E22" s="301">
        <v>4.5627481252756945E-3</v>
      </c>
      <c r="F22" s="2">
        <v>14992</v>
      </c>
      <c r="G22" s="27">
        <v>3.2924941367821359E-3</v>
      </c>
    </row>
    <row r="23" spans="1:7" x14ac:dyDescent="0.3">
      <c r="A23" t="s">
        <v>2202</v>
      </c>
      <c r="B23" s="2">
        <v>5</v>
      </c>
      <c r="C23" s="301">
        <v>6.2189054726368162E-3</v>
      </c>
      <c r="D23" s="2">
        <v>853</v>
      </c>
      <c r="E23" s="301">
        <v>1.1758381120423466E-2</v>
      </c>
      <c r="F23" s="2">
        <v>40911</v>
      </c>
      <c r="G23" s="27">
        <v>8.9847403701903659E-3</v>
      </c>
    </row>
    <row r="24" spans="1:7" x14ac:dyDescent="0.3">
      <c r="A24" t="s">
        <v>2203</v>
      </c>
      <c r="B24" s="2">
        <v>15</v>
      </c>
      <c r="C24" s="301">
        <v>1.8656716417910446E-2</v>
      </c>
      <c r="D24" s="2">
        <v>951</v>
      </c>
      <c r="E24" s="301">
        <v>1.3109285399206E-2</v>
      </c>
      <c r="F24" s="2">
        <v>33815</v>
      </c>
      <c r="G24" s="27">
        <v>7.4263399970176044E-3</v>
      </c>
    </row>
    <row r="25" spans="1:7" x14ac:dyDescent="0.3">
      <c r="A25" t="s">
        <v>2222</v>
      </c>
      <c r="B25" s="2">
        <v>155</v>
      </c>
      <c r="C25" s="301">
        <v>0.1927860696517413</v>
      </c>
      <c r="D25" s="2">
        <v>13485</v>
      </c>
      <c r="E25" s="301">
        <v>0.18588718570798413</v>
      </c>
      <c r="F25" s="2">
        <v>614809</v>
      </c>
      <c r="G25" s="27">
        <v>0.13502234710117986</v>
      </c>
    </row>
    <row r="26" spans="1:7" x14ac:dyDescent="0.3">
      <c r="A26" t="s">
        <v>2207</v>
      </c>
      <c r="B26" s="2">
        <v>24</v>
      </c>
      <c r="C26" s="301">
        <v>2.9850746268656716E-2</v>
      </c>
      <c r="D26" s="2">
        <v>1770</v>
      </c>
      <c r="E26" s="301">
        <v>2.4398985443317159E-2</v>
      </c>
      <c r="F26" s="2">
        <v>104264</v>
      </c>
      <c r="G26" s="27">
        <v>2.289811957560383E-2</v>
      </c>
    </row>
    <row r="27" spans="1:7" x14ac:dyDescent="0.3">
      <c r="A27" t="s">
        <v>2223</v>
      </c>
      <c r="B27" s="2">
        <v>175</v>
      </c>
      <c r="C27" s="301">
        <v>0.21766169154228857</v>
      </c>
      <c r="D27" s="2">
        <v>19384</v>
      </c>
      <c r="E27" s="301">
        <v>0.2672033524481694</v>
      </c>
      <c r="F27" s="2">
        <v>963099</v>
      </c>
      <c r="G27" s="27">
        <v>0.21151266079513997</v>
      </c>
    </row>
    <row r="28" spans="1:7" x14ac:dyDescent="0.3">
      <c r="A28" t="s">
        <v>2221</v>
      </c>
      <c r="B28" s="2">
        <v>17</v>
      </c>
      <c r="C28" s="301">
        <v>2.1144278606965175E-2</v>
      </c>
      <c r="D28" s="2">
        <v>1268</v>
      </c>
      <c r="E28" s="301">
        <v>1.7479047198941333E-2</v>
      </c>
      <c r="F28" s="2">
        <v>37339</v>
      </c>
      <c r="G28" s="27">
        <v>8.2002693818908866E-3</v>
      </c>
    </row>
    <row r="29" spans="1:7" x14ac:dyDescent="0.3">
      <c r="A29" t="s">
        <v>2201</v>
      </c>
      <c r="B29" s="2">
        <v>46</v>
      </c>
      <c r="C29" s="301">
        <v>5.721393034825871E-2</v>
      </c>
      <c r="D29" s="2">
        <v>2164</v>
      </c>
      <c r="E29" s="301">
        <v>2.983017203352448E-2</v>
      </c>
      <c r="F29" s="2">
        <v>46888</v>
      </c>
      <c r="G29" s="27">
        <v>1.0297389613489914E-2</v>
      </c>
    </row>
    <row r="30" spans="1:7" x14ac:dyDescent="0.3">
      <c r="A30" t="s">
        <v>2202</v>
      </c>
      <c r="B30" s="2">
        <v>8</v>
      </c>
      <c r="C30" s="301">
        <v>9.9502487562189053E-3</v>
      </c>
      <c r="D30" s="2">
        <v>2887</v>
      </c>
      <c r="E30" s="301">
        <v>3.9796537273930302E-2</v>
      </c>
      <c r="F30" s="2">
        <v>82147</v>
      </c>
      <c r="G30" s="27">
        <v>1.8040856180245608E-2</v>
      </c>
    </row>
    <row r="31" spans="1:7" x14ac:dyDescent="0.3">
      <c r="A31" t="s">
        <v>2203</v>
      </c>
      <c r="B31" s="2">
        <v>37</v>
      </c>
      <c r="C31" s="301">
        <v>4.6019900497512436E-2</v>
      </c>
      <c r="D31" s="2">
        <v>3170</v>
      </c>
      <c r="E31" s="301">
        <v>4.3697617997353333E-2</v>
      </c>
      <c r="F31" s="2">
        <v>103519</v>
      </c>
      <c r="G31" s="27">
        <v>2.2734505105759733E-2</v>
      </c>
    </row>
    <row r="32" spans="1:7" x14ac:dyDescent="0.3">
      <c r="A32" t="s">
        <v>2222</v>
      </c>
      <c r="B32" s="2">
        <v>67</v>
      </c>
      <c r="C32" s="301">
        <v>8.3333333333333329E-2</v>
      </c>
      <c r="D32" s="2">
        <v>8586</v>
      </c>
      <c r="E32" s="301">
        <v>0.11835575650639611</v>
      </c>
      <c r="F32" s="2">
        <v>662158</v>
      </c>
      <c r="G32" s="27">
        <v>0.14542098003090886</v>
      </c>
    </row>
    <row r="33" spans="1:7" x14ac:dyDescent="0.3">
      <c r="A33" t="s">
        <v>2207</v>
      </c>
      <c r="B33" s="2">
        <v>0</v>
      </c>
      <c r="C33" s="301">
        <v>0</v>
      </c>
      <c r="D33" s="2">
        <v>1309</v>
      </c>
      <c r="E33" s="301">
        <v>1.8044221438023821E-2</v>
      </c>
      <c r="F33" s="2">
        <v>31048</v>
      </c>
      <c r="G33" s="27">
        <v>6.8186604828449678E-3</v>
      </c>
    </row>
    <row r="34" spans="1:7" x14ac:dyDescent="0.3">
      <c r="A34" t="s">
        <v>2224</v>
      </c>
      <c r="B34" s="2">
        <v>235</v>
      </c>
      <c r="C34" s="301">
        <v>0.29228855721393032</v>
      </c>
      <c r="D34" s="2">
        <v>20238</v>
      </c>
      <c r="E34" s="301">
        <v>0.27897551830613143</v>
      </c>
      <c r="F34" s="2">
        <v>1271800</v>
      </c>
      <c r="G34" s="27">
        <v>0.2793085674466062</v>
      </c>
    </row>
    <row r="35" spans="1:7" x14ac:dyDescent="0.3">
      <c r="A35" t="s">
        <v>2221</v>
      </c>
      <c r="B35" s="2">
        <v>126</v>
      </c>
      <c r="C35" s="301">
        <v>0.15671641791044777</v>
      </c>
      <c r="D35" s="2">
        <v>6897</v>
      </c>
      <c r="E35" s="301">
        <v>9.5073334803705334E-2</v>
      </c>
      <c r="F35" s="2">
        <v>189949</v>
      </c>
      <c r="G35" s="27">
        <v>4.171597977505536E-2</v>
      </c>
    </row>
    <row r="36" spans="1:7" x14ac:dyDescent="0.3">
      <c r="A36" t="s">
        <v>2201</v>
      </c>
      <c r="B36" s="2">
        <v>55</v>
      </c>
      <c r="C36" s="301">
        <v>6.8407960199004969E-2</v>
      </c>
      <c r="D36" s="2">
        <v>5267</v>
      </c>
      <c r="E36" s="301">
        <v>7.2604212615791794E-2</v>
      </c>
      <c r="F36" s="2">
        <v>245005</v>
      </c>
      <c r="G36" s="27">
        <v>5.3807198904903097E-2</v>
      </c>
    </row>
    <row r="37" spans="1:7" x14ac:dyDescent="0.3">
      <c r="A37" t="s">
        <v>2202</v>
      </c>
      <c r="B37" s="2">
        <v>21</v>
      </c>
      <c r="C37" s="301">
        <v>2.6119402985074626E-2</v>
      </c>
      <c r="D37" s="2">
        <v>3618</v>
      </c>
      <c r="E37" s="301">
        <v>4.9873180414644905E-2</v>
      </c>
      <c r="F37" s="2">
        <v>273454</v>
      </c>
      <c r="G37" s="27">
        <v>6.0055075485567121E-2</v>
      </c>
    </row>
    <row r="38" spans="1:7" x14ac:dyDescent="0.3">
      <c r="A38" t="s">
        <v>2203</v>
      </c>
      <c r="B38" s="2">
        <v>17</v>
      </c>
      <c r="C38" s="301">
        <v>2.1144278606965175E-2</v>
      </c>
      <c r="D38" s="2">
        <v>1529</v>
      </c>
      <c r="E38" s="301">
        <v>2.1076863696515218E-2</v>
      </c>
      <c r="F38" s="2">
        <v>202195</v>
      </c>
      <c r="G38" s="27">
        <v>4.4405406349163817E-2</v>
      </c>
    </row>
    <row r="39" spans="1:7" x14ac:dyDescent="0.3">
      <c r="A39" t="s">
        <v>2222</v>
      </c>
      <c r="B39" s="2">
        <v>16</v>
      </c>
      <c r="C39" s="301">
        <v>1.9900497512437811E-2</v>
      </c>
      <c r="D39" s="2">
        <v>1364</v>
      </c>
      <c r="E39" s="301">
        <v>1.8802382002646671E-2</v>
      </c>
      <c r="F39" s="2">
        <v>327813</v>
      </c>
      <c r="G39" s="27">
        <v>7.1993221748996958E-2</v>
      </c>
    </row>
    <row r="40" spans="1:7" x14ac:dyDescent="0.3">
      <c r="A40" t="s">
        <v>2207</v>
      </c>
      <c r="B40" s="2">
        <v>0</v>
      </c>
      <c r="C40" s="301">
        <v>0</v>
      </c>
      <c r="D40" s="2">
        <v>1563</v>
      </c>
      <c r="E40" s="301">
        <v>2.1545544772827524E-2</v>
      </c>
      <c r="F40" s="2">
        <v>33384</v>
      </c>
      <c r="G40" s="27">
        <v>7.331685182919879E-3</v>
      </c>
    </row>
    <row r="41" spans="1:7" x14ac:dyDescent="0.3">
      <c r="A41" t="s">
        <v>2225</v>
      </c>
      <c r="B41" s="2">
        <v>135</v>
      </c>
      <c r="C41" s="301">
        <v>0.16791044776119404</v>
      </c>
      <c r="D41" s="2">
        <v>9456</v>
      </c>
      <c r="E41" s="301">
        <v>0.13034847816497575</v>
      </c>
      <c r="F41" s="2">
        <v>767494</v>
      </c>
      <c r="G41" s="27">
        <v>0.16855452874969776</v>
      </c>
    </row>
    <row r="42" spans="1:7" x14ac:dyDescent="0.3">
      <c r="A42" t="s">
        <v>2221</v>
      </c>
      <c r="B42" s="2">
        <v>106</v>
      </c>
      <c r="C42" s="301">
        <v>0.13184079601990051</v>
      </c>
      <c r="D42" s="2">
        <v>6342</v>
      </c>
      <c r="E42" s="301">
        <v>8.7422805469783857E-2</v>
      </c>
      <c r="F42" s="2">
        <v>313950</v>
      </c>
      <c r="G42" s="27">
        <v>6.8948674909468488E-2</v>
      </c>
    </row>
    <row r="43" spans="1:7" x14ac:dyDescent="0.3">
      <c r="A43" t="s">
        <v>2201</v>
      </c>
      <c r="B43" s="2">
        <v>22</v>
      </c>
      <c r="C43" s="301">
        <v>2.736318407960199E-2</v>
      </c>
      <c r="D43" s="2">
        <v>1626</v>
      </c>
      <c r="E43" s="301">
        <v>2.2413983237759155E-2</v>
      </c>
      <c r="F43" s="2">
        <v>203483</v>
      </c>
      <c r="G43" s="27">
        <v>4.468827270776677E-2</v>
      </c>
    </row>
    <row r="44" spans="1:7" x14ac:dyDescent="0.3">
      <c r="A44" t="s">
        <v>2202</v>
      </c>
      <c r="B44" s="2">
        <v>7</v>
      </c>
      <c r="C44" s="301">
        <v>8.7064676616915426E-3</v>
      </c>
      <c r="D44" s="2">
        <v>513</v>
      </c>
      <c r="E44" s="301">
        <v>7.0715703573003968E-3</v>
      </c>
      <c r="F44" s="2">
        <v>124471</v>
      </c>
      <c r="G44" s="27">
        <v>2.733591500129464E-2</v>
      </c>
    </row>
    <row r="45" spans="1:7" x14ac:dyDescent="0.3">
      <c r="A45" t="s">
        <v>2203</v>
      </c>
      <c r="B45" s="2">
        <v>0</v>
      </c>
      <c r="C45" s="301">
        <v>0</v>
      </c>
      <c r="D45" s="2">
        <v>166</v>
      </c>
      <c r="E45" s="301">
        <v>2.2882664314071459E-3</v>
      </c>
      <c r="F45" s="2">
        <v>58883</v>
      </c>
      <c r="G45" s="27">
        <v>1.2931692386348887E-2</v>
      </c>
    </row>
    <row r="46" spans="1:7" x14ac:dyDescent="0.3">
      <c r="A46" t="s">
        <v>2222</v>
      </c>
      <c r="B46" s="2">
        <v>0</v>
      </c>
      <c r="C46" s="301">
        <v>0</v>
      </c>
      <c r="D46" s="2">
        <v>80</v>
      </c>
      <c r="E46" s="301">
        <v>1.1027790030877812E-3</v>
      </c>
      <c r="F46" s="2">
        <v>51483</v>
      </c>
      <c r="G46" s="27">
        <v>1.1306528524810212E-2</v>
      </c>
    </row>
    <row r="47" spans="1:7" x14ac:dyDescent="0.3">
      <c r="A47" t="s">
        <v>2207</v>
      </c>
      <c r="B47" s="2">
        <v>0</v>
      </c>
      <c r="C47" s="301">
        <v>0</v>
      </c>
      <c r="D47" s="2">
        <v>729</v>
      </c>
      <c r="E47" s="301">
        <v>1.0049073665637407E-2</v>
      </c>
      <c r="F47" s="2">
        <v>15224</v>
      </c>
      <c r="G47" s="27">
        <v>3.3434452200087538E-3</v>
      </c>
    </row>
    <row r="48" spans="1:7" x14ac:dyDescent="0.3">
      <c r="A48" t="s">
        <v>2226</v>
      </c>
      <c r="B48" s="2">
        <v>60</v>
      </c>
      <c r="C48" s="301">
        <v>7.4626865671641784E-2</v>
      </c>
      <c r="D48" s="2">
        <v>5927</v>
      </c>
      <c r="E48" s="301">
        <v>8.1702139391265985E-2</v>
      </c>
      <c r="F48" s="2">
        <v>735302</v>
      </c>
      <c r="G48" s="27">
        <v>0.16148462671852842</v>
      </c>
    </row>
    <row r="49" spans="1:7" x14ac:dyDescent="0.3">
      <c r="A49" t="s">
        <v>2221</v>
      </c>
      <c r="B49" s="2">
        <v>60</v>
      </c>
      <c r="C49" s="301">
        <v>7.4626865671641784E-2</v>
      </c>
      <c r="D49" s="2">
        <v>5186</v>
      </c>
      <c r="E49" s="301">
        <v>7.1487648875165413E-2</v>
      </c>
      <c r="F49" s="2">
        <v>523770</v>
      </c>
      <c r="G49" s="27">
        <v>0.11502865888623129</v>
      </c>
    </row>
    <row r="50" spans="1:7" x14ac:dyDescent="0.3">
      <c r="A50" t="s">
        <v>2201</v>
      </c>
      <c r="B50" s="2">
        <v>0</v>
      </c>
      <c r="C50" s="301">
        <v>0</v>
      </c>
      <c r="D50" s="2">
        <v>286</v>
      </c>
      <c r="E50" s="301">
        <v>3.9424349360388175E-3</v>
      </c>
      <c r="F50" s="2">
        <v>129864</v>
      </c>
      <c r="G50" s="27">
        <v>2.8520308069575461E-2</v>
      </c>
    </row>
    <row r="51" spans="1:7" x14ac:dyDescent="0.3">
      <c r="A51" t="s">
        <v>2202</v>
      </c>
      <c r="B51" s="2">
        <v>0</v>
      </c>
      <c r="C51" s="301">
        <v>0</v>
      </c>
      <c r="D51" s="2">
        <v>53</v>
      </c>
      <c r="E51" s="301">
        <v>7.3059108954565502E-4</v>
      </c>
      <c r="F51" s="2">
        <v>45371</v>
      </c>
      <c r="G51" s="27">
        <v>9.9642310218744853E-3</v>
      </c>
    </row>
    <row r="52" spans="1:7" x14ac:dyDescent="0.3">
      <c r="A52" t="s">
        <v>2203</v>
      </c>
      <c r="B52" s="2">
        <v>0</v>
      </c>
      <c r="C52" s="301">
        <v>0</v>
      </c>
      <c r="D52" s="2">
        <v>8</v>
      </c>
      <c r="E52" s="301">
        <v>1.1027790030877812E-4</v>
      </c>
      <c r="F52" s="2">
        <v>22360</v>
      </c>
      <c r="G52" s="27">
        <v>4.9106302627033461E-3</v>
      </c>
    </row>
    <row r="53" spans="1:7" x14ac:dyDescent="0.3">
      <c r="A53" t="s">
        <v>2222</v>
      </c>
      <c r="B53" s="2">
        <v>0</v>
      </c>
      <c r="C53" s="301">
        <v>0</v>
      </c>
      <c r="D53" s="2">
        <v>0</v>
      </c>
      <c r="E53" s="301">
        <v>0</v>
      </c>
      <c r="F53" s="2">
        <v>1540</v>
      </c>
      <c r="G53" s="27">
        <v>3.382097765904809E-4</v>
      </c>
    </row>
    <row r="54" spans="1:7" x14ac:dyDescent="0.3">
      <c r="A54" t="s">
        <v>2207</v>
      </c>
      <c r="B54" s="2">
        <v>0</v>
      </c>
      <c r="C54" s="301">
        <v>0</v>
      </c>
      <c r="D54" s="2">
        <v>394</v>
      </c>
      <c r="E54" s="301">
        <v>5.4311865902073224E-3</v>
      </c>
      <c r="F54" s="2">
        <v>12397</v>
      </c>
      <c r="G54" s="27">
        <v>2.7225887015533711E-3</v>
      </c>
    </row>
    <row r="55" spans="1:7" x14ac:dyDescent="0.3">
      <c r="A55" s="18"/>
      <c r="B55" s="18"/>
      <c r="C55" s="18"/>
      <c r="D55" s="18"/>
      <c r="E55" s="18"/>
      <c r="F55" s="18"/>
      <c r="G55" s="18"/>
    </row>
    <row r="56" spans="1:7" x14ac:dyDescent="0.3">
      <c r="A56" s="303" t="s">
        <v>2227</v>
      </c>
      <c r="B56" s="303"/>
      <c r="C56" s="303"/>
      <c r="D56" s="303"/>
      <c r="E56" s="303"/>
      <c r="F56" s="122"/>
      <c r="G56" s="122"/>
    </row>
    <row r="57" spans="1:7" x14ac:dyDescent="0.3">
      <c r="A57" t="s">
        <v>2228</v>
      </c>
      <c r="B57" s="2">
        <v>1233</v>
      </c>
      <c r="C57" t="s">
        <v>170</v>
      </c>
      <c r="D57" s="2">
        <v>86793</v>
      </c>
      <c r="E57" t="s">
        <v>170</v>
      </c>
      <c r="F57" s="2">
        <v>4773895</v>
      </c>
      <c r="G57" s="27"/>
    </row>
    <row r="58" spans="1:7" x14ac:dyDescent="0.3">
      <c r="A58" t="s">
        <v>2220</v>
      </c>
      <c r="B58" s="2">
        <v>125</v>
      </c>
      <c r="C58" s="301">
        <v>0.10137875101378752</v>
      </c>
      <c r="D58" s="2">
        <v>7954</v>
      </c>
      <c r="E58" s="301">
        <v>9.1643335292016639E-2</v>
      </c>
      <c r="F58" s="2">
        <v>270097</v>
      </c>
      <c r="G58" s="27">
        <v>5.6577909652390762E-2</v>
      </c>
    </row>
    <row r="59" spans="1:7" x14ac:dyDescent="0.3">
      <c r="A59" t="s">
        <v>2221</v>
      </c>
      <c r="B59" s="2">
        <v>16</v>
      </c>
      <c r="C59" s="301">
        <v>1.2976480129764802E-2</v>
      </c>
      <c r="D59" s="2">
        <v>1371</v>
      </c>
      <c r="E59" s="301">
        <v>1.5796204763056928E-2</v>
      </c>
      <c r="F59" s="2">
        <v>38743</v>
      </c>
      <c r="G59" s="27">
        <v>8.1155953367219019E-3</v>
      </c>
    </row>
    <row r="60" spans="1:7" x14ac:dyDescent="0.3">
      <c r="A60" t="s">
        <v>2201</v>
      </c>
      <c r="B60" s="2">
        <v>15</v>
      </c>
      <c r="C60" s="301">
        <v>1.2165450121654502E-2</v>
      </c>
      <c r="D60" s="2">
        <v>916</v>
      </c>
      <c r="E60" s="301">
        <v>1.0553846508358968E-2</v>
      </c>
      <c r="F60" s="2">
        <v>23028</v>
      </c>
      <c r="G60" s="27">
        <v>4.8237340787763454E-3</v>
      </c>
    </row>
    <row r="61" spans="1:7" x14ac:dyDescent="0.3">
      <c r="A61" t="s">
        <v>2202</v>
      </c>
      <c r="B61" s="2">
        <v>0</v>
      </c>
      <c r="C61" s="301">
        <v>0</v>
      </c>
      <c r="D61" s="2">
        <v>704</v>
      </c>
      <c r="E61" s="301">
        <v>8.1112532116645354E-3</v>
      </c>
      <c r="F61" s="2">
        <v>18966</v>
      </c>
      <c r="G61" s="27">
        <v>3.9728565458603511E-3</v>
      </c>
    </row>
    <row r="62" spans="1:7" x14ac:dyDescent="0.3">
      <c r="A62" t="s">
        <v>2203</v>
      </c>
      <c r="B62" s="2">
        <v>23</v>
      </c>
      <c r="C62" s="301">
        <v>1.8653690186536901E-2</v>
      </c>
      <c r="D62" s="2">
        <v>416</v>
      </c>
      <c r="E62" s="301">
        <v>4.7930132614381346E-3</v>
      </c>
      <c r="F62" s="2">
        <v>15558</v>
      </c>
      <c r="G62" s="27">
        <v>3.2589740662498862E-3</v>
      </c>
    </row>
    <row r="63" spans="1:7" x14ac:dyDescent="0.3">
      <c r="A63" t="s">
        <v>2222</v>
      </c>
      <c r="B63" s="2">
        <v>56</v>
      </c>
      <c r="C63" s="301">
        <v>4.5417680454176802E-2</v>
      </c>
      <c r="D63" s="2">
        <v>3527</v>
      </c>
      <c r="E63" s="301">
        <v>4.0636917723779566E-2</v>
      </c>
      <c r="F63" s="2">
        <v>140098</v>
      </c>
      <c r="G63" s="27">
        <v>2.9346686510700382E-2</v>
      </c>
    </row>
    <row r="64" spans="1:7" x14ac:dyDescent="0.3">
      <c r="A64" t="s">
        <v>2207</v>
      </c>
      <c r="B64" s="2">
        <v>15</v>
      </c>
      <c r="C64" s="301">
        <v>1.2165450121654502E-2</v>
      </c>
      <c r="D64" s="2">
        <v>1020</v>
      </c>
      <c r="E64" s="301">
        <v>1.1752099823718503E-2</v>
      </c>
      <c r="F64" s="2">
        <v>33704</v>
      </c>
      <c r="G64" s="27">
        <v>7.0600631140818977E-3</v>
      </c>
    </row>
    <row r="65" spans="1:7" x14ac:dyDescent="0.3">
      <c r="A65" t="s">
        <v>2223</v>
      </c>
      <c r="B65" s="2">
        <v>124</v>
      </c>
      <c r="C65" s="301">
        <v>0.10056772100567721</v>
      </c>
      <c r="D65" s="2">
        <v>11520</v>
      </c>
      <c r="E65" s="301">
        <v>0.13272959800905604</v>
      </c>
      <c r="F65" s="2">
        <v>424383</v>
      </c>
      <c r="G65" s="27">
        <v>8.8896592824098564E-2</v>
      </c>
    </row>
    <row r="66" spans="1:7" x14ac:dyDescent="0.3">
      <c r="A66" t="s">
        <v>2221</v>
      </c>
      <c r="B66" s="2">
        <v>71</v>
      </c>
      <c r="C66" s="301">
        <v>5.7583130575831303E-2</v>
      </c>
      <c r="D66" s="2">
        <v>5253</v>
      </c>
      <c r="E66" s="301">
        <v>6.0523314092150289E-2</v>
      </c>
      <c r="F66" s="2">
        <v>186111</v>
      </c>
      <c r="G66" s="27">
        <v>3.8985147348234515E-2</v>
      </c>
    </row>
    <row r="67" spans="1:7" x14ac:dyDescent="0.3">
      <c r="A67" t="s">
        <v>2201</v>
      </c>
      <c r="B67" s="2">
        <v>0</v>
      </c>
      <c r="C67" s="301">
        <v>0</v>
      </c>
      <c r="D67" s="2">
        <v>1185</v>
      </c>
      <c r="E67" s="301">
        <v>1.3653174795202378E-2</v>
      </c>
      <c r="F67" s="2">
        <v>39494</v>
      </c>
      <c r="G67" s="27">
        <v>8.2729092282088322E-3</v>
      </c>
    </row>
    <row r="68" spans="1:7" x14ac:dyDescent="0.3">
      <c r="A68" t="s">
        <v>2202</v>
      </c>
      <c r="B68" s="2">
        <v>9</v>
      </c>
      <c r="C68" s="301">
        <v>7.2992700729927005E-3</v>
      </c>
      <c r="D68" s="2">
        <v>794</v>
      </c>
      <c r="E68" s="301">
        <v>9.1482031961102848E-3</v>
      </c>
      <c r="F68" s="2">
        <v>29375</v>
      </c>
      <c r="G68" s="27">
        <v>6.1532564080274072E-3</v>
      </c>
    </row>
    <row r="69" spans="1:7" x14ac:dyDescent="0.3">
      <c r="A69" t="s">
        <v>2203</v>
      </c>
      <c r="B69" s="2">
        <v>7</v>
      </c>
      <c r="C69" s="301">
        <v>5.6772100567721003E-3</v>
      </c>
      <c r="D69" s="2">
        <v>637</v>
      </c>
      <c r="E69" s="301">
        <v>7.3393015565771432E-3</v>
      </c>
      <c r="F69" s="2">
        <v>21757</v>
      </c>
      <c r="G69" s="27">
        <v>4.5574944568324187E-3</v>
      </c>
    </row>
    <row r="70" spans="1:7" x14ac:dyDescent="0.3">
      <c r="A70" t="s">
        <v>2222</v>
      </c>
      <c r="B70" s="2">
        <v>37</v>
      </c>
      <c r="C70" s="301">
        <v>3.0008110300081103E-2</v>
      </c>
      <c r="D70" s="2">
        <v>3651</v>
      </c>
      <c r="E70" s="301">
        <v>4.2065604369015935E-2</v>
      </c>
      <c r="F70" s="2">
        <v>147445</v>
      </c>
      <c r="G70" s="27">
        <v>3.0885681398522592E-2</v>
      </c>
    </row>
    <row r="71" spans="1:7" x14ac:dyDescent="0.3">
      <c r="A71" t="s">
        <v>2207</v>
      </c>
      <c r="B71" s="2">
        <v>0</v>
      </c>
      <c r="C71" s="301">
        <v>0</v>
      </c>
      <c r="D71" s="2">
        <v>0</v>
      </c>
      <c r="E71" s="301">
        <v>0</v>
      </c>
      <c r="F71" s="2">
        <v>201</v>
      </c>
      <c r="G71" s="27">
        <v>4.2103984272800301E-5</v>
      </c>
    </row>
    <row r="72" spans="1:7" x14ac:dyDescent="0.3">
      <c r="A72" t="s">
        <v>2224</v>
      </c>
      <c r="B72" s="2">
        <v>281</v>
      </c>
      <c r="C72" s="301">
        <v>0.22789943227899431</v>
      </c>
      <c r="D72" s="2">
        <v>19313</v>
      </c>
      <c r="E72" s="301">
        <v>0.22251794499556415</v>
      </c>
      <c r="F72" s="2">
        <v>823120</v>
      </c>
      <c r="G72" s="27">
        <v>0.17242105241108152</v>
      </c>
    </row>
    <row r="73" spans="1:7" x14ac:dyDescent="0.3">
      <c r="A73" t="s">
        <v>2221</v>
      </c>
      <c r="B73" s="2">
        <v>132</v>
      </c>
      <c r="C73" s="301">
        <v>0.1070559610705596</v>
      </c>
      <c r="D73" s="2">
        <v>8631</v>
      </c>
      <c r="E73" s="301">
        <v>9.944350350834745E-2</v>
      </c>
      <c r="F73" s="2">
        <v>373299</v>
      </c>
      <c r="G73" s="27">
        <v>7.819589664205015E-2</v>
      </c>
    </row>
    <row r="74" spans="1:7" x14ac:dyDescent="0.3">
      <c r="A74" t="s">
        <v>2201</v>
      </c>
      <c r="B74" s="2">
        <v>37</v>
      </c>
      <c r="C74" s="301">
        <v>3.0008110300081103E-2</v>
      </c>
      <c r="D74" s="2">
        <v>2027</v>
      </c>
      <c r="E74" s="301">
        <v>2.3354417983017062E-2</v>
      </c>
      <c r="F74" s="2">
        <v>62424</v>
      </c>
      <c r="G74" s="27">
        <v>1.3076114996245204E-2</v>
      </c>
    </row>
    <row r="75" spans="1:7" x14ac:dyDescent="0.3">
      <c r="A75" t="s">
        <v>2202</v>
      </c>
      <c r="B75" s="2">
        <v>36</v>
      </c>
      <c r="C75" s="301">
        <v>2.9197080291970802E-2</v>
      </c>
      <c r="D75" s="2">
        <v>2257</v>
      </c>
      <c r="E75" s="301">
        <v>2.6004401276600649E-2</v>
      </c>
      <c r="F75" s="2">
        <v>62766</v>
      </c>
      <c r="G75" s="27">
        <v>1.3147754611276536E-2</v>
      </c>
    </row>
    <row r="76" spans="1:7" x14ac:dyDescent="0.3">
      <c r="A76" t="s">
        <v>2203</v>
      </c>
      <c r="B76" s="2">
        <v>37</v>
      </c>
      <c r="C76" s="301">
        <v>3.0008110300081103E-2</v>
      </c>
      <c r="D76" s="2">
        <v>2169</v>
      </c>
      <c r="E76" s="301">
        <v>2.4990494625142582E-2</v>
      </c>
      <c r="F76" s="2">
        <v>63240</v>
      </c>
      <c r="G76" s="27">
        <v>1.3247044604039259E-2</v>
      </c>
    </row>
    <row r="77" spans="1:7" x14ac:dyDescent="0.3">
      <c r="A77" t="s">
        <v>2222</v>
      </c>
      <c r="B77" s="2">
        <v>39</v>
      </c>
      <c r="C77" s="301">
        <v>3.1630170316301706E-2</v>
      </c>
      <c r="D77" s="2">
        <v>4229</v>
      </c>
      <c r="E77" s="301">
        <v>4.8725127602456418E-2</v>
      </c>
      <c r="F77" s="2">
        <v>261153</v>
      </c>
      <c r="G77" s="27">
        <v>5.4704387088530433E-2</v>
      </c>
    </row>
    <row r="78" spans="1:7" x14ac:dyDescent="0.3">
      <c r="A78" t="s">
        <v>2207</v>
      </c>
      <c r="B78" s="2">
        <v>0</v>
      </c>
      <c r="C78" s="301">
        <v>0</v>
      </c>
      <c r="D78" s="2">
        <v>0</v>
      </c>
      <c r="E78" s="301">
        <v>0</v>
      </c>
      <c r="F78" s="2">
        <v>238</v>
      </c>
      <c r="G78" s="27">
        <v>4.9854468939932696E-5</v>
      </c>
    </row>
    <row r="79" spans="1:7" x14ac:dyDescent="0.3">
      <c r="A79" t="s">
        <v>2225</v>
      </c>
      <c r="B79" s="2">
        <v>291</v>
      </c>
      <c r="C79" s="301">
        <v>0.23600973236009731</v>
      </c>
      <c r="D79" s="2">
        <v>19122</v>
      </c>
      <c r="E79" s="301">
        <v>0.22031730669524041</v>
      </c>
      <c r="F79" s="2">
        <v>924133</v>
      </c>
      <c r="G79" s="27">
        <v>0.19358050397002866</v>
      </c>
    </row>
    <row r="80" spans="1:7" x14ac:dyDescent="0.3">
      <c r="A80" t="s">
        <v>2221</v>
      </c>
      <c r="B80" s="2">
        <v>154</v>
      </c>
      <c r="C80" s="301">
        <v>0.12489862124898621</v>
      </c>
      <c r="D80" s="2">
        <v>8664</v>
      </c>
      <c r="E80" s="301">
        <v>9.9823718502644224E-2</v>
      </c>
      <c r="F80" s="2">
        <v>375618</v>
      </c>
      <c r="G80" s="27">
        <v>7.8681663505376642E-2</v>
      </c>
    </row>
    <row r="81" spans="1:7" x14ac:dyDescent="0.3">
      <c r="A81" t="s">
        <v>2201</v>
      </c>
      <c r="B81" s="2">
        <v>56</v>
      </c>
      <c r="C81" s="301">
        <v>4.5417680454176802E-2</v>
      </c>
      <c r="D81" s="2">
        <v>4038</v>
      </c>
      <c r="E81" s="301">
        <v>4.6524489302132661E-2</v>
      </c>
      <c r="F81" s="2">
        <v>110688</v>
      </c>
      <c r="G81" s="27">
        <v>2.3186098563122984E-2</v>
      </c>
    </row>
    <row r="82" spans="1:7" x14ac:dyDescent="0.3">
      <c r="A82" t="s">
        <v>2202</v>
      </c>
      <c r="B82" s="2">
        <v>60</v>
      </c>
      <c r="C82" s="301">
        <v>4.8661800486618008E-2</v>
      </c>
      <c r="D82" s="2">
        <v>3409</v>
      </c>
      <c r="E82" s="301">
        <v>3.9277361077506248E-2</v>
      </c>
      <c r="F82" s="2">
        <v>119682</v>
      </c>
      <c r="G82" s="27">
        <v>2.507009475491187E-2</v>
      </c>
    </row>
    <row r="83" spans="1:7" x14ac:dyDescent="0.3">
      <c r="A83" t="s">
        <v>2203</v>
      </c>
      <c r="B83" s="2">
        <v>14</v>
      </c>
      <c r="C83" s="301">
        <v>1.1354420113544201E-2</v>
      </c>
      <c r="D83" s="2">
        <v>1610</v>
      </c>
      <c r="E83" s="301">
        <v>1.8549883055085089E-2</v>
      </c>
      <c r="F83" s="2">
        <v>105735</v>
      </c>
      <c r="G83" s="27">
        <v>2.21485809805201E-2</v>
      </c>
    </row>
    <row r="84" spans="1:7" x14ac:dyDescent="0.3">
      <c r="A84" t="s">
        <v>2222</v>
      </c>
      <c r="B84" s="2">
        <v>7</v>
      </c>
      <c r="C84" s="301">
        <v>5.6772100567721003E-3</v>
      </c>
      <c r="D84" s="2">
        <v>1396</v>
      </c>
      <c r="E84" s="301">
        <v>1.608424642540297E-2</v>
      </c>
      <c r="F84" s="2">
        <v>212139</v>
      </c>
      <c r="G84" s="27">
        <v>4.4437299102724294E-2</v>
      </c>
    </row>
    <row r="85" spans="1:7" x14ac:dyDescent="0.3">
      <c r="A85" t="s">
        <v>2207</v>
      </c>
      <c r="B85" s="2">
        <v>0</v>
      </c>
      <c r="C85" s="301">
        <v>0</v>
      </c>
      <c r="D85" s="2">
        <v>5</v>
      </c>
      <c r="E85" s="301">
        <v>5.7608332469208348E-5</v>
      </c>
      <c r="F85" s="2">
        <v>271</v>
      </c>
      <c r="G85" s="27">
        <v>5.6767063372780507E-5</v>
      </c>
    </row>
    <row r="86" spans="1:7" x14ac:dyDescent="0.3">
      <c r="A86" t="s">
        <v>2226</v>
      </c>
      <c r="B86" s="2">
        <v>412</v>
      </c>
      <c r="C86" s="301">
        <v>0.33414436334144365</v>
      </c>
      <c r="D86" s="2">
        <v>28884</v>
      </c>
      <c r="E86" s="301">
        <v>0.33279181500812277</v>
      </c>
      <c r="F86" s="2">
        <v>2332162</v>
      </c>
      <c r="G86" s="27">
        <v>0.4885239411424005</v>
      </c>
    </row>
    <row r="87" spans="1:7" x14ac:dyDescent="0.3">
      <c r="A87" t="s">
        <v>2221</v>
      </c>
      <c r="B87" s="2">
        <v>306</v>
      </c>
      <c r="C87" s="301">
        <v>0.24817518248175183</v>
      </c>
      <c r="D87" s="2">
        <v>20180</v>
      </c>
      <c r="E87" s="301">
        <v>0.23250722984572489</v>
      </c>
      <c r="F87" s="2">
        <v>1225423</v>
      </c>
      <c r="G87" s="27">
        <v>0.25669249114192916</v>
      </c>
    </row>
    <row r="88" spans="1:7" x14ac:dyDescent="0.3">
      <c r="A88" t="s">
        <v>2201</v>
      </c>
      <c r="B88" s="2">
        <v>57</v>
      </c>
      <c r="C88" s="301">
        <v>4.6228710462287104E-2</v>
      </c>
      <c r="D88" s="2">
        <v>5139</v>
      </c>
      <c r="E88" s="301">
        <v>5.9209844111852337E-2</v>
      </c>
      <c r="F88" s="2">
        <v>370964</v>
      </c>
      <c r="G88" s="27">
        <v>7.7706778217786529E-2</v>
      </c>
    </row>
    <row r="89" spans="1:7" x14ac:dyDescent="0.3">
      <c r="A89" t="s">
        <v>2202</v>
      </c>
      <c r="B89" s="2">
        <v>43</v>
      </c>
      <c r="C89" s="301">
        <v>3.4874290348742905E-2</v>
      </c>
      <c r="D89" s="2">
        <v>2374</v>
      </c>
      <c r="E89" s="301">
        <v>2.7352436256380123E-2</v>
      </c>
      <c r="F89" s="2">
        <v>294120</v>
      </c>
      <c r="G89" s="27">
        <v>6.1610068926945399E-2</v>
      </c>
    </row>
    <row r="90" spans="1:7" x14ac:dyDescent="0.3">
      <c r="A90" t="s">
        <v>2203</v>
      </c>
      <c r="B90" s="2">
        <v>0</v>
      </c>
      <c r="C90" s="301">
        <v>0</v>
      </c>
      <c r="D90" s="2">
        <v>817</v>
      </c>
      <c r="E90" s="301">
        <v>9.4132015254686438E-3</v>
      </c>
      <c r="F90" s="2">
        <v>191462</v>
      </c>
      <c r="G90" s="27">
        <v>4.0106035009148715E-2</v>
      </c>
    </row>
    <row r="91" spans="1:7" x14ac:dyDescent="0.3">
      <c r="A91" t="s">
        <v>2222</v>
      </c>
      <c r="B91" s="2">
        <v>6</v>
      </c>
      <c r="C91" s="301">
        <v>4.8661800486618006E-3</v>
      </c>
      <c r="D91" s="2">
        <v>357</v>
      </c>
      <c r="E91" s="301">
        <v>4.1132349383014759E-3</v>
      </c>
      <c r="F91" s="2">
        <v>248683</v>
      </c>
      <c r="G91" s="27">
        <v>5.2092264283148247E-2</v>
      </c>
    </row>
    <row r="92" spans="1:7" x14ac:dyDescent="0.3">
      <c r="A92" t="s">
        <v>2207</v>
      </c>
      <c r="B92" s="2">
        <v>0</v>
      </c>
      <c r="C92" s="301">
        <v>0</v>
      </c>
      <c r="D92" s="2">
        <v>17</v>
      </c>
      <c r="E92" s="301">
        <v>1.9586833039530836E-4</v>
      </c>
      <c r="F92" s="2">
        <v>1510</v>
      </c>
      <c r="G92" s="27">
        <v>3.1630356344243012E-4</v>
      </c>
    </row>
    <row r="93" spans="1:7" x14ac:dyDescent="0.3">
      <c r="A93" s="18"/>
      <c r="B93" s="18"/>
      <c r="C93" s="18"/>
      <c r="D93" s="18"/>
      <c r="E93" s="18"/>
      <c r="F93" s="18"/>
      <c r="G93" s="18"/>
    </row>
    <row r="94" spans="1:7" x14ac:dyDescent="0.3">
      <c r="A94" s="303" t="s">
        <v>2229</v>
      </c>
      <c r="B94" s="303"/>
      <c r="C94" s="303"/>
      <c r="D94" s="303"/>
      <c r="E94" s="303"/>
      <c r="F94" s="122"/>
      <c r="G94" s="122"/>
    </row>
    <row r="95" spans="1:7" x14ac:dyDescent="0.3">
      <c r="A95" t="s">
        <v>2230</v>
      </c>
      <c r="B95" s="15">
        <v>79200</v>
      </c>
      <c r="C95" t="s">
        <v>170</v>
      </c>
      <c r="D95" s="15">
        <v>82400</v>
      </c>
      <c r="E95" t="s">
        <v>170</v>
      </c>
      <c r="F95" s="15">
        <v>374266</v>
      </c>
      <c r="G95" s="27"/>
    </row>
    <row r="96" spans="1:7" x14ac:dyDescent="0.3">
      <c r="A96" s="18"/>
      <c r="B96" s="18"/>
      <c r="C96" s="18"/>
      <c r="D96" s="18"/>
      <c r="E96" s="18"/>
      <c r="F96" s="18"/>
      <c r="G96" s="18"/>
    </row>
    <row r="97" spans="1:7" x14ac:dyDescent="0.3">
      <c r="A97" s="303" t="s">
        <v>2231</v>
      </c>
      <c r="B97" s="303"/>
      <c r="C97" s="303"/>
      <c r="D97" s="303"/>
      <c r="E97" s="303"/>
      <c r="F97" s="122"/>
      <c r="G97" s="122"/>
    </row>
    <row r="98" spans="1:7" x14ac:dyDescent="0.3">
      <c r="A98" t="s">
        <v>2232</v>
      </c>
      <c r="B98" s="15">
        <v>396</v>
      </c>
      <c r="C98" t="s">
        <v>170</v>
      </c>
      <c r="D98" s="15">
        <v>440</v>
      </c>
      <c r="E98" t="s">
        <v>170</v>
      </c>
      <c r="F98" s="15">
        <v>1194</v>
      </c>
      <c r="G98" s="27"/>
    </row>
    <row r="99" spans="1:7" x14ac:dyDescent="0.3">
      <c r="A99" s="18"/>
      <c r="B99" s="18"/>
      <c r="C99" s="18"/>
      <c r="D99" s="18"/>
      <c r="E99" s="18"/>
      <c r="F99" s="18"/>
      <c r="G99" s="18"/>
    </row>
    <row r="100" spans="1:7" x14ac:dyDescent="0.3">
      <c r="A100" s="303" t="s">
        <v>2233</v>
      </c>
      <c r="B100" s="303"/>
      <c r="C100" s="303"/>
      <c r="D100" s="303"/>
      <c r="E100" s="303"/>
      <c r="F100" s="122"/>
      <c r="G100" s="122"/>
    </row>
    <row r="101" spans="1:7" x14ac:dyDescent="0.3">
      <c r="A101" t="s">
        <v>2234</v>
      </c>
      <c r="B101" s="15">
        <v>734</v>
      </c>
      <c r="C101" t="s">
        <v>170</v>
      </c>
      <c r="D101" s="15">
        <v>794</v>
      </c>
      <c r="E101" t="s">
        <v>170</v>
      </c>
      <c r="F101" s="15">
        <v>2075</v>
      </c>
      <c r="G101" s="27"/>
    </row>
    <row r="102" spans="1:7" x14ac:dyDescent="0.3">
      <c r="A102" t="s">
        <v>2235</v>
      </c>
      <c r="B102" s="15">
        <v>175</v>
      </c>
      <c r="C102" t="s">
        <v>170</v>
      </c>
      <c r="D102" s="15">
        <v>177</v>
      </c>
      <c r="E102" t="s">
        <v>170</v>
      </c>
      <c r="F102" s="15">
        <v>368</v>
      </c>
      <c r="G102" s="27"/>
    </row>
    <row r="103" spans="1:7" x14ac:dyDescent="0.3">
      <c r="A103" s="18"/>
      <c r="B103" s="18"/>
      <c r="C103" s="18"/>
      <c r="D103" s="18"/>
      <c r="E103" s="18"/>
      <c r="F103" s="18"/>
      <c r="G103" s="18"/>
    </row>
    <row r="108" spans="1:7" x14ac:dyDescent="0.3">
      <c r="A108" s="31" t="s">
        <v>2236</v>
      </c>
    </row>
    <row r="109" spans="1:7" ht="24" x14ac:dyDescent="0.3">
      <c r="A109" s="32" t="s">
        <v>2237</v>
      </c>
    </row>
    <row r="110" spans="1:7" x14ac:dyDescent="0.3">
      <c r="A110" s="33" t="s">
        <v>2238</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8" t="s">
        <v>2239</v>
      </c>
      <c r="C1" s="368"/>
      <c r="D1" s="368"/>
      <c r="E1" s="368"/>
      <c r="F1" s="368"/>
      <c r="G1" s="368"/>
    </row>
    <row r="2" spans="1:7" x14ac:dyDescent="0.3">
      <c r="A2" t="s">
        <v>170</v>
      </c>
      <c r="B2" s="369" t="str">
        <f>Population!B3</f>
        <v>City of Taft</v>
      </c>
      <c r="C2" s="369"/>
      <c r="D2" s="369" t="str">
        <f>Population!B4</f>
        <v>Kern County</v>
      </c>
      <c r="E2" s="369"/>
      <c r="F2" s="369" t="s">
        <v>171</v>
      </c>
      <c r="G2" s="369"/>
    </row>
    <row r="3" spans="1:7" x14ac:dyDescent="0.3">
      <c r="A3" s="18"/>
      <c r="B3" s="18"/>
      <c r="C3" s="18"/>
      <c r="D3" s="18"/>
      <c r="E3" s="18"/>
      <c r="F3" s="18"/>
      <c r="G3" s="18"/>
    </row>
    <row r="4" spans="1:7" x14ac:dyDescent="0.3">
      <c r="A4" s="211" t="s">
        <v>2240</v>
      </c>
      <c r="B4" s="211"/>
      <c r="C4" s="211"/>
      <c r="D4" s="303"/>
      <c r="E4" s="303"/>
      <c r="F4" s="211"/>
      <c r="G4" s="211"/>
    </row>
    <row r="5" spans="1:7" x14ac:dyDescent="0.3">
      <c r="A5" t="s">
        <v>168</v>
      </c>
      <c r="B5" s="2">
        <f>VLOOKUP($B$2,'Ref. DC-1980(IPUMS)'!$E$1:$BV$784,4,FALSE)</f>
        <v>5316</v>
      </c>
      <c r="C5" s="27"/>
      <c r="D5" s="2">
        <v>403089</v>
      </c>
      <c r="E5" t="s">
        <v>170</v>
      </c>
      <c r="F5" s="2">
        <v>23667902</v>
      </c>
      <c r="G5" s="27"/>
    </row>
    <row r="6" spans="1:7" x14ac:dyDescent="0.3">
      <c r="A6" t="s">
        <v>2241</v>
      </c>
      <c r="B6" s="2">
        <f>VLOOKUP($B$2,'Ref. DC-1980(IPUMS)'!$E$1:$BV$784,5,FALSE)</f>
        <v>0</v>
      </c>
      <c r="C6" s="27" t="s">
        <v>170</v>
      </c>
      <c r="D6" s="2">
        <v>222236</v>
      </c>
      <c r="E6" t="s">
        <v>170</v>
      </c>
      <c r="F6" s="2">
        <v>19771903</v>
      </c>
      <c r="G6" s="27"/>
    </row>
    <row r="7" spans="1:7" x14ac:dyDescent="0.3">
      <c r="A7" t="s">
        <v>2242</v>
      </c>
      <c r="B7" s="2">
        <f>VLOOKUP($B$2,'Ref. DC-1980(IPUMS)'!$E$1:$BV$784,7,FALSE)</f>
        <v>0</v>
      </c>
      <c r="C7" s="27" t="s">
        <v>170</v>
      </c>
      <c r="D7" s="2">
        <v>72591</v>
      </c>
      <c r="E7" t="s">
        <v>170</v>
      </c>
      <c r="F7" s="2">
        <v>2060296</v>
      </c>
      <c r="G7" s="27"/>
    </row>
    <row r="8" spans="1:7" x14ac:dyDescent="0.3">
      <c r="A8" s="18"/>
      <c r="B8" s="18"/>
      <c r="C8" s="18"/>
      <c r="D8" s="18"/>
      <c r="E8" s="18"/>
      <c r="F8" s="18"/>
      <c r="G8" s="18"/>
    </row>
    <row r="9" spans="1:7" x14ac:dyDescent="0.3">
      <c r="A9" s="211" t="s">
        <v>2243</v>
      </c>
      <c r="B9" s="122"/>
      <c r="C9" s="122"/>
      <c r="D9" s="303"/>
      <c r="E9" s="303"/>
      <c r="F9" s="211"/>
      <c r="G9" s="211"/>
    </row>
    <row r="10" spans="1:7" x14ac:dyDescent="0.3">
      <c r="A10" t="s">
        <v>2213</v>
      </c>
      <c r="B10" s="2">
        <f>VLOOKUP($B$2,'Ref. DC-1980(IPUMS)'!$E$1:$BV$784,8,FALSE)</f>
        <v>2096</v>
      </c>
      <c r="C10" s="27" t="s">
        <v>170</v>
      </c>
      <c r="D10" s="2">
        <v>139811</v>
      </c>
      <c r="E10" t="s">
        <v>170</v>
      </c>
      <c r="F10" s="2">
        <v>8629866</v>
      </c>
      <c r="G10" s="27"/>
    </row>
    <row r="11" spans="1:7" x14ac:dyDescent="0.3">
      <c r="A11" s="18"/>
      <c r="B11" s="18"/>
      <c r="C11" s="18"/>
      <c r="D11" s="18"/>
      <c r="E11" s="18"/>
      <c r="F11" s="18"/>
      <c r="G11" s="18"/>
    </row>
    <row r="12" spans="1:7" x14ac:dyDescent="0.3">
      <c r="A12" s="211" t="s">
        <v>2244</v>
      </c>
      <c r="B12" s="122"/>
      <c r="C12" s="122"/>
      <c r="D12" s="303"/>
      <c r="E12" s="303"/>
      <c r="F12" s="211"/>
      <c r="G12" s="211"/>
    </row>
    <row r="13" spans="1:7" x14ac:dyDescent="0.3">
      <c r="A13" t="s">
        <v>2245</v>
      </c>
      <c r="B13" s="2">
        <f>VLOOKUP($B$2,'Ref. DC-1980(IPUMS)'!$E$1:$BV$784,8,FALSE)</f>
        <v>2096</v>
      </c>
      <c r="C13" s="27" t="s">
        <v>170</v>
      </c>
      <c r="D13" s="2">
        <v>139811</v>
      </c>
      <c r="E13" t="s">
        <v>170</v>
      </c>
      <c r="F13" s="2">
        <v>8629866</v>
      </c>
      <c r="G13" s="27"/>
    </row>
    <row r="14" spans="1:7" x14ac:dyDescent="0.3">
      <c r="A14" t="s">
        <v>2171</v>
      </c>
      <c r="B14" s="2">
        <f>VLOOKUP($B$2,'Ref. DC-1980(IPUMS)'!$E$1:$BV$784,10,FALSE)</f>
        <v>754</v>
      </c>
      <c r="C14" s="27">
        <f>B14/B$13</f>
        <v>0.35973282442748089</v>
      </c>
      <c r="D14" s="2">
        <v>54170</v>
      </c>
      <c r="E14" s="301">
        <v>0.38745163113059772</v>
      </c>
      <c r="F14" s="2">
        <v>3804614</v>
      </c>
      <c r="G14" s="27">
        <v>0.44086594160326475</v>
      </c>
    </row>
    <row r="15" spans="1:7" x14ac:dyDescent="0.3">
      <c r="A15" t="s">
        <v>2180</v>
      </c>
      <c r="B15" s="2">
        <f>VLOOKUP($B$2,'Ref. DC-1980(IPUMS)'!$E$1:$BV$784,9,FALSE)</f>
        <v>1342</v>
      </c>
      <c r="C15" s="27">
        <f>B15/B$13</f>
        <v>0.64026717557251911</v>
      </c>
      <c r="D15" s="2">
        <v>85641</v>
      </c>
      <c r="E15" s="301">
        <v>0.61254836886940223</v>
      </c>
      <c r="F15" s="2">
        <v>4825252</v>
      </c>
      <c r="G15" s="27">
        <v>0.55913405839673525</v>
      </c>
    </row>
    <row r="16" spans="1:7" x14ac:dyDescent="0.3">
      <c r="A16" s="18"/>
      <c r="B16" s="18"/>
      <c r="C16" s="18"/>
      <c r="D16" s="18"/>
      <c r="E16" s="18"/>
      <c r="F16" s="18"/>
      <c r="G16" s="18"/>
    </row>
    <row r="17" spans="1:7" x14ac:dyDescent="0.3">
      <c r="A17" s="122" t="s">
        <v>4574</v>
      </c>
      <c r="B17" s="122"/>
      <c r="C17" s="122"/>
      <c r="D17" s="303"/>
      <c r="E17" s="303"/>
      <c r="F17" s="211"/>
      <c r="G17" s="211"/>
    </row>
    <row r="18" spans="1:7" x14ac:dyDescent="0.3">
      <c r="A18" t="s">
        <v>4575</v>
      </c>
      <c r="B18" s="15">
        <f>VLOOKUP($B$2,'Ref. DC-1980(IPUMS)'!$E$1:$BV$784,11,FALSE)</f>
        <v>53500</v>
      </c>
      <c r="C18" s="27" t="s">
        <v>170</v>
      </c>
      <c r="D18" s="15">
        <v>54700</v>
      </c>
      <c r="E18" t="s">
        <v>170</v>
      </c>
      <c r="F18" s="15">
        <v>84700</v>
      </c>
      <c r="G18" s="27"/>
    </row>
    <row r="19" spans="1:7" x14ac:dyDescent="0.3">
      <c r="A19" s="18"/>
      <c r="B19" s="18"/>
      <c r="C19" s="18"/>
      <c r="D19" s="18"/>
      <c r="E19" s="18"/>
      <c r="F19" s="18"/>
      <c r="G19" s="18"/>
    </row>
    <row r="20" spans="1:7" x14ac:dyDescent="0.3">
      <c r="A20" s="211" t="s">
        <v>2246</v>
      </c>
      <c r="B20" s="122"/>
      <c r="C20" s="122"/>
      <c r="D20" s="303"/>
      <c r="E20" s="303"/>
      <c r="F20" s="211"/>
      <c r="G20" s="211"/>
    </row>
    <row r="21" spans="1:7" x14ac:dyDescent="0.3">
      <c r="A21" t="s">
        <v>2247</v>
      </c>
      <c r="B21" s="2">
        <f>SUM(B22:B25)</f>
        <v>2385</v>
      </c>
      <c r="C21" s="27" t="s">
        <v>170</v>
      </c>
      <c r="D21" s="2">
        <v>154321</v>
      </c>
      <c r="E21" t="s">
        <v>170</v>
      </c>
      <c r="F21" s="2">
        <v>9220421</v>
      </c>
      <c r="G21" s="27"/>
    </row>
    <row r="22" spans="1:7" x14ac:dyDescent="0.3">
      <c r="A22" t="s">
        <v>2248</v>
      </c>
      <c r="B22" s="2">
        <f>VLOOKUP($B$2,'Ref. DC-1980(IPUMS)'!$E$1:$BV$784,12,FALSE)</f>
        <v>1781</v>
      </c>
      <c r="C22" s="27">
        <f>B22/B$21</f>
        <v>0.74675052410901466</v>
      </c>
      <c r="D22" s="2">
        <v>114071</v>
      </c>
      <c r="E22" s="301">
        <v>0.73918002086559831</v>
      </c>
      <c r="F22" s="2">
        <v>6439899</v>
      </c>
      <c r="G22" s="27">
        <v>0.69843871554238146</v>
      </c>
    </row>
    <row r="23" spans="1:7" x14ac:dyDescent="0.3">
      <c r="A23" t="s">
        <v>2249</v>
      </c>
      <c r="B23" s="2">
        <f>VLOOKUP($B$2,'Ref. DC-1980(IPUMS)'!$E$1:$BV$784,13,FALSE)</f>
        <v>264</v>
      </c>
      <c r="C23" s="27">
        <f t="shared" ref="C23:C25" si="0">B23/B$21</f>
        <v>0.11069182389937107</v>
      </c>
      <c r="D23" s="2">
        <v>17810</v>
      </c>
      <c r="E23" s="301">
        <v>0.11540879076729674</v>
      </c>
      <c r="F23" s="2">
        <v>1148225</v>
      </c>
      <c r="G23" s="27">
        <v>0.12453064778712382</v>
      </c>
    </row>
    <row r="24" spans="1:7" x14ac:dyDescent="0.3">
      <c r="A24" t="s">
        <v>2250</v>
      </c>
      <c r="B24" s="2">
        <f>VLOOKUP($B$2,'Ref. DC-1980(IPUMS)'!$E$1:$BV$784,14,FALSE)</f>
        <v>263</v>
      </c>
      <c r="C24" s="27">
        <f t="shared" si="0"/>
        <v>0.11027253668763103</v>
      </c>
      <c r="D24" s="2">
        <v>9621</v>
      </c>
      <c r="E24" s="301">
        <v>6.2344075012474E-2</v>
      </c>
      <c r="F24" s="2">
        <v>1251049</v>
      </c>
      <c r="G24" s="27">
        <v>0.13568241623674235</v>
      </c>
    </row>
    <row r="25" spans="1:7" x14ac:dyDescent="0.3">
      <c r="A25" t="s">
        <v>2251</v>
      </c>
      <c r="B25" s="2">
        <f>VLOOKUP($B$2,'Ref. DC-1980(IPUMS)'!$E$1:$BV$784,15,FALSE)</f>
        <v>77</v>
      </c>
      <c r="C25" s="27">
        <f t="shared" si="0"/>
        <v>3.2285115303983231E-2</v>
      </c>
      <c r="D25" s="2">
        <v>12819</v>
      </c>
      <c r="E25" s="301">
        <v>8.3067113354630934E-2</v>
      </c>
      <c r="F25" s="2">
        <v>381248</v>
      </c>
      <c r="G25" s="27">
        <v>4.1348220433752428E-2</v>
      </c>
    </row>
    <row r="26" spans="1:7" x14ac:dyDescent="0.3">
      <c r="A26" s="18"/>
      <c r="B26" s="18"/>
      <c r="C26" s="18"/>
      <c r="D26" s="18"/>
      <c r="E26" s="18"/>
      <c r="F26" s="18"/>
      <c r="G26" s="18"/>
    </row>
    <row r="27" spans="1:7" x14ac:dyDescent="0.3">
      <c r="A27" s="211" t="s">
        <v>2252</v>
      </c>
      <c r="B27" s="122"/>
      <c r="C27" s="122"/>
      <c r="D27" s="303"/>
      <c r="E27" s="303"/>
      <c r="F27" s="211"/>
      <c r="G27" s="211"/>
    </row>
    <row r="28" spans="1:7" x14ac:dyDescent="0.3">
      <c r="A28" t="s">
        <v>2253</v>
      </c>
      <c r="B28" s="2">
        <f>SUM(B29,B35,B41,B47,B53)</f>
        <v>748</v>
      </c>
      <c r="C28" s="27" t="s">
        <v>170</v>
      </c>
      <c r="D28" s="2">
        <v>51278</v>
      </c>
      <c r="E28" t="s">
        <v>170</v>
      </c>
      <c r="F28" s="2">
        <v>3707451</v>
      </c>
      <c r="G28" s="27"/>
    </row>
    <row r="29" spans="1:7" x14ac:dyDescent="0.3">
      <c r="A29" t="s">
        <v>2254</v>
      </c>
      <c r="B29" s="2">
        <f>SUM(B30:B34)</f>
        <v>117</v>
      </c>
      <c r="C29" s="27">
        <f>B29/B$28</f>
        <v>0.15641711229946523</v>
      </c>
      <c r="D29" s="2">
        <v>10084</v>
      </c>
      <c r="E29" s="301">
        <v>0.19665353562931473</v>
      </c>
      <c r="F29" s="2">
        <v>673157</v>
      </c>
      <c r="G29" s="27">
        <v>0.18156868425233402</v>
      </c>
    </row>
    <row r="30" spans="1:7" x14ac:dyDescent="0.3">
      <c r="A30" t="s">
        <v>2221</v>
      </c>
      <c r="B30" s="2">
        <f>VLOOKUP($B$2,'Ref. DC-1980(IPUMS)'!$E$1:$BV$784,19,FALSE)</f>
        <v>0</v>
      </c>
      <c r="C30" s="27">
        <f t="shared" ref="C30:C58" si="1">B30/B$28</f>
        <v>0</v>
      </c>
      <c r="D30" s="2">
        <v>126</v>
      </c>
      <c r="E30" s="301">
        <v>2.4571941183353487E-3</v>
      </c>
      <c r="F30" s="2">
        <v>11172</v>
      </c>
      <c r="G30" s="27">
        <v>3.0133911412450224E-3</v>
      </c>
    </row>
    <row r="31" spans="1:7" x14ac:dyDescent="0.3">
      <c r="A31" t="s">
        <v>2201</v>
      </c>
      <c r="B31" s="2">
        <f>VLOOKUP($B$2,'Ref. DC-1980(IPUMS)'!$E$1:$BV$784,20,FALSE)</f>
        <v>0</v>
      </c>
      <c r="C31" s="27">
        <f t="shared" si="1"/>
        <v>0</v>
      </c>
      <c r="D31" s="2">
        <v>328</v>
      </c>
      <c r="E31" s="301">
        <v>6.3965053239205894E-3</v>
      </c>
      <c r="F31" s="2">
        <v>21307</v>
      </c>
      <c r="G31" s="27">
        <v>5.7470752816422927E-3</v>
      </c>
    </row>
    <row r="32" spans="1:7" x14ac:dyDescent="0.3">
      <c r="A32" t="s">
        <v>2255</v>
      </c>
      <c r="B32" s="2">
        <f>VLOOKUP($B$2,'Ref. DC-1980(IPUMS)'!$E$1:$BV$784,21,FALSE)</f>
        <v>21</v>
      </c>
      <c r="C32" s="27">
        <f t="shared" si="1"/>
        <v>2.8074866310160429E-2</v>
      </c>
      <c r="D32" s="2">
        <v>903</v>
      </c>
      <c r="E32" s="301">
        <v>1.7609891181403332E-2</v>
      </c>
      <c r="F32" s="2">
        <v>43505</v>
      </c>
      <c r="G32" s="27">
        <v>1.1734477407793117E-2</v>
      </c>
    </row>
    <row r="33" spans="1:7" x14ac:dyDescent="0.3">
      <c r="A33" t="s">
        <v>2222</v>
      </c>
      <c r="B33" s="2">
        <f>VLOOKUP($B$2,'Ref. DC-1980(IPUMS)'!$E$1:$BV$784,22,FALSE)</f>
        <v>79</v>
      </c>
      <c r="C33" s="27">
        <f t="shared" si="1"/>
        <v>0.10561497326203209</v>
      </c>
      <c r="D33" s="2">
        <v>7366</v>
      </c>
      <c r="E33" s="301">
        <v>0.14364834821950934</v>
      </c>
      <c r="F33" s="2">
        <v>502074</v>
      </c>
      <c r="G33" s="27">
        <v>0.1354229631086156</v>
      </c>
    </row>
    <row r="34" spans="1:7" x14ac:dyDescent="0.3">
      <c r="A34" t="s">
        <v>2207</v>
      </c>
      <c r="B34" s="2">
        <f>VLOOKUP($B$2,'Ref. DC-1980(IPUMS)'!$E$1:$BV$784,23,FALSE)</f>
        <v>17</v>
      </c>
      <c r="C34" s="27">
        <f t="shared" si="1"/>
        <v>2.2727272727272728E-2</v>
      </c>
      <c r="D34" s="2">
        <v>1361</v>
      </c>
      <c r="E34" s="301">
        <v>2.6541596786146107E-2</v>
      </c>
      <c r="F34" s="2">
        <v>95099</v>
      </c>
      <c r="G34" s="27">
        <v>2.5650777313037987E-2</v>
      </c>
    </row>
    <row r="35" spans="1:7" x14ac:dyDescent="0.3">
      <c r="A35" t="s">
        <v>2256</v>
      </c>
      <c r="B35" s="2">
        <f>SUM(B36:B40)</f>
        <v>226</v>
      </c>
      <c r="C35" s="27">
        <f t="shared" si="1"/>
        <v>0.30213903743315507</v>
      </c>
      <c r="D35" s="2">
        <v>12279</v>
      </c>
      <c r="E35" s="301">
        <v>0.23945941729396622</v>
      </c>
      <c r="F35" s="2">
        <v>794588</v>
      </c>
      <c r="G35" s="27">
        <v>0.21432191551553884</v>
      </c>
    </row>
    <row r="36" spans="1:7" x14ac:dyDescent="0.3">
      <c r="A36" t="s">
        <v>2221</v>
      </c>
      <c r="B36" s="2">
        <f>VLOOKUP($B$2,'Ref. DC-1980(IPUMS)'!$E$1:$BV$784,24,FALSE)</f>
        <v>47</v>
      </c>
      <c r="C36" s="27">
        <f t="shared" si="1"/>
        <v>6.2834224598930483E-2</v>
      </c>
      <c r="D36" s="2">
        <v>1019</v>
      </c>
      <c r="E36" s="301">
        <v>1.9872069893521589E-2</v>
      </c>
      <c r="F36" s="2">
        <v>47871</v>
      </c>
      <c r="G36" s="27">
        <v>1.2912105918594744E-2</v>
      </c>
    </row>
    <row r="37" spans="1:7" x14ac:dyDescent="0.3">
      <c r="A37" t="s">
        <v>2201</v>
      </c>
      <c r="B37" s="2">
        <f>VLOOKUP($B$2,'Ref. DC-1980(IPUMS)'!$E$1:$BV$784,25,FALSE)</f>
        <v>6</v>
      </c>
      <c r="C37" s="27">
        <f t="shared" si="1"/>
        <v>8.0213903743315516E-3</v>
      </c>
      <c r="D37" s="2">
        <v>1281</v>
      </c>
      <c r="E37" s="301">
        <v>2.4981473536409376E-2</v>
      </c>
      <c r="F37" s="2">
        <v>60871</v>
      </c>
      <c r="G37" s="27">
        <v>1.6418558195374664E-2</v>
      </c>
    </row>
    <row r="38" spans="1:7" x14ac:dyDescent="0.3">
      <c r="A38" t="s">
        <v>2255</v>
      </c>
      <c r="B38" s="2">
        <f>VLOOKUP($B$2,'Ref. DC-1980(IPUMS)'!$E$1:$BV$784,26,FALSE)</f>
        <v>69</v>
      </c>
      <c r="C38" s="27">
        <f t="shared" si="1"/>
        <v>9.2245989304812828E-2</v>
      </c>
      <c r="D38" s="2">
        <v>3360</v>
      </c>
      <c r="E38" s="301">
        <v>6.5525176488942627E-2</v>
      </c>
      <c r="F38" s="2">
        <v>183326</v>
      </c>
      <c r="G38" s="27">
        <v>4.9447990007150465E-2</v>
      </c>
    </row>
    <row r="39" spans="1:7" x14ac:dyDescent="0.3">
      <c r="A39" t="s">
        <v>2222</v>
      </c>
      <c r="B39" s="2">
        <f>VLOOKUP($B$2,'Ref. DC-1980(IPUMS)'!$E$1:$BV$784,27,FALSE)</f>
        <v>104</v>
      </c>
      <c r="C39" s="27">
        <f t="shared" si="1"/>
        <v>0.13903743315508021</v>
      </c>
      <c r="D39" s="2">
        <v>5846</v>
      </c>
      <c r="E39" s="301">
        <v>0.11400600647451149</v>
      </c>
      <c r="F39" s="2">
        <v>481852</v>
      </c>
      <c r="G39" s="27">
        <v>0.12996854172853531</v>
      </c>
    </row>
    <row r="40" spans="1:7" x14ac:dyDescent="0.3">
      <c r="A40" t="s">
        <v>2207</v>
      </c>
      <c r="B40" s="2">
        <f>VLOOKUP($B$2,'Ref. DC-1980(IPUMS)'!$E$1:$BV$784,28,FALSE)</f>
        <v>0</v>
      </c>
      <c r="C40" s="27">
        <f t="shared" si="1"/>
        <v>0</v>
      </c>
      <c r="D40" s="2">
        <v>773</v>
      </c>
      <c r="E40" s="301">
        <v>1.5074690900581146E-2</v>
      </c>
      <c r="F40" s="2">
        <v>20668</v>
      </c>
      <c r="G40" s="27">
        <v>5.5747196658836491E-3</v>
      </c>
    </row>
    <row r="41" spans="1:7" x14ac:dyDescent="0.3">
      <c r="A41" t="s">
        <v>2257</v>
      </c>
      <c r="B41" s="2">
        <f>SUM(B42:B46)</f>
        <v>118</v>
      </c>
      <c r="C41" s="27">
        <f t="shared" si="1"/>
        <v>0.15775401069518716</v>
      </c>
      <c r="D41" s="2">
        <v>10949</v>
      </c>
      <c r="E41" s="301">
        <v>0.21352236826709309</v>
      </c>
      <c r="F41" s="2">
        <v>731430</v>
      </c>
      <c r="G41" s="27">
        <v>0.19728649144654911</v>
      </c>
    </row>
    <row r="42" spans="1:7" x14ac:dyDescent="0.3">
      <c r="A42" t="s">
        <v>2221</v>
      </c>
      <c r="B42" s="2">
        <f>VLOOKUP($B$2,'Ref. DC-1980(IPUMS)'!$E$1:$BV$784,29,FALSE)</f>
        <v>57</v>
      </c>
      <c r="C42" s="27">
        <f t="shared" si="1"/>
        <v>7.6203208556149732E-2</v>
      </c>
      <c r="D42" s="2">
        <v>3355</v>
      </c>
      <c r="E42" s="301">
        <v>6.5427668785834087E-2</v>
      </c>
      <c r="F42" s="2">
        <v>139380</v>
      </c>
      <c r="G42" s="27">
        <v>3.7594562949045042E-2</v>
      </c>
    </row>
    <row r="43" spans="1:7" x14ac:dyDescent="0.3">
      <c r="A43" t="s">
        <v>2201</v>
      </c>
      <c r="B43" s="2">
        <f>VLOOKUP($B$2,'Ref. DC-1980(IPUMS)'!$E$1:$BV$784,30,FALSE)</f>
        <v>44</v>
      </c>
      <c r="C43" s="27">
        <f t="shared" si="1"/>
        <v>5.8823529411764705E-2</v>
      </c>
      <c r="D43" s="2">
        <v>2499</v>
      </c>
      <c r="E43" s="301">
        <v>4.8734350013651076E-2</v>
      </c>
      <c r="F43" s="2">
        <v>145967</v>
      </c>
      <c r="G43" s="27">
        <v>3.9371255344979608E-2</v>
      </c>
    </row>
    <row r="44" spans="1:7" x14ac:dyDescent="0.3">
      <c r="A44" t="s">
        <v>2255</v>
      </c>
      <c r="B44" s="2">
        <f>VLOOKUP($B$2,'Ref. DC-1980(IPUMS)'!$E$1:$BV$784,31,FALSE)</f>
        <v>10</v>
      </c>
      <c r="C44" s="27">
        <f t="shared" si="1"/>
        <v>1.3368983957219251E-2</v>
      </c>
      <c r="D44" s="2">
        <v>3388</v>
      </c>
      <c r="E44" s="301">
        <v>6.6071219626350486E-2</v>
      </c>
      <c r="F44" s="2">
        <v>257390</v>
      </c>
      <c r="G44" s="27">
        <v>6.9425057809260324E-2</v>
      </c>
    </row>
    <row r="45" spans="1:7" x14ac:dyDescent="0.3">
      <c r="A45" t="s">
        <v>2222</v>
      </c>
      <c r="B45" s="2">
        <f>VLOOKUP($B$2,'Ref. DC-1980(IPUMS)'!$E$1:$BV$784,32,FALSE)</f>
        <v>0</v>
      </c>
      <c r="C45" s="27">
        <f t="shared" si="1"/>
        <v>0</v>
      </c>
      <c r="D45" s="2">
        <v>1072</v>
      </c>
      <c r="E45" s="301">
        <v>2.090565154647217E-2</v>
      </c>
      <c r="F45" s="2">
        <v>172397</v>
      </c>
      <c r="G45" s="27">
        <v>4.6500142550771409E-2</v>
      </c>
    </row>
    <row r="46" spans="1:7" x14ac:dyDescent="0.3">
      <c r="A46" t="s">
        <v>2207</v>
      </c>
      <c r="B46" s="2">
        <f>VLOOKUP($B$2,'Ref. DC-1980(IPUMS)'!$E$1:$BV$784,33,FALSE)</f>
        <v>7</v>
      </c>
      <c r="C46" s="27">
        <f t="shared" si="1"/>
        <v>9.3582887700534752E-3</v>
      </c>
      <c r="D46" s="2">
        <v>635</v>
      </c>
      <c r="E46" s="301">
        <v>1.2383478294785288E-2</v>
      </c>
      <c r="F46" s="2">
        <v>16296</v>
      </c>
      <c r="G46" s="27">
        <v>4.3954727924927399E-3</v>
      </c>
    </row>
    <row r="47" spans="1:7" x14ac:dyDescent="0.3">
      <c r="A47" t="s">
        <v>2258</v>
      </c>
      <c r="B47" s="2">
        <f>SUM(B48:B52)</f>
        <v>68</v>
      </c>
      <c r="C47" s="27">
        <f t="shared" si="1"/>
        <v>9.0909090909090912E-2</v>
      </c>
      <c r="D47" s="2">
        <v>7172</v>
      </c>
      <c r="E47" s="301">
        <v>0.13986504933889776</v>
      </c>
      <c r="F47" s="2">
        <v>550966</v>
      </c>
      <c r="G47" s="27">
        <v>0.14861046039448667</v>
      </c>
    </row>
    <row r="48" spans="1:7" x14ac:dyDescent="0.3">
      <c r="A48" t="s">
        <v>2221</v>
      </c>
      <c r="B48" s="2">
        <f>VLOOKUP($B$2,'Ref. DC-1980(IPUMS)'!$E$1:$BV$784,34,FALSE)</f>
        <v>48</v>
      </c>
      <c r="C48" s="27">
        <f t="shared" si="1"/>
        <v>6.4171122994652413E-2</v>
      </c>
      <c r="D48" s="2">
        <v>3824</v>
      </c>
      <c r="E48" s="301">
        <v>7.4573891337415654E-2</v>
      </c>
      <c r="F48" s="2">
        <v>230302</v>
      </c>
      <c r="G48" s="27">
        <v>6.211869017284382E-2</v>
      </c>
    </row>
    <row r="49" spans="1:7" x14ac:dyDescent="0.3">
      <c r="A49" t="s">
        <v>2201</v>
      </c>
      <c r="B49" s="2">
        <f>VLOOKUP($B$2,'Ref. DC-1980(IPUMS)'!$E$1:$BV$784,35,FALSE)</f>
        <v>20</v>
      </c>
      <c r="C49" s="27">
        <f t="shared" si="1"/>
        <v>2.6737967914438502E-2</v>
      </c>
      <c r="D49" s="2">
        <v>1700</v>
      </c>
      <c r="E49" s="301">
        <v>3.3152619056905495E-2</v>
      </c>
      <c r="F49" s="2">
        <v>137522</v>
      </c>
      <c r="G49" s="27">
        <v>3.709341000056373E-2</v>
      </c>
    </row>
    <row r="50" spans="1:7" x14ac:dyDescent="0.3">
      <c r="A50" t="s">
        <v>2255</v>
      </c>
      <c r="B50" s="2">
        <f>VLOOKUP($B$2,'Ref. DC-1980(IPUMS)'!$E$1:$BV$784,36,FALSE)</f>
        <v>0</v>
      </c>
      <c r="C50" s="27">
        <f t="shared" si="1"/>
        <v>0</v>
      </c>
      <c r="D50" s="2">
        <v>1028</v>
      </c>
      <c r="E50" s="301">
        <v>2.0047583759116971E-2</v>
      </c>
      <c r="F50" s="2">
        <v>129365</v>
      </c>
      <c r="G50" s="27">
        <v>3.4893246060433432E-2</v>
      </c>
    </row>
    <row r="51" spans="1:7" x14ac:dyDescent="0.3">
      <c r="A51" t="s">
        <v>2222</v>
      </c>
      <c r="B51" s="2">
        <f>VLOOKUP($B$2,'Ref. DC-1980(IPUMS)'!$E$1:$BV$784,37,FALSE)</f>
        <v>0</v>
      </c>
      <c r="C51" s="27">
        <f t="shared" si="1"/>
        <v>0</v>
      </c>
      <c r="D51" s="2">
        <v>166</v>
      </c>
      <c r="E51" s="301">
        <v>3.2372557432037131E-3</v>
      </c>
      <c r="F51" s="2">
        <v>42922</v>
      </c>
      <c r="G51" s="27">
        <v>1.1577226509534449E-2</v>
      </c>
    </row>
    <row r="52" spans="1:7" x14ac:dyDescent="0.3">
      <c r="A52" t="s">
        <v>2207</v>
      </c>
      <c r="B52" s="2">
        <f>VLOOKUP($B$2,'Ref. DC-1980(IPUMS)'!$E$1:$BV$784,38,FALSE)</f>
        <v>0</v>
      </c>
      <c r="C52" s="27">
        <f t="shared" si="1"/>
        <v>0</v>
      </c>
      <c r="D52" s="2">
        <v>454</v>
      </c>
      <c r="E52" s="301">
        <v>8.8536994422559381E-3</v>
      </c>
      <c r="F52" s="2">
        <v>10855</v>
      </c>
      <c r="G52" s="27">
        <v>2.9278876511112354E-3</v>
      </c>
    </row>
    <row r="53" spans="1:7" x14ac:dyDescent="0.3">
      <c r="A53" t="s">
        <v>2259</v>
      </c>
      <c r="B53" s="2">
        <f>SUM(B54:B58)</f>
        <v>219</v>
      </c>
      <c r="C53" s="27">
        <f t="shared" si="1"/>
        <v>0.29278074866310161</v>
      </c>
      <c r="D53" s="2">
        <v>10794</v>
      </c>
      <c r="E53" s="301">
        <v>0.2104996294707282</v>
      </c>
      <c r="F53" s="2">
        <v>957310</v>
      </c>
      <c r="G53" s="27">
        <v>0.25821244839109136</v>
      </c>
    </row>
    <row r="54" spans="1:7" x14ac:dyDescent="0.3">
      <c r="A54" t="s">
        <v>2221</v>
      </c>
      <c r="B54" s="2">
        <f>VLOOKUP($B$2,'Ref. DC-1980(IPUMS)'!$E$1:$BV$784,39,FALSE)</f>
        <v>168</v>
      </c>
      <c r="C54" s="27">
        <f t="shared" si="1"/>
        <v>0.22459893048128343</v>
      </c>
      <c r="D54" s="2">
        <v>8748</v>
      </c>
      <c r="E54" s="301">
        <v>0.17059947735871134</v>
      </c>
      <c r="F54" s="2">
        <v>707802</v>
      </c>
      <c r="G54" s="27">
        <v>0.1909133795699525</v>
      </c>
    </row>
    <row r="55" spans="1:7" x14ac:dyDescent="0.3">
      <c r="A55" t="s">
        <v>2201</v>
      </c>
      <c r="B55" s="2">
        <f>VLOOKUP($B$2,'Ref. DC-1980(IPUMS)'!$E$1:$BV$784,40,FALSE)</f>
        <v>24</v>
      </c>
      <c r="C55" s="27">
        <f t="shared" si="1"/>
        <v>3.2085561497326207E-2</v>
      </c>
      <c r="D55" s="2">
        <v>1099</v>
      </c>
      <c r="E55" s="301">
        <v>2.1432193143258317E-2</v>
      </c>
      <c r="F55" s="2">
        <v>142527</v>
      </c>
      <c r="G55" s="27">
        <v>3.8443394127123998E-2</v>
      </c>
    </row>
    <row r="56" spans="1:7" x14ac:dyDescent="0.3">
      <c r="A56" t="s">
        <v>2255</v>
      </c>
      <c r="B56" s="2">
        <f>VLOOKUP($B$2,'Ref. DC-1980(IPUMS)'!$E$1:$BV$784,41,FALSE)</f>
        <v>11</v>
      </c>
      <c r="C56" s="27">
        <f t="shared" si="1"/>
        <v>1.4705882352941176E-2</v>
      </c>
      <c r="D56" s="2">
        <v>359</v>
      </c>
      <c r="E56" s="301">
        <v>7.001053083193572E-3</v>
      </c>
      <c r="F56" s="2">
        <v>81086</v>
      </c>
      <c r="G56" s="27">
        <v>2.1871091485767446E-2</v>
      </c>
    </row>
    <row r="57" spans="1:7" x14ac:dyDescent="0.3">
      <c r="A57" t="s">
        <v>2222</v>
      </c>
      <c r="B57" s="2">
        <f>VLOOKUP($B$2,'Ref. DC-1980(IPUMS)'!$E$1:$BV$784,42,FALSE)</f>
        <v>0</v>
      </c>
      <c r="C57" s="27">
        <f t="shared" si="1"/>
        <v>0</v>
      </c>
      <c r="D57" s="2">
        <v>8</v>
      </c>
      <c r="E57" s="301">
        <v>1.5601232497367291E-4</v>
      </c>
      <c r="F57" s="2">
        <v>5773</v>
      </c>
      <c r="G57" s="27">
        <v>1.5571345379884994E-3</v>
      </c>
    </row>
    <row r="58" spans="1:7" x14ac:dyDescent="0.3">
      <c r="A58" t="s">
        <v>2207</v>
      </c>
      <c r="B58" s="2">
        <f>VLOOKUP($B$2,'Ref. DC-1980(IPUMS)'!$E$1:$BV$784,43,FALSE)</f>
        <v>16</v>
      </c>
      <c r="C58" s="27">
        <f t="shared" si="1"/>
        <v>2.1390374331550801E-2</v>
      </c>
      <c r="D58" s="2">
        <v>580</v>
      </c>
      <c r="E58" s="301">
        <v>1.1310893560591286E-2</v>
      </c>
      <c r="F58" s="2">
        <v>20122</v>
      </c>
      <c r="G58" s="27">
        <v>5.4274486702588923E-3</v>
      </c>
    </row>
    <row r="59" spans="1:7" x14ac:dyDescent="0.3">
      <c r="A59" s="18"/>
      <c r="B59" s="18"/>
      <c r="C59" s="18"/>
      <c r="D59" s="18"/>
      <c r="E59" s="18"/>
      <c r="F59" s="18"/>
      <c r="G59" s="18"/>
    </row>
    <row r="60" spans="1:7" x14ac:dyDescent="0.3">
      <c r="A60" s="211" t="s">
        <v>2260</v>
      </c>
      <c r="B60" s="122"/>
      <c r="C60" s="122"/>
      <c r="D60" s="303"/>
      <c r="E60" s="303"/>
      <c r="F60" s="211"/>
      <c r="G60" s="211"/>
    </row>
    <row r="61" spans="1:7" x14ac:dyDescent="0.3">
      <c r="A61" t="s">
        <v>2261</v>
      </c>
      <c r="B61" s="2">
        <f>SUM(B62:B63)</f>
        <v>346</v>
      </c>
      <c r="C61" t="s">
        <v>170</v>
      </c>
      <c r="D61" s="2">
        <v>425</v>
      </c>
      <c r="E61" t="s">
        <v>170</v>
      </c>
      <c r="F61" s="2">
        <v>509</v>
      </c>
      <c r="G61" s="27"/>
    </row>
    <row r="62" spans="1:7" x14ac:dyDescent="0.3">
      <c r="A62" t="s">
        <v>2262</v>
      </c>
      <c r="B62" s="2">
        <f>VLOOKUP($B$2,'Ref. DC-1980(IPUMS)'!$E$1:$BV$784,44,FALSE)</f>
        <v>264</v>
      </c>
      <c r="C62" s="301">
        <f>B62/B$61</f>
        <v>0.76300578034682076</v>
      </c>
      <c r="D62" s="2">
        <v>335</v>
      </c>
      <c r="E62" s="301">
        <v>0.78823529411764703</v>
      </c>
      <c r="F62" s="2">
        <v>411</v>
      </c>
      <c r="G62" s="27">
        <v>0.80746561886051083</v>
      </c>
    </row>
    <row r="63" spans="1:7" x14ac:dyDescent="0.3">
      <c r="A63" t="s">
        <v>2263</v>
      </c>
      <c r="B63" s="2">
        <f>VLOOKUP($B$2,'Ref. DC-1980(IPUMS)'!$E$1:$BV$784,45,FALSE)</f>
        <v>82</v>
      </c>
      <c r="C63" s="301">
        <f>B63/B$61</f>
        <v>0.23699421965317918</v>
      </c>
      <c r="D63" s="2">
        <v>90</v>
      </c>
      <c r="E63" s="301">
        <v>0.21176470588235294</v>
      </c>
      <c r="F63" s="2">
        <v>98</v>
      </c>
      <c r="G63" s="27">
        <v>0.1925343811394892</v>
      </c>
    </row>
    <row r="64" spans="1:7" x14ac:dyDescent="0.3">
      <c r="A64" s="18"/>
      <c r="B64" s="18"/>
      <c r="C64" s="18"/>
      <c r="D64" s="18"/>
      <c r="E64" s="18"/>
      <c r="F64" s="18"/>
      <c r="G64" s="18"/>
    </row>
    <row r="65" spans="1:7" x14ac:dyDescent="0.3">
      <c r="A65" s="211" t="s">
        <v>2264</v>
      </c>
      <c r="B65" s="122"/>
      <c r="C65" s="122"/>
      <c r="D65" s="303"/>
      <c r="E65" s="303"/>
      <c r="F65" s="211"/>
      <c r="G65" s="211"/>
    </row>
    <row r="66" spans="1:7" x14ac:dyDescent="0.3">
      <c r="A66" t="s">
        <v>2261</v>
      </c>
      <c r="B66" s="2">
        <f>SUM(B67,B73,B79,B85,B91)</f>
        <v>1145</v>
      </c>
      <c r="C66" s="27" t="s">
        <v>170</v>
      </c>
      <c r="D66" s="2">
        <v>68013</v>
      </c>
      <c r="E66" t="s">
        <v>170</v>
      </c>
      <c r="F66" s="2">
        <v>3831493</v>
      </c>
      <c r="G66" s="27"/>
    </row>
    <row r="67" spans="1:7" x14ac:dyDescent="0.3">
      <c r="A67" t="s">
        <v>2254</v>
      </c>
      <c r="B67" s="2">
        <f>SUM(B68:B72)</f>
        <v>85</v>
      </c>
      <c r="C67" s="27">
        <f>B67/B$66</f>
        <v>7.4235807860262015E-2</v>
      </c>
      <c r="D67" s="2">
        <v>5728</v>
      </c>
      <c r="E67" s="301">
        <v>8.421919338949907E-2</v>
      </c>
      <c r="F67" s="2">
        <v>219034</v>
      </c>
      <c r="G67" s="27">
        <v>5.7166749358539867E-2</v>
      </c>
    </row>
    <row r="68" spans="1:7" x14ac:dyDescent="0.3">
      <c r="A68" t="s">
        <v>2221</v>
      </c>
      <c r="B68" s="2">
        <f>VLOOKUP($B$2,'Ref. DC-1980(IPUMS)'!$E$1:$BV$784,46,FALSE)</f>
        <v>28</v>
      </c>
      <c r="C68" s="27">
        <f t="shared" ref="C68:C96" si="2">B68/B$66</f>
        <v>2.4454148471615721E-2</v>
      </c>
      <c r="D68" s="2">
        <v>1181</v>
      </c>
      <c r="E68" s="301">
        <v>1.7364327407995529E-2</v>
      </c>
      <c r="F68" s="2">
        <v>29306</v>
      </c>
      <c r="G68" s="27">
        <v>7.6487155268194409E-3</v>
      </c>
    </row>
    <row r="69" spans="1:7" x14ac:dyDescent="0.3">
      <c r="A69" t="s">
        <v>2201</v>
      </c>
      <c r="B69" s="2">
        <f>VLOOKUP($B$2,'Ref. DC-1980(IPUMS)'!$E$1:$BV$784,47,FALSE)</f>
        <v>9</v>
      </c>
      <c r="C69" s="27">
        <f t="shared" si="2"/>
        <v>7.8602620087336247E-3</v>
      </c>
      <c r="D69" s="2">
        <v>538</v>
      </c>
      <c r="E69" s="301">
        <v>7.9102524517371681E-3</v>
      </c>
      <c r="F69" s="2">
        <v>18456</v>
      </c>
      <c r="G69" s="27">
        <v>4.8169212367085105E-3</v>
      </c>
    </row>
    <row r="70" spans="1:7" x14ac:dyDescent="0.3">
      <c r="A70" t="s">
        <v>2255</v>
      </c>
      <c r="B70" s="2">
        <f>VLOOKUP($B$2,'Ref. DC-1980(IPUMS)'!$E$1:$BV$784,48,FALSE)</f>
        <v>6</v>
      </c>
      <c r="C70" s="27">
        <f t="shared" si="2"/>
        <v>5.2401746724890829E-3</v>
      </c>
      <c r="D70" s="2">
        <v>806</v>
      </c>
      <c r="E70" s="301">
        <v>1.1850675606134122E-2</v>
      </c>
      <c r="F70" s="2">
        <v>25767</v>
      </c>
      <c r="G70" s="27">
        <v>6.7250546979989263E-3</v>
      </c>
    </row>
    <row r="71" spans="1:7" x14ac:dyDescent="0.3">
      <c r="A71" t="s">
        <v>2222</v>
      </c>
      <c r="B71" s="2">
        <f>VLOOKUP($B$2,'Ref. DC-1980(IPUMS)'!$E$1:$BV$784,49,FALSE)</f>
        <v>34</v>
      </c>
      <c r="C71" s="27">
        <f t="shared" si="2"/>
        <v>2.9694323144104803E-2</v>
      </c>
      <c r="D71" s="2">
        <v>2657</v>
      </c>
      <c r="E71" s="301">
        <v>3.9066060900122032E-2</v>
      </c>
      <c r="F71" s="2">
        <v>114601</v>
      </c>
      <c r="G71" s="27">
        <v>2.9910272575207626E-2</v>
      </c>
    </row>
    <row r="72" spans="1:7" x14ac:dyDescent="0.3">
      <c r="A72" t="s">
        <v>2207</v>
      </c>
      <c r="B72" s="2">
        <f>VLOOKUP($B$2,'Ref. DC-1980(IPUMS)'!$E$1:$BV$784,50,FALSE)</f>
        <v>8</v>
      </c>
      <c r="C72" s="27">
        <f t="shared" si="2"/>
        <v>6.9868995633187774E-3</v>
      </c>
      <c r="D72" s="2">
        <v>546</v>
      </c>
      <c r="E72" s="301">
        <v>8.0278770235102121E-3</v>
      </c>
      <c r="F72" s="2">
        <v>30904</v>
      </c>
      <c r="G72" s="27">
        <v>8.0657853218053643E-3</v>
      </c>
    </row>
    <row r="73" spans="1:7" x14ac:dyDescent="0.3">
      <c r="A73" t="s">
        <v>2256</v>
      </c>
      <c r="B73" s="2">
        <f>SUM(B74:B78)</f>
        <v>142</v>
      </c>
      <c r="C73" s="27">
        <f t="shared" si="2"/>
        <v>0.1240174672489083</v>
      </c>
      <c r="D73" s="2">
        <v>8319</v>
      </c>
      <c r="E73" s="301">
        <v>0.1223148515724935</v>
      </c>
      <c r="F73" s="2">
        <v>332591</v>
      </c>
      <c r="G73" s="27">
        <v>8.6804543294219771E-2</v>
      </c>
    </row>
    <row r="74" spans="1:7" x14ac:dyDescent="0.3">
      <c r="A74" t="s">
        <v>2221</v>
      </c>
      <c r="B74" s="2">
        <f>VLOOKUP($B$2,'Ref. DC-1980(IPUMS)'!$E$1:$BV$784,51,FALSE)</f>
        <v>104</v>
      </c>
      <c r="C74" s="27">
        <f t="shared" si="2"/>
        <v>9.0829694323144111E-2</v>
      </c>
      <c r="D74" s="2">
        <v>4485</v>
      </c>
      <c r="E74" s="301">
        <v>6.5943275550262456E-2</v>
      </c>
      <c r="F74" s="2">
        <v>144315</v>
      </c>
      <c r="G74" s="27">
        <v>3.7665474007129857E-2</v>
      </c>
    </row>
    <row r="75" spans="1:7" x14ac:dyDescent="0.3">
      <c r="A75" t="s">
        <v>2201</v>
      </c>
      <c r="B75" s="2">
        <f>VLOOKUP($B$2,'Ref. DC-1980(IPUMS)'!$E$1:$BV$784,52,FALSE)</f>
        <v>19</v>
      </c>
      <c r="C75" s="27">
        <f t="shared" si="2"/>
        <v>1.6593886462882096E-2</v>
      </c>
      <c r="D75" s="2">
        <v>805</v>
      </c>
      <c r="E75" s="301">
        <v>1.1835972534662492E-2</v>
      </c>
      <c r="F75" s="2">
        <v>31203</v>
      </c>
      <c r="G75" s="27">
        <v>8.1438227865743198E-3</v>
      </c>
    </row>
    <row r="76" spans="1:7" x14ac:dyDescent="0.3">
      <c r="A76" t="s">
        <v>2255</v>
      </c>
      <c r="B76" s="2">
        <f>VLOOKUP($B$2,'Ref. DC-1980(IPUMS)'!$E$1:$BV$784,53,FALSE)</f>
        <v>7</v>
      </c>
      <c r="C76" s="27">
        <f t="shared" si="2"/>
        <v>6.1135371179039302E-3</v>
      </c>
      <c r="D76" s="2">
        <v>1227</v>
      </c>
      <c r="E76" s="301">
        <v>1.8040668695690529E-2</v>
      </c>
      <c r="F76" s="2">
        <v>46361</v>
      </c>
      <c r="G76" s="27">
        <v>1.2099982957035287E-2</v>
      </c>
    </row>
    <row r="77" spans="1:7" x14ac:dyDescent="0.3">
      <c r="A77" t="s">
        <v>2222</v>
      </c>
      <c r="B77" s="2">
        <f>VLOOKUP($B$2,'Ref. DC-1980(IPUMS)'!$E$1:$BV$784,54,FALSE)</f>
        <v>12</v>
      </c>
      <c r="C77" s="27">
        <f t="shared" si="2"/>
        <v>1.0480349344978166E-2</v>
      </c>
      <c r="D77" s="2">
        <v>1802</v>
      </c>
      <c r="E77" s="301">
        <v>2.6494934791878023E-2</v>
      </c>
      <c r="F77" s="2">
        <v>110712</v>
      </c>
      <c r="G77" s="27">
        <v>2.889526354348031E-2</v>
      </c>
    </row>
    <row r="78" spans="1:7" x14ac:dyDescent="0.3">
      <c r="A78" t="s">
        <v>2207</v>
      </c>
      <c r="B78" s="2">
        <f>VLOOKUP($B$2,'Ref. DC-1980(IPUMS)'!$E$1:$BV$784,55,FALSE)</f>
        <v>0</v>
      </c>
      <c r="C78" s="27">
        <f t="shared" si="2"/>
        <v>0</v>
      </c>
      <c r="D78" s="2">
        <v>0</v>
      </c>
      <c r="E78" s="301">
        <v>0</v>
      </c>
      <c r="F78" s="2">
        <v>0</v>
      </c>
      <c r="G78" s="27">
        <v>0</v>
      </c>
    </row>
    <row r="79" spans="1:7" x14ac:dyDescent="0.3">
      <c r="A79" t="s">
        <v>2257</v>
      </c>
      <c r="B79" s="2">
        <f>SUM(B80:B84)</f>
        <v>74</v>
      </c>
      <c r="C79" s="27">
        <f t="shared" si="2"/>
        <v>6.4628820960698691E-2</v>
      </c>
      <c r="D79" s="2">
        <v>8125</v>
      </c>
      <c r="E79" s="301">
        <v>0.11946245570699719</v>
      </c>
      <c r="F79" s="2">
        <v>390533</v>
      </c>
      <c r="G79" s="27">
        <v>0.10192710778800848</v>
      </c>
    </row>
    <row r="80" spans="1:7" x14ac:dyDescent="0.3">
      <c r="A80" t="s">
        <v>2221</v>
      </c>
      <c r="B80" s="2">
        <f>VLOOKUP($B$2,'Ref. DC-1980(IPUMS)'!$E$1:$BV$784,56,FALSE)</f>
        <v>55</v>
      </c>
      <c r="C80" s="27">
        <f t="shared" si="2"/>
        <v>4.8034934497816595E-2</v>
      </c>
      <c r="D80" s="2">
        <v>4955</v>
      </c>
      <c r="E80" s="301">
        <v>7.2853719141928744E-2</v>
      </c>
      <c r="F80" s="2">
        <v>195755</v>
      </c>
      <c r="G80" s="27">
        <v>5.1091049885775598E-2</v>
      </c>
    </row>
    <row r="81" spans="1:7" x14ac:dyDescent="0.3">
      <c r="A81" t="s">
        <v>2201</v>
      </c>
      <c r="B81" s="2">
        <f>VLOOKUP($B$2,'Ref. DC-1980(IPUMS)'!$E$1:$BV$784,57,FALSE)</f>
        <v>5</v>
      </c>
      <c r="C81" s="27">
        <f t="shared" si="2"/>
        <v>4.3668122270742356E-3</v>
      </c>
      <c r="D81" s="2">
        <v>842</v>
      </c>
      <c r="E81" s="301">
        <v>1.2379986179112817E-2</v>
      </c>
      <c r="F81" s="2">
        <v>41110</v>
      </c>
      <c r="G81" s="27">
        <v>1.0729498918567774E-2</v>
      </c>
    </row>
    <row r="82" spans="1:7" x14ac:dyDescent="0.3">
      <c r="A82" t="s">
        <v>2255</v>
      </c>
      <c r="B82" s="2">
        <f>VLOOKUP($B$2,'Ref. DC-1980(IPUMS)'!$E$1:$BV$784,58,FALSE)</f>
        <v>14</v>
      </c>
      <c r="C82" s="27">
        <f t="shared" si="2"/>
        <v>1.222707423580786E-2</v>
      </c>
      <c r="D82" s="2">
        <v>1065</v>
      </c>
      <c r="E82" s="301">
        <v>1.5658771117286401E-2</v>
      </c>
      <c r="F82" s="2">
        <v>56433</v>
      </c>
      <c r="G82" s="27">
        <v>1.4728723241827663E-2</v>
      </c>
    </row>
    <row r="83" spans="1:7" x14ac:dyDescent="0.3">
      <c r="A83" t="s">
        <v>2222</v>
      </c>
      <c r="B83" s="2">
        <f>VLOOKUP($B$2,'Ref. DC-1980(IPUMS)'!$E$1:$BV$784,59,FALSE)</f>
        <v>0</v>
      </c>
      <c r="C83" s="27">
        <f t="shared" si="2"/>
        <v>0</v>
      </c>
      <c r="D83" s="2">
        <v>1263</v>
      </c>
      <c r="E83" s="301">
        <v>1.8569979268669226E-2</v>
      </c>
      <c r="F83" s="2">
        <v>97235</v>
      </c>
      <c r="G83" s="27">
        <v>2.537783574183745E-2</v>
      </c>
    </row>
    <row r="84" spans="1:7" x14ac:dyDescent="0.3">
      <c r="A84" t="s">
        <v>2207</v>
      </c>
      <c r="B84" s="2">
        <f>VLOOKUP($B$2,'Ref. DC-1980(IPUMS)'!$E$1:$BV$784,60,FALSE)</f>
        <v>0</v>
      </c>
      <c r="C84" s="27">
        <f t="shared" si="2"/>
        <v>0</v>
      </c>
      <c r="D84" s="2">
        <v>0</v>
      </c>
      <c r="E84" s="301">
        <v>0</v>
      </c>
      <c r="F84" s="2">
        <v>0</v>
      </c>
      <c r="G84" s="27">
        <v>0</v>
      </c>
    </row>
    <row r="85" spans="1:7" x14ac:dyDescent="0.3">
      <c r="A85" t="s">
        <v>2258</v>
      </c>
      <c r="B85" s="2">
        <f>SUM(B86:B90)</f>
        <v>137</v>
      </c>
      <c r="C85" s="27">
        <f t="shared" si="2"/>
        <v>0.11965065502183406</v>
      </c>
      <c r="D85" s="2">
        <v>9184</v>
      </c>
      <c r="E85" s="301">
        <v>0.13503300839545382</v>
      </c>
      <c r="F85" s="2">
        <v>446637</v>
      </c>
      <c r="G85" s="27">
        <v>0.11656996371910375</v>
      </c>
    </row>
    <row r="86" spans="1:7" x14ac:dyDescent="0.3">
      <c r="A86" t="s">
        <v>2221</v>
      </c>
      <c r="B86" s="2">
        <f>VLOOKUP($B$2,'Ref. DC-1980(IPUMS)'!$E$1:$BV$784,61,FALSE)</f>
        <v>111</v>
      </c>
      <c r="C86" s="27">
        <f t="shared" si="2"/>
        <v>9.6943231441048036E-2</v>
      </c>
      <c r="D86" s="2">
        <v>5693</v>
      </c>
      <c r="E86" s="301">
        <v>8.3704585887991997E-2</v>
      </c>
      <c r="F86" s="2">
        <v>237048</v>
      </c>
      <c r="G86" s="27">
        <v>6.1868310864720361E-2</v>
      </c>
    </row>
    <row r="87" spans="1:7" x14ac:dyDescent="0.3">
      <c r="A87" t="s">
        <v>2201</v>
      </c>
      <c r="B87" s="2">
        <f>VLOOKUP($B$2,'Ref. DC-1980(IPUMS)'!$E$1:$BV$784,62,FALSE)</f>
        <v>12</v>
      </c>
      <c r="C87" s="27">
        <f t="shared" si="2"/>
        <v>1.0480349344978166E-2</v>
      </c>
      <c r="D87" s="2">
        <v>1139</v>
      </c>
      <c r="E87" s="301">
        <v>1.6746798406187053E-2</v>
      </c>
      <c r="F87" s="2">
        <v>50566</v>
      </c>
      <c r="G87" s="27">
        <v>1.3197466366244177E-2</v>
      </c>
    </row>
    <row r="88" spans="1:7" x14ac:dyDescent="0.3">
      <c r="A88" t="s">
        <v>2255</v>
      </c>
      <c r="B88" s="2">
        <f>VLOOKUP($B$2,'Ref. DC-1980(IPUMS)'!$E$1:$BV$784,63,FALSE)</f>
        <v>6</v>
      </c>
      <c r="C88" s="27">
        <f t="shared" si="2"/>
        <v>5.2401746724890829E-3</v>
      </c>
      <c r="D88" s="2">
        <v>1538</v>
      </c>
      <c r="E88" s="301">
        <v>2.2613323923367592E-2</v>
      </c>
      <c r="F88" s="2">
        <v>75051</v>
      </c>
      <c r="G88" s="27">
        <v>1.9587925646738752E-2</v>
      </c>
    </row>
    <row r="89" spans="1:7" x14ac:dyDescent="0.3">
      <c r="A89" t="s">
        <v>2222</v>
      </c>
      <c r="B89" s="2">
        <f>VLOOKUP($B$2,'Ref. DC-1980(IPUMS)'!$E$1:$BV$784,64,FALSE)</f>
        <v>8</v>
      </c>
      <c r="C89" s="27">
        <f t="shared" si="2"/>
        <v>6.9868995633187774E-3</v>
      </c>
      <c r="D89" s="2">
        <v>814</v>
      </c>
      <c r="E89" s="301">
        <v>1.1968300177907164E-2</v>
      </c>
      <c r="F89" s="2">
        <v>83972</v>
      </c>
      <c r="G89" s="27">
        <v>2.1916260841400467E-2</v>
      </c>
    </row>
    <row r="90" spans="1:7" x14ac:dyDescent="0.3">
      <c r="A90" t="s">
        <v>2207</v>
      </c>
      <c r="B90" s="2">
        <f>VLOOKUP($B$2,'Ref. DC-1980(IPUMS)'!$E$1:$BV$784,65,FALSE)</f>
        <v>0</v>
      </c>
      <c r="C90" s="27">
        <f t="shared" si="2"/>
        <v>0</v>
      </c>
      <c r="D90" s="2">
        <v>0</v>
      </c>
      <c r="E90" s="301">
        <v>0</v>
      </c>
      <c r="F90" s="2">
        <v>0</v>
      </c>
      <c r="G90" s="27">
        <v>0</v>
      </c>
    </row>
    <row r="91" spans="1:7" x14ac:dyDescent="0.3">
      <c r="A91" t="s">
        <v>2259</v>
      </c>
      <c r="B91" s="2">
        <f>SUM(B92:B96)</f>
        <v>707</v>
      </c>
      <c r="C91" s="27">
        <f t="shared" si="2"/>
        <v>0.61746724890829696</v>
      </c>
      <c r="D91" s="2">
        <v>36657</v>
      </c>
      <c r="E91" s="301">
        <v>0.53897049093555649</v>
      </c>
      <c r="F91" s="2">
        <v>2442698</v>
      </c>
      <c r="G91" s="27">
        <v>0.63753163584012806</v>
      </c>
    </row>
    <row r="92" spans="1:7" x14ac:dyDescent="0.3">
      <c r="A92" t="s">
        <v>2221</v>
      </c>
      <c r="B92" s="2">
        <f>VLOOKUP($B$2,'Ref. DC-1980(IPUMS)'!$E$1:$BV$784,66,FALSE)</f>
        <v>627</v>
      </c>
      <c r="C92" s="27">
        <f t="shared" si="2"/>
        <v>0.54759825327510914</v>
      </c>
      <c r="D92" s="2">
        <v>28194</v>
      </c>
      <c r="E92" s="301">
        <v>0.41453839707114815</v>
      </c>
      <c r="F92" s="2">
        <v>1678486</v>
      </c>
      <c r="G92" s="27">
        <v>0.43807622772637195</v>
      </c>
    </row>
    <row r="93" spans="1:7" x14ac:dyDescent="0.3">
      <c r="A93" t="s">
        <v>2201</v>
      </c>
      <c r="B93" s="2">
        <f>VLOOKUP($B$2,'Ref. DC-1980(IPUMS)'!$E$1:$BV$784,67,FALSE)</f>
        <v>34</v>
      </c>
      <c r="C93" s="27">
        <f t="shared" si="2"/>
        <v>2.9694323144104803E-2</v>
      </c>
      <c r="D93" s="2">
        <v>4339</v>
      </c>
      <c r="E93" s="301">
        <v>6.3796627115404403E-2</v>
      </c>
      <c r="F93" s="2">
        <v>287092</v>
      </c>
      <c r="G93" s="27">
        <v>7.4929537911200675E-2</v>
      </c>
    </row>
    <row r="94" spans="1:7" x14ac:dyDescent="0.3">
      <c r="A94" t="s">
        <v>2255</v>
      </c>
      <c r="B94" s="2">
        <f>VLOOKUP($B$2,'Ref. DC-1980(IPUMS)'!$E$1:$BV$784,68,FALSE)</f>
        <v>38</v>
      </c>
      <c r="C94" s="27">
        <f t="shared" si="2"/>
        <v>3.3187772925764192E-2</v>
      </c>
      <c r="D94" s="2">
        <v>3412</v>
      </c>
      <c r="E94" s="301">
        <v>5.0166879861203002E-2</v>
      </c>
      <c r="F94" s="2">
        <v>323081</v>
      </c>
      <c r="G94" s="27">
        <v>8.4322482123809175E-2</v>
      </c>
    </row>
    <row r="95" spans="1:7" x14ac:dyDescent="0.3">
      <c r="A95" t="s">
        <v>2222</v>
      </c>
      <c r="B95" s="2">
        <f>VLOOKUP($B$2,'Ref. DC-1980(IPUMS)'!$E$1:$BV$784,69,FALSE)</f>
        <v>8</v>
      </c>
      <c r="C95" s="27">
        <f t="shared" si="2"/>
        <v>6.9868995633187774E-3</v>
      </c>
      <c r="D95" s="2">
        <v>712</v>
      </c>
      <c r="E95" s="301">
        <v>1.0468586887800861E-2</v>
      </c>
      <c r="F95" s="2">
        <v>154039</v>
      </c>
      <c r="G95" s="27">
        <v>4.0203388078746329E-2</v>
      </c>
    </row>
    <row r="96" spans="1:7" x14ac:dyDescent="0.3">
      <c r="A96" t="s">
        <v>2207</v>
      </c>
      <c r="B96" s="2">
        <f>VLOOKUP($B$2,'Ref. DC-1980(IPUMS)'!$E$1:$BV$784,70,FALSE)</f>
        <v>0</v>
      </c>
      <c r="C96" s="27">
        <f t="shared" si="2"/>
        <v>0</v>
      </c>
      <c r="D96" s="2">
        <v>0</v>
      </c>
      <c r="E96" s="301">
        <v>0</v>
      </c>
      <c r="F96" s="2">
        <v>0</v>
      </c>
      <c r="G96" s="27">
        <v>0</v>
      </c>
    </row>
    <row r="97" spans="1:7" x14ac:dyDescent="0.3">
      <c r="A97" s="18"/>
      <c r="B97" s="18"/>
      <c r="C97" s="18"/>
      <c r="D97" s="18"/>
      <c r="E97" s="18"/>
      <c r="F97" s="18"/>
      <c r="G97" s="18"/>
    </row>
    <row r="98" spans="1:7" x14ac:dyDescent="0.3">
      <c r="A98" s="211" t="s">
        <v>2265</v>
      </c>
      <c r="B98" s="122"/>
      <c r="C98" s="122"/>
      <c r="D98" s="303"/>
      <c r="E98" s="303"/>
      <c r="F98" s="211"/>
      <c r="G98" s="211"/>
    </row>
    <row r="99" spans="1:7" x14ac:dyDescent="0.3">
      <c r="A99" t="s">
        <v>1413</v>
      </c>
      <c r="B99" s="2">
        <f>VLOOKUP($B$2,'Ref. DC-1980(IPUMS)'!$E$1:$BV$784,18,FALSE)</f>
        <v>206</v>
      </c>
      <c r="C99" s="27"/>
      <c r="D99" s="2">
        <v>240</v>
      </c>
      <c r="E99" t="s">
        <v>170</v>
      </c>
      <c r="F99" s="2">
        <v>283</v>
      </c>
      <c r="G99" s="27"/>
    </row>
    <row r="100" spans="1:7" x14ac:dyDescent="0.3">
      <c r="A100" s="18"/>
      <c r="B100" s="18"/>
      <c r="C100" s="18"/>
      <c r="D100" s="18"/>
      <c r="E100" s="18"/>
      <c r="F100" s="18"/>
      <c r="G100" s="18"/>
    </row>
    <row r="101" spans="1:7" x14ac:dyDescent="0.3">
      <c r="A101" s="211" t="s">
        <v>2266</v>
      </c>
      <c r="B101" s="122"/>
      <c r="C101" s="211"/>
      <c r="D101" s="303"/>
      <c r="E101" s="303"/>
      <c r="F101" s="211"/>
      <c r="G101" s="211"/>
    </row>
    <row r="102" spans="1:7" x14ac:dyDescent="0.3">
      <c r="A102" t="s">
        <v>2234</v>
      </c>
      <c r="B102" s="2">
        <f>B62</f>
        <v>264</v>
      </c>
      <c r="C102" s="27"/>
      <c r="D102" s="2">
        <v>335</v>
      </c>
      <c r="E102" t="s">
        <v>170</v>
      </c>
      <c r="F102" s="2">
        <v>411</v>
      </c>
      <c r="G102" s="27"/>
    </row>
    <row r="103" spans="1:7" x14ac:dyDescent="0.3">
      <c r="A103" t="s">
        <v>2235</v>
      </c>
      <c r="B103" s="2">
        <f>B63</f>
        <v>82</v>
      </c>
      <c r="C103" s="27"/>
      <c r="D103" s="2">
        <v>90</v>
      </c>
      <c r="E103" t="s">
        <v>170</v>
      </c>
      <c r="F103" s="2">
        <v>98</v>
      </c>
      <c r="G103" s="27"/>
    </row>
    <row r="104" spans="1:7" x14ac:dyDescent="0.3">
      <c r="A104" s="18"/>
      <c r="B104" s="18"/>
      <c r="C104" s="18"/>
      <c r="D104" s="18"/>
      <c r="E104" s="18"/>
      <c r="F104" s="18"/>
      <c r="G104" s="18"/>
    </row>
    <row r="109" spans="1:7" x14ac:dyDescent="0.3">
      <c r="A109" s="31" t="s">
        <v>2236</v>
      </c>
    </row>
    <row r="110" spans="1:7" ht="24" x14ac:dyDescent="0.3">
      <c r="A110" s="32" t="s">
        <v>2237</v>
      </c>
    </row>
    <row r="111" spans="1:7" x14ac:dyDescent="0.3">
      <c r="A111" s="33" t="s">
        <v>2238</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2551</v>
      </c>
      <c r="B1" s="1" t="s">
        <v>2270</v>
      </c>
      <c r="C1" s="1" t="s">
        <v>2552</v>
      </c>
      <c r="D1" s="1" t="s">
        <v>2553</v>
      </c>
      <c r="E1" s="297" t="s">
        <v>2554</v>
      </c>
      <c r="F1" s="1" t="s">
        <v>2555</v>
      </c>
      <c r="G1" s="1" t="s">
        <v>2556</v>
      </c>
      <c r="H1" s="298" t="s">
        <v>2557</v>
      </c>
      <c r="I1" s="298" t="s">
        <v>2558</v>
      </c>
      <c r="J1" s="298" t="s">
        <v>2559</v>
      </c>
      <c r="K1" s="298" t="s">
        <v>2560</v>
      </c>
      <c r="L1" s="298" t="s">
        <v>2561</v>
      </c>
      <c r="M1" s="298" t="s">
        <v>2562</v>
      </c>
      <c r="N1" s="298" t="s">
        <v>2563</v>
      </c>
      <c r="O1" s="298" t="s">
        <v>2564</v>
      </c>
      <c r="P1" s="298" t="s">
        <v>2565</v>
      </c>
      <c r="Q1" s="298" t="s">
        <v>2566</v>
      </c>
      <c r="R1" s="298" t="s">
        <v>2567</v>
      </c>
      <c r="S1" s="298" t="s">
        <v>2568</v>
      </c>
      <c r="T1" s="1" t="s">
        <v>2569</v>
      </c>
      <c r="U1" s="1" t="s">
        <v>2570</v>
      </c>
      <c r="V1" s="298" t="s">
        <v>2571</v>
      </c>
      <c r="W1" s="298" t="s">
        <v>2572</v>
      </c>
      <c r="X1" s="298" t="s">
        <v>2573</v>
      </c>
      <c r="Y1" s="298" t="s">
        <v>2574</v>
      </c>
      <c r="Z1" s="298" t="s">
        <v>2575</v>
      </c>
      <c r="AA1" s="298" t="s">
        <v>2576</v>
      </c>
      <c r="AB1" s="298" t="s">
        <v>2577</v>
      </c>
      <c r="AC1" s="298" t="s">
        <v>2578</v>
      </c>
      <c r="AD1" s="298" t="s">
        <v>2579</v>
      </c>
      <c r="AE1" s="298" t="s">
        <v>2580</v>
      </c>
      <c r="AF1" s="298" t="s">
        <v>2581</v>
      </c>
      <c r="AG1" s="298" t="s">
        <v>2582</v>
      </c>
      <c r="AH1" s="298" t="s">
        <v>2583</v>
      </c>
      <c r="AI1" s="298" t="s">
        <v>2584</v>
      </c>
      <c r="AJ1" s="298" t="s">
        <v>2585</v>
      </c>
      <c r="AK1" s="298" t="s">
        <v>2586</v>
      </c>
      <c r="AL1" s="298" t="s">
        <v>2587</v>
      </c>
      <c r="AM1" s="298" t="s">
        <v>2588</v>
      </c>
      <c r="AN1" s="298" t="s">
        <v>2589</v>
      </c>
      <c r="AO1" s="298" t="s">
        <v>2590</v>
      </c>
      <c r="AP1" s="298" t="s">
        <v>2591</v>
      </c>
      <c r="AQ1" s="298" t="s">
        <v>2592</v>
      </c>
      <c r="AR1" s="298" t="s">
        <v>2593</v>
      </c>
      <c r="AS1" s="298" t="s">
        <v>2594</v>
      </c>
      <c r="AT1" s="298" t="s">
        <v>2595</v>
      </c>
      <c r="AU1" s="298" t="s">
        <v>2596</v>
      </c>
      <c r="AV1" s="298" t="s">
        <v>2597</v>
      </c>
      <c r="AW1" s="298" t="s">
        <v>2598</v>
      </c>
      <c r="AX1" s="298" t="s">
        <v>2599</v>
      </c>
      <c r="AY1" s="298" t="s">
        <v>2600</v>
      </c>
      <c r="AZ1" s="298" t="s">
        <v>2601</v>
      </c>
      <c r="BA1" s="298" t="s">
        <v>2602</v>
      </c>
      <c r="BB1" s="298" t="s">
        <v>2603</v>
      </c>
      <c r="BC1" s="298" t="s">
        <v>2604</v>
      </c>
      <c r="BD1" s="298" t="s">
        <v>2605</v>
      </c>
      <c r="BE1" s="298" t="s">
        <v>2606</v>
      </c>
      <c r="BF1" s="298" t="s">
        <v>2607</v>
      </c>
      <c r="BG1" s="298" t="s">
        <v>2608</v>
      </c>
      <c r="BH1" s="298" t="s">
        <v>2609</v>
      </c>
      <c r="BI1" s="298" t="s">
        <v>2610</v>
      </c>
      <c r="BJ1" s="298" t="s">
        <v>2611</v>
      </c>
      <c r="BK1" s="298" t="s">
        <v>2612</v>
      </c>
      <c r="BL1" s="298" t="s">
        <v>2613</v>
      </c>
      <c r="BM1" s="298" t="s">
        <v>2614</v>
      </c>
      <c r="BN1" s="298" t="s">
        <v>2615</v>
      </c>
      <c r="BO1" s="298" t="s">
        <v>2616</v>
      </c>
      <c r="BP1" s="298" t="s">
        <v>2617</v>
      </c>
      <c r="BQ1" s="298" t="s">
        <v>2618</v>
      </c>
      <c r="BR1" s="298" t="s">
        <v>2619</v>
      </c>
      <c r="BS1" s="298" t="s">
        <v>2620</v>
      </c>
      <c r="BT1" s="298" t="s">
        <v>2621</v>
      </c>
      <c r="BU1" s="298" t="s">
        <v>2622</v>
      </c>
      <c r="BV1" s="298" t="s">
        <v>2623</v>
      </c>
    </row>
    <row r="2" spans="1:74" s="1" customFormat="1" hidden="1" x14ac:dyDescent="0.3">
      <c r="E2" s="297">
        <v>1</v>
      </c>
      <c r="F2" s="1">
        <v>2</v>
      </c>
      <c r="G2" s="1">
        <v>3</v>
      </c>
      <c r="H2" s="297">
        <v>4</v>
      </c>
      <c r="I2" s="1">
        <v>5</v>
      </c>
      <c r="J2" s="1">
        <v>6</v>
      </c>
      <c r="K2" s="297">
        <v>7</v>
      </c>
      <c r="L2" s="1">
        <v>8</v>
      </c>
      <c r="M2" s="1">
        <v>9</v>
      </c>
      <c r="N2" s="297">
        <v>10</v>
      </c>
      <c r="O2" s="1">
        <v>11</v>
      </c>
      <c r="P2" s="1">
        <v>12</v>
      </c>
      <c r="Q2" s="297">
        <v>13</v>
      </c>
      <c r="R2" s="1">
        <v>14</v>
      </c>
      <c r="S2" s="1">
        <v>15</v>
      </c>
      <c r="T2" s="297">
        <v>16</v>
      </c>
      <c r="U2" s="1">
        <v>17</v>
      </c>
      <c r="V2" s="1">
        <v>18</v>
      </c>
      <c r="W2" s="297">
        <v>19</v>
      </c>
      <c r="X2" s="1">
        <v>20</v>
      </c>
      <c r="Y2" s="1">
        <v>21</v>
      </c>
      <c r="Z2" s="297">
        <v>22</v>
      </c>
      <c r="AA2" s="1">
        <v>23</v>
      </c>
      <c r="AB2" s="1">
        <v>24</v>
      </c>
      <c r="AC2" s="297">
        <v>25</v>
      </c>
      <c r="AD2" s="1">
        <v>26</v>
      </c>
      <c r="AE2" s="1">
        <v>27</v>
      </c>
      <c r="AF2" s="297">
        <v>28</v>
      </c>
      <c r="AG2" s="1">
        <v>29</v>
      </c>
      <c r="AH2" s="1">
        <v>30</v>
      </c>
      <c r="AI2" s="297">
        <v>31</v>
      </c>
      <c r="AJ2" s="1">
        <v>32</v>
      </c>
      <c r="AK2" s="1">
        <v>33</v>
      </c>
      <c r="AL2" s="297">
        <v>34</v>
      </c>
      <c r="AM2" s="1">
        <v>35</v>
      </c>
      <c r="AN2" s="1">
        <v>36</v>
      </c>
      <c r="AO2" s="297">
        <v>37</v>
      </c>
      <c r="AP2" s="1">
        <v>38</v>
      </c>
      <c r="AQ2" s="1">
        <v>39</v>
      </c>
      <c r="AR2" s="297">
        <v>40</v>
      </c>
      <c r="AS2" s="1">
        <v>41</v>
      </c>
      <c r="AT2" s="1">
        <v>42</v>
      </c>
      <c r="AU2" s="297">
        <v>43</v>
      </c>
      <c r="AV2" s="1">
        <v>44</v>
      </c>
      <c r="AW2" s="1">
        <v>45</v>
      </c>
      <c r="AX2" s="297">
        <v>46</v>
      </c>
      <c r="AY2" s="1">
        <v>47</v>
      </c>
      <c r="AZ2" s="1">
        <v>48</v>
      </c>
      <c r="BA2" s="297">
        <v>49</v>
      </c>
      <c r="BB2" s="1">
        <v>50</v>
      </c>
      <c r="BC2" s="1">
        <v>51</v>
      </c>
      <c r="BD2" s="297">
        <v>52</v>
      </c>
      <c r="BE2" s="1">
        <v>53</v>
      </c>
      <c r="BF2" s="1">
        <v>54</v>
      </c>
      <c r="BG2" s="297">
        <v>55</v>
      </c>
      <c r="BH2" s="1">
        <v>56</v>
      </c>
      <c r="BI2" s="1">
        <v>57</v>
      </c>
      <c r="BJ2" s="297">
        <v>58</v>
      </c>
      <c r="BK2" s="1">
        <v>59</v>
      </c>
      <c r="BL2" s="1">
        <v>60</v>
      </c>
      <c r="BM2" s="297">
        <v>61</v>
      </c>
      <c r="BN2" s="1">
        <v>62</v>
      </c>
      <c r="BO2" s="1">
        <v>63</v>
      </c>
      <c r="BP2" s="297">
        <v>64</v>
      </c>
      <c r="BQ2" s="1">
        <v>65</v>
      </c>
      <c r="BR2" s="1">
        <v>66</v>
      </c>
      <c r="BS2" s="297">
        <v>67</v>
      </c>
      <c r="BT2" s="1">
        <v>68</v>
      </c>
      <c r="BU2" s="1">
        <v>69</v>
      </c>
      <c r="BV2" s="297">
        <v>70</v>
      </c>
    </row>
    <row r="3" spans="1:74" s="1" customFormat="1" ht="115.2" x14ac:dyDescent="0.3">
      <c r="A3" s="1" t="s">
        <v>2624</v>
      </c>
      <c r="B3" s="1" t="s">
        <v>2625</v>
      </c>
      <c r="C3" s="1" t="s">
        <v>2626</v>
      </c>
      <c r="D3" s="1" t="s">
        <v>2627</v>
      </c>
      <c r="E3" s="1" t="s">
        <v>2628</v>
      </c>
      <c r="F3" s="1" t="s">
        <v>2629</v>
      </c>
      <c r="G3" s="1" t="s">
        <v>2630</v>
      </c>
      <c r="H3" s="299" t="s">
        <v>2631</v>
      </c>
      <c r="I3" s="299" t="s">
        <v>2632</v>
      </c>
      <c r="J3" s="299" t="s">
        <v>2633</v>
      </c>
      <c r="K3" s="299" t="s">
        <v>2242</v>
      </c>
      <c r="L3" s="299" t="s">
        <v>2634</v>
      </c>
      <c r="M3" s="299" t="s">
        <v>2635</v>
      </c>
      <c r="N3" s="299" t="s">
        <v>2636</v>
      </c>
      <c r="O3" s="299" t="s">
        <v>2637</v>
      </c>
      <c r="P3" s="299">
        <v>1</v>
      </c>
      <c r="Q3" s="300">
        <v>44601</v>
      </c>
      <c r="R3" s="299" t="s">
        <v>2638</v>
      </c>
      <c r="S3" s="299" t="s">
        <v>2639</v>
      </c>
      <c r="T3" s="1" t="s">
        <v>2627</v>
      </c>
      <c r="U3" s="1">
        <v>1</v>
      </c>
      <c r="V3" s="299" t="s">
        <v>2182</v>
      </c>
      <c r="W3" s="299" t="s">
        <v>2640</v>
      </c>
      <c r="X3" s="299" t="s">
        <v>2641</v>
      </c>
      <c r="Y3" s="299" t="s">
        <v>2642</v>
      </c>
      <c r="Z3" s="299" t="s">
        <v>2643</v>
      </c>
      <c r="AA3" s="299" t="s">
        <v>2644</v>
      </c>
      <c r="AB3" s="299" t="s">
        <v>2645</v>
      </c>
      <c r="AC3" s="299" t="s">
        <v>2646</v>
      </c>
      <c r="AD3" s="299" t="s">
        <v>2647</v>
      </c>
      <c r="AE3" s="299" t="s">
        <v>2648</v>
      </c>
      <c r="AF3" s="299" t="s">
        <v>2649</v>
      </c>
      <c r="AG3" s="299" t="s">
        <v>2650</v>
      </c>
      <c r="AH3" s="299" t="s">
        <v>2651</v>
      </c>
      <c r="AI3" s="299" t="s">
        <v>2652</v>
      </c>
      <c r="AJ3" s="299" t="s">
        <v>2653</v>
      </c>
      <c r="AK3" s="299" t="s">
        <v>2654</v>
      </c>
      <c r="AL3" s="299" t="s">
        <v>2655</v>
      </c>
      <c r="AM3" s="299" t="s">
        <v>2656</v>
      </c>
      <c r="AN3" s="299" t="s">
        <v>2657</v>
      </c>
      <c r="AO3" s="299" t="s">
        <v>2658</v>
      </c>
      <c r="AP3" s="299" t="s">
        <v>2659</v>
      </c>
      <c r="AQ3" s="299" t="s">
        <v>2660</v>
      </c>
      <c r="AR3" s="299" t="s">
        <v>2661</v>
      </c>
      <c r="AS3" s="299" t="s">
        <v>2662</v>
      </c>
      <c r="AT3" s="299" t="s">
        <v>2663</v>
      </c>
      <c r="AU3" s="299" t="s">
        <v>2664</v>
      </c>
      <c r="AV3" s="299" t="s">
        <v>2665</v>
      </c>
      <c r="AW3" s="299" t="s">
        <v>2666</v>
      </c>
      <c r="AX3" s="299" t="s">
        <v>2640</v>
      </c>
      <c r="AY3" s="299" t="s">
        <v>2641</v>
      </c>
      <c r="AZ3" s="299" t="s">
        <v>2642</v>
      </c>
      <c r="BA3" s="299" t="s">
        <v>2643</v>
      </c>
      <c r="BB3" s="299" t="s">
        <v>2644</v>
      </c>
      <c r="BC3" s="299" t="s">
        <v>2645</v>
      </c>
      <c r="BD3" s="299" t="s">
        <v>2646</v>
      </c>
      <c r="BE3" s="299" t="s">
        <v>2647</v>
      </c>
      <c r="BF3" s="299" t="s">
        <v>2648</v>
      </c>
      <c r="BG3" s="299" t="s">
        <v>2649</v>
      </c>
      <c r="BH3" s="299" t="s">
        <v>2650</v>
      </c>
      <c r="BI3" s="299" t="s">
        <v>2651</v>
      </c>
      <c r="BJ3" s="299" t="s">
        <v>2652</v>
      </c>
      <c r="BK3" s="299" t="s">
        <v>2653</v>
      </c>
      <c r="BL3" s="299" t="s">
        <v>2654</v>
      </c>
      <c r="BM3" s="299" t="s">
        <v>2655</v>
      </c>
      <c r="BN3" s="299" t="s">
        <v>2656</v>
      </c>
      <c r="BO3" s="299" t="s">
        <v>2657</v>
      </c>
      <c r="BP3" s="299" t="s">
        <v>2658</v>
      </c>
      <c r="BQ3" s="299" t="s">
        <v>2659</v>
      </c>
      <c r="BR3" s="299" t="s">
        <v>2660</v>
      </c>
      <c r="BS3" s="299" t="s">
        <v>2661</v>
      </c>
      <c r="BT3" s="299" t="s">
        <v>2662</v>
      </c>
      <c r="BU3" s="299" t="s">
        <v>2663</v>
      </c>
      <c r="BV3" s="299" t="s">
        <v>2664</v>
      </c>
    </row>
    <row r="4" spans="1:74" x14ac:dyDescent="0.3">
      <c r="A4" t="s">
        <v>2667</v>
      </c>
      <c r="B4">
        <v>1980</v>
      </c>
      <c r="C4" t="s">
        <v>171</v>
      </c>
      <c r="D4" t="s">
        <v>334</v>
      </c>
      <c r="E4" t="str">
        <f>_xlfn.CONCAT("City of ",D4)</f>
        <v>City of Adelanto</v>
      </c>
      <c r="F4">
        <v>3</v>
      </c>
      <c r="G4" t="s">
        <v>2668</v>
      </c>
      <c r="H4">
        <v>2164</v>
      </c>
      <c r="I4">
        <v>0</v>
      </c>
      <c r="J4">
        <v>0</v>
      </c>
      <c r="K4">
        <v>2164</v>
      </c>
      <c r="L4">
        <v>858</v>
      </c>
      <c r="M4">
        <v>397</v>
      </c>
      <c r="N4">
        <v>461</v>
      </c>
      <c r="O4">
        <v>43600</v>
      </c>
      <c r="P4">
        <v>591</v>
      </c>
      <c r="Q4">
        <v>233</v>
      </c>
      <c r="R4">
        <v>25</v>
      </c>
      <c r="S4">
        <v>186</v>
      </c>
      <c r="T4" t="s">
        <v>334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2669</v>
      </c>
      <c r="B5">
        <v>1980</v>
      </c>
      <c r="C5" t="s">
        <v>171</v>
      </c>
      <c r="D5" t="s">
        <v>338</v>
      </c>
      <c r="E5" t="str">
        <f t="shared" ref="E5:E68" si="0">_xlfn.CONCAT("City of ",D5)</f>
        <v>City of Alameda</v>
      </c>
      <c r="F5">
        <v>10</v>
      </c>
      <c r="G5" t="s">
        <v>2670</v>
      </c>
      <c r="H5">
        <v>63852</v>
      </c>
      <c r="I5">
        <v>63852</v>
      </c>
      <c r="J5">
        <v>0</v>
      </c>
      <c r="K5">
        <v>0</v>
      </c>
      <c r="L5">
        <v>26517</v>
      </c>
      <c r="M5">
        <v>10908</v>
      </c>
      <c r="N5">
        <v>15609</v>
      </c>
      <c r="O5">
        <v>99600</v>
      </c>
      <c r="P5">
        <v>14731</v>
      </c>
      <c r="Q5">
        <v>7336</v>
      </c>
      <c r="R5">
        <v>5699</v>
      </c>
      <c r="S5">
        <v>19</v>
      </c>
      <c r="T5" t="s">
        <v>338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2671</v>
      </c>
      <c r="B6">
        <v>1980</v>
      </c>
      <c r="C6" t="s">
        <v>171</v>
      </c>
      <c r="D6" t="s">
        <v>2672</v>
      </c>
      <c r="E6" t="str">
        <f t="shared" si="0"/>
        <v>City of Alamo</v>
      </c>
      <c r="F6">
        <v>15</v>
      </c>
      <c r="G6" t="s">
        <v>2673</v>
      </c>
      <c r="H6">
        <v>8505</v>
      </c>
      <c r="I6">
        <v>8505</v>
      </c>
      <c r="J6">
        <v>0</v>
      </c>
      <c r="K6">
        <v>0</v>
      </c>
      <c r="L6">
        <v>2787</v>
      </c>
      <c r="M6">
        <v>2544</v>
      </c>
      <c r="N6">
        <v>243</v>
      </c>
      <c r="O6">
        <v>200100</v>
      </c>
      <c r="P6">
        <v>2788</v>
      </c>
      <c r="Q6">
        <v>93</v>
      </c>
      <c r="R6">
        <v>26</v>
      </c>
      <c r="S6">
        <v>1</v>
      </c>
      <c r="T6" t="s">
        <v>2672</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2674</v>
      </c>
      <c r="B7">
        <v>1980</v>
      </c>
      <c r="C7" t="s">
        <v>171</v>
      </c>
      <c r="D7" t="s">
        <v>340</v>
      </c>
      <c r="E7" t="str">
        <f t="shared" si="0"/>
        <v>City of Albany</v>
      </c>
      <c r="F7">
        <v>20</v>
      </c>
      <c r="G7" t="s">
        <v>2675</v>
      </c>
      <c r="H7">
        <v>15130</v>
      </c>
      <c r="I7">
        <v>15130</v>
      </c>
      <c r="J7">
        <v>0</v>
      </c>
      <c r="K7">
        <v>0</v>
      </c>
      <c r="L7">
        <v>6855</v>
      </c>
      <c r="M7">
        <v>3365</v>
      </c>
      <c r="N7">
        <v>3490</v>
      </c>
      <c r="O7">
        <v>85500</v>
      </c>
      <c r="P7">
        <v>5151</v>
      </c>
      <c r="Q7">
        <v>1049</v>
      </c>
      <c r="R7">
        <v>831</v>
      </c>
      <c r="S7">
        <v>1</v>
      </c>
      <c r="T7" t="s">
        <v>340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2676</v>
      </c>
      <c r="B8">
        <v>1980</v>
      </c>
      <c r="C8" t="s">
        <v>171</v>
      </c>
      <c r="D8" t="s">
        <v>342</v>
      </c>
      <c r="E8" t="str">
        <f t="shared" si="0"/>
        <v>City of Alhambra</v>
      </c>
      <c r="F8">
        <v>25</v>
      </c>
      <c r="G8" t="s">
        <v>2677</v>
      </c>
      <c r="H8">
        <v>64615</v>
      </c>
      <c r="I8">
        <v>64615</v>
      </c>
      <c r="J8">
        <v>0</v>
      </c>
      <c r="K8">
        <v>0</v>
      </c>
      <c r="L8">
        <v>25962</v>
      </c>
      <c r="M8">
        <v>11308</v>
      </c>
      <c r="N8">
        <v>14654</v>
      </c>
      <c r="O8">
        <v>85600</v>
      </c>
      <c r="P8">
        <v>16486</v>
      </c>
      <c r="Q8">
        <v>6610</v>
      </c>
      <c r="R8">
        <v>4062</v>
      </c>
      <c r="S8">
        <v>19</v>
      </c>
      <c r="T8" t="s">
        <v>342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2678</v>
      </c>
      <c r="B9">
        <v>1980</v>
      </c>
      <c r="C9" t="s">
        <v>171</v>
      </c>
      <c r="D9" t="s">
        <v>2679</v>
      </c>
      <c r="E9" t="str">
        <f t="shared" si="0"/>
        <v>City of Alondra Park</v>
      </c>
      <c r="F9">
        <v>32</v>
      </c>
      <c r="G9" t="s">
        <v>2680</v>
      </c>
      <c r="H9">
        <v>12096</v>
      </c>
      <c r="I9">
        <v>12096</v>
      </c>
      <c r="J9">
        <v>0</v>
      </c>
      <c r="K9">
        <v>0</v>
      </c>
      <c r="L9">
        <v>4398</v>
      </c>
      <c r="M9">
        <v>2681</v>
      </c>
      <c r="N9">
        <v>1717</v>
      </c>
      <c r="O9">
        <v>85800</v>
      </c>
      <c r="P9">
        <v>3324</v>
      </c>
      <c r="Q9">
        <v>329</v>
      </c>
      <c r="R9">
        <v>845</v>
      </c>
      <c r="S9">
        <v>26</v>
      </c>
      <c r="T9" t="s">
        <v>2679</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2681</v>
      </c>
      <c r="B10">
        <v>1980</v>
      </c>
      <c r="C10" t="s">
        <v>171</v>
      </c>
      <c r="D10" t="s">
        <v>1257</v>
      </c>
      <c r="E10" t="str">
        <f t="shared" si="0"/>
        <v>City of Alpine</v>
      </c>
      <c r="F10">
        <v>35</v>
      </c>
      <c r="G10" t="s">
        <v>2682</v>
      </c>
      <c r="H10">
        <v>5368</v>
      </c>
      <c r="I10">
        <v>0</v>
      </c>
      <c r="J10">
        <v>5368</v>
      </c>
      <c r="K10">
        <v>0</v>
      </c>
      <c r="L10">
        <v>2047</v>
      </c>
      <c r="M10">
        <v>1383</v>
      </c>
      <c r="N10">
        <v>664</v>
      </c>
      <c r="O10">
        <v>126300</v>
      </c>
      <c r="P10">
        <v>1690</v>
      </c>
      <c r="Q10">
        <v>127</v>
      </c>
      <c r="R10">
        <v>241</v>
      </c>
      <c r="S10">
        <v>228</v>
      </c>
      <c r="T10" t="s">
        <v>1257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2683</v>
      </c>
      <c r="B11">
        <v>1980</v>
      </c>
      <c r="C11" t="s">
        <v>171</v>
      </c>
      <c r="D11" t="s">
        <v>2684</v>
      </c>
      <c r="E11" t="str">
        <f t="shared" si="0"/>
        <v>City of Altadena</v>
      </c>
      <c r="F11">
        <v>40</v>
      </c>
      <c r="G11" t="s">
        <v>2685</v>
      </c>
      <c r="H11">
        <v>40510</v>
      </c>
      <c r="I11">
        <v>40510</v>
      </c>
      <c r="J11">
        <v>0</v>
      </c>
      <c r="K11">
        <v>0</v>
      </c>
      <c r="L11">
        <v>14018</v>
      </c>
      <c r="M11">
        <v>10553</v>
      </c>
      <c r="N11">
        <v>3465</v>
      </c>
      <c r="O11">
        <v>80500</v>
      </c>
      <c r="P11">
        <v>13535</v>
      </c>
      <c r="Q11">
        <v>715</v>
      </c>
      <c r="R11">
        <v>292</v>
      </c>
      <c r="S11">
        <v>7</v>
      </c>
      <c r="T11" t="s">
        <v>2684</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2686</v>
      </c>
      <c r="B12">
        <v>1980</v>
      </c>
      <c r="C12" t="s">
        <v>171</v>
      </c>
      <c r="D12" t="s">
        <v>2687</v>
      </c>
      <c r="E12" t="str">
        <f t="shared" si="0"/>
        <v>City of Alta Hill</v>
      </c>
      <c r="F12">
        <v>45</v>
      </c>
      <c r="G12" t="s">
        <v>2688</v>
      </c>
      <c r="H12">
        <v>1229</v>
      </c>
      <c r="I12">
        <v>0</v>
      </c>
      <c r="J12">
        <v>0</v>
      </c>
      <c r="K12">
        <v>1229</v>
      </c>
      <c r="L12">
        <v>509</v>
      </c>
      <c r="M12">
        <v>386</v>
      </c>
      <c r="N12">
        <v>123</v>
      </c>
      <c r="O12">
        <v>61900</v>
      </c>
      <c r="P12">
        <v>465</v>
      </c>
      <c r="Q12">
        <v>46</v>
      </c>
      <c r="R12">
        <v>2</v>
      </c>
      <c r="S12">
        <v>23</v>
      </c>
      <c r="T12" t="s">
        <v>2687</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2689</v>
      </c>
      <c r="B13">
        <v>1980</v>
      </c>
      <c r="C13" t="s">
        <v>171</v>
      </c>
      <c r="D13" t="s">
        <v>2690</v>
      </c>
      <c r="E13" t="str">
        <f t="shared" si="0"/>
        <v>City of Alta Sierra</v>
      </c>
      <c r="F13">
        <v>47</v>
      </c>
      <c r="G13" t="s">
        <v>2691</v>
      </c>
      <c r="H13">
        <v>2168</v>
      </c>
      <c r="I13">
        <v>0</v>
      </c>
      <c r="J13">
        <v>0</v>
      </c>
      <c r="K13">
        <v>2168</v>
      </c>
      <c r="L13">
        <v>818</v>
      </c>
      <c r="M13">
        <v>743</v>
      </c>
      <c r="N13">
        <v>75</v>
      </c>
      <c r="O13">
        <v>96700</v>
      </c>
      <c r="P13">
        <v>956</v>
      </c>
      <c r="Q13">
        <v>3</v>
      </c>
      <c r="R13">
        <v>0</v>
      </c>
      <c r="S13">
        <v>5</v>
      </c>
      <c r="T13" t="s">
        <v>2690</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2692</v>
      </c>
      <c r="B14">
        <v>1980</v>
      </c>
      <c r="C14" t="s">
        <v>171</v>
      </c>
      <c r="D14" t="s">
        <v>346</v>
      </c>
      <c r="E14" t="str">
        <f t="shared" si="0"/>
        <v>City of Alturas</v>
      </c>
      <c r="F14">
        <v>50</v>
      </c>
      <c r="G14" t="s">
        <v>2693</v>
      </c>
      <c r="H14">
        <v>3025</v>
      </c>
      <c r="I14">
        <v>0</v>
      </c>
      <c r="J14">
        <v>3025</v>
      </c>
      <c r="K14">
        <v>0</v>
      </c>
      <c r="L14">
        <v>1218</v>
      </c>
      <c r="M14">
        <v>797</v>
      </c>
      <c r="N14">
        <v>421</v>
      </c>
      <c r="O14">
        <v>39900</v>
      </c>
      <c r="P14">
        <v>1044</v>
      </c>
      <c r="Q14">
        <v>95</v>
      </c>
      <c r="R14">
        <v>98</v>
      </c>
      <c r="S14">
        <v>60</v>
      </c>
      <c r="T14" t="s">
        <v>346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2694</v>
      </c>
      <c r="B15">
        <v>1980</v>
      </c>
      <c r="C15" t="s">
        <v>171</v>
      </c>
      <c r="D15" t="s">
        <v>2695</v>
      </c>
      <c r="E15" t="str">
        <f t="shared" si="0"/>
        <v>City of Alum Rock</v>
      </c>
      <c r="F15">
        <v>55</v>
      </c>
      <c r="G15" t="s">
        <v>2696</v>
      </c>
      <c r="H15">
        <v>16890</v>
      </c>
      <c r="I15">
        <v>16890</v>
      </c>
      <c r="J15">
        <v>0</v>
      </c>
      <c r="K15">
        <v>0</v>
      </c>
      <c r="L15">
        <v>5441</v>
      </c>
      <c r="M15">
        <v>4474</v>
      </c>
      <c r="N15">
        <v>967</v>
      </c>
      <c r="O15">
        <v>79100</v>
      </c>
      <c r="P15">
        <v>5169</v>
      </c>
      <c r="Q15">
        <v>365</v>
      </c>
      <c r="R15">
        <v>19</v>
      </c>
      <c r="S15">
        <v>5</v>
      </c>
      <c r="T15" t="s">
        <v>2695</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2697</v>
      </c>
      <c r="B16">
        <v>1980</v>
      </c>
      <c r="C16" t="s">
        <v>171</v>
      </c>
      <c r="D16" t="s">
        <v>348</v>
      </c>
      <c r="E16" t="str">
        <f t="shared" si="0"/>
        <v>City of Amador City</v>
      </c>
      <c r="F16">
        <v>65</v>
      </c>
      <c r="G16" t="s">
        <v>2698</v>
      </c>
      <c r="H16">
        <v>136</v>
      </c>
      <c r="I16">
        <v>0</v>
      </c>
      <c r="J16">
        <v>0</v>
      </c>
      <c r="K16">
        <v>136</v>
      </c>
      <c r="L16">
        <v>57</v>
      </c>
      <c r="M16">
        <v>40</v>
      </c>
      <c r="N16">
        <v>17</v>
      </c>
      <c r="O16">
        <v>44200</v>
      </c>
      <c r="P16">
        <v>71</v>
      </c>
      <c r="Q16">
        <v>2</v>
      </c>
      <c r="R16">
        <v>0</v>
      </c>
      <c r="S16">
        <v>0</v>
      </c>
      <c r="T16" t="s">
        <v>348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2699</v>
      </c>
      <c r="B17">
        <v>1980</v>
      </c>
      <c r="C17" t="s">
        <v>171</v>
      </c>
      <c r="D17" t="s">
        <v>350</v>
      </c>
      <c r="E17" t="str">
        <f t="shared" si="0"/>
        <v>City of American Canyon</v>
      </c>
      <c r="F17">
        <v>67</v>
      </c>
      <c r="G17" t="s">
        <v>2700</v>
      </c>
      <c r="H17">
        <v>5712</v>
      </c>
      <c r="I17">
        <v>5712</v>
      </c>
      <c r="J17">
        <v>0</v>
      </c>
      <c r="K17">
        <v>0</v>
      </c>
      <c r="L17">
        <v>1969</v>
      </c>
      <c r="M17">
        <v>1729</v>
      </c>
      <c r="N17">
        <v>240</v>
      </c>
      <c r="O17">
        <v>61100</v>
      </c>
      <c r="P17">
        <v>1280</v>
      </c>
      <c r="Q17">
        <v>38</v>
      </c>
      <c r="R17">
        <v>2</v>
      </c>
      <c r="S17">
        <v>695</v>
      </c>
      <c r="T17" t="s">
        <v>350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2701</v>
      </c>
      <c r="B18">
        <v>1980</v>
      </c>
      <c r="C18" t="s">
        <v>171</v>
      </c>
      <c r="D18" t="s">
        <v>352</v>
      </c>
      <c r="E18" t="str">
        <f t="shared" si="0"/>
        <v>City of Anaheim</v>
      </c>
      <c r="F18">
        <v>70</v>
      </c>
      <c r="G18" t="s">
        <v>2702</v>
      </c>
      <c r="H18">
        <v>219311</v>
      </c>
      <c r="I18">
        <v>219311</v>
      </c>
      <c r="J18">
        <v>0</v>
      </c>
      <c r="K18">
        <v>0</v>
      </c>
      <c r="L18">
        <v>79749</v>
      </c>
      <c r="M18">
        <v>40455</v>
      </c>
      <c r="N18">
        <v>39294</v>
      </c>
      <c r="O18">
        <v>93000</v>
      </c>
      <c r="P18">
        <v>47307</v>
      </c>
      <c r="Q18">
        <v>13087</v>
      </c>
      <c r="R18">
        <v>17910</v>
      </c>
      <c r="S18">
        <v>4380</v>
      </c>
      <c r="T18" t="s">
        <v>352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2703</v>
      </c>
      <c r="B19">
        <v>1980</v>
      </c>
      <c r="C19" t="s">
        <v>171</v>
      </c>
      <c r="D19" t="s">
        <v>354</v>
      </c>
      <c r="E19" t="str">
        <f t="shared" si="0"/>
        <v>City of Anderson</v>
      </c>
      <c r="F19">
        <v>75</v>
      </c>
      <c r="G19" t="s">
        <v>2704</v>
      </c>
      <c r="H19">
        <v>7381</v>
      </c>
      <c r="I19">
        <v>0</v>
      </c>
      <c r="J19">
        <v>7381</v>
      </c>
      <c r="K19">
        <v>0</v>
      </c>
      <c r="L19">
        <v>2736</v>
      </c>
      <c r="M19">
        <v>1499</v>
      </c>
      <c r="N19">
        <v>1237</v>
      </c>
      <c r="O19">
        <v>45100</v>
      </c>
      <c r="P19">
        <v>2034</v>
      </c>
      <c r="Q19">
        <v>460</v>
      </c>
      <c r="R19">
        <v>261</v>
      </c>
      <c r="S19">
        <v>112</v>
      </c>
      <c r="T19" t="s">
        <v>354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2705</v>
      </c>
      <c r="B20">
        <v>1980</v>
      </c>
      <c r="C20" t="s">
        <v>171</v>
      </c>
      <c r="D20" t="s">
        <v>356</v>
      </c>
      <c r="E20" t="str">
        <f t="shared" si="0"/>
        <v>City of Angels</v>
      </c>
      <c r="F20">
        <v>80</v>
      </c>
      <c r="G20" t="s">
        <v>2706</v>
      </c>
      <c r="H20">
        <v>2302</v>
      </c>
      <c r="I20">
        <v>0</v>
      </c>
      <c r="J20">
        <v>0</v>
      </c>
      <c r="K20">
        <v>2302</v>
      </c>
      <c r="L20">
        <v>1010</v>
      </c>
      <c r="M20">
        <v>699</v>
      </c>
      <c r="N20">
        <v>311</v>
      </c>
      <c r="O20">
        <v>55700</v>
      </c>
      <c r="P20">
        <v>760</v>
      </c>
      <c r="Q20">
        <v>138</v>
      </c>
      <c r="R20">
        <v>44</v>
      </c>
      <c r="S20">
        <v>168</v>
      </c>
      <c r="T20" t="s">
        <v>356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2707</v>
      </c>
      <c r="B21">
        <v>1980</v>
      </c>
      <c r="C21" t="s">
        <v>171</v>
      </c>
      <c r="D21" t="s">
        <v>2708</v>
      </c>
      <c r="E21" t="str">
        <f t="shared" si="0"/>
        <v>City of Angwin</v>
      </c>
      <c r="F21">
        <v>83</v>
      </c>
      <c r="G21" t="s">
        <v>2709</v>
      </c>
      <c r="H21">
        <v>3526</v>
      </c>
      <c r="I21">
        <v>0</v>
      </c>
      <c r="J21">
        <v>3526</v>
      </c>
      <c r="K21">
        <v>0</v>
      </c>
      <c r="L21">
        <v>782</v>
      </c>
      <c r="M21">
        <v>402</v>
      </c>
      <c r="N21">
        <v>380</v>
      </c>
      <c r="O21">
        <v>84400</v>
      </c>
      <c r="P21">
        <v>567</v>
      </c>
      <c r="Q21">
        <v>193</v>
      </c>
      <c r="R21">
        <v>6</v>
      </c>
      <c r="S21">
        <v>43</v>
      </c>
      <c r="T21" t="s">
        <v>2708</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2710</v>
      </c>
      <c r="B22">
        <v>1980</v>
      </c>
      <c r="C22" t="s">
        <v>171</v>
      </c>
      <c r="D22" t="s">
        <v>358</v>
      </c>
      <c r="E22" t="str">
        <f t="shared" si="0"/>
        <v>City of Antioch</v>
      </c>
      <c r="F22">
        <v>85</v>
      </c>
      <c r="G22" t="s">
        <v>2711</v>
      </c>
      <c r="H22">
        <v>42683</v>
      </c>
      <c r="I22">
        <v>42683</v>
      </c>
      <c r="J22">
        <v>0</v>
      </c>
      <c r="K22">
        <v>0</v>
      </c>
      <c r="L22">
        <v>14955</v>
      </c>
      <c r="M22">
        <v>9925</v>
      </c>
      <c r="N22">
        <v>5030</v>
      </c>
      <c r="O22">
        <v>71300</v>
      </c>
      <c r="P22">
        <v>12421</v>
      </c>
      <c r="Q22">
        <v>1729</v>
      </c>
      <c r="R22">
        <v>1319</v>
      </c>
      <c r="S22">
        <v>191</v>
      </c>
      <c r="T22" t="s">
        <v>358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2712</v>
      </c>
      <c r="B23">
        <v>1980</v>
      </c>
      <c r="C23" t="s">
        <v>171</v>
      </c>
      <c r="D23" t="s">
        <v>360</v>
      </c>
      <c r="E23" t="str">
        <f t="shared" si="0"/>
        <v>City of Apple Valley</v>
      </c>
      <c r="F23">
        <v>90</v>
      </c>
      <c r="G23" t="s">
        <v>2713</v>
      </c>
      <c r="H23">
        <v>14305</v>
      </c>
      <c r="I23">
        <v>0</v>
      </c>
      <c r="J23">
        <v>14305</v>
      </c>
      <c r="K23">
        <v>0</v>
      </c>
      <c r="L23">
        <v>5087</v>
      </c>
      <c r="M23">
        <v>3755</v>
      </c>
      <c r="N23">
        <v>1332</v>
      </c>
      <c r="O23">
        <v>70500</v>
      </c>
      <c r="P23">
        <v>4377</v>
      </c>
      <c r="Q23">
        <v>981</v>
      </c>
      <c r="R23">
        <v>208</v>
      </c>
      <c r="S23">
        <v>330</v>
      </c>
      <c r="T23" t="s">
        <v>360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2714</v>
      </c>
      <c r="B24">
        <v>1980</v>
      </c>
      <c r="C24" t="s">
        <v>171</v>
      </c>
      <c r="D24" t="s">
        <v>2715</v>
      </c>
      <c r="E24" t="str">
        <f t="shared" si="0"/>
        <v>City of Aptos</v>
      </c>
      <c r="F24">
        <v>92</v>
      </c>
      <c r="G24" t="s">
        <v>2716</v>
      </c>
      <c r="H24">
        <v>7039</v>
      </c>
      <c r="I24">
        <v>7039</v>
      </c>
      <c r="J24">
        <v>0</v>
      </c>
      <c r="K24">
        <v>0</v>
      </c>
      <c r="L24">
        <v>2885</v>
      </c>
      <c r="M24">
        <v>1892</v>
      </c>
      <c r="N24">
        <v>993</v>
      </c>
      <c r="O24">
        <v>106300</v>
      </c>
      <c r="P24">
        <v>2522</v>
      </c>
      <c r="Q24">
        <v>354</v>
      </c>
      <c r="R24">
        <v>98</v>
      </c>
      <c r="S24">
        <v>281</v>
      </c>
      <c r="T24" t="s">
        <v>2715</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2717</v>
      </c>
      <c r="B25">
        <v>1980</v>
      </c>
      <c r="C25" t="s">
        <v>171</v>
      </c>
      <c r="D25" t="s">
        <v>2718</v>
      </c>
      <c r="E25" t="str">
        <f t="shared" si="0"/>
        <v>City of Arbuckle</v>
      </c>
      <c r="F25">
        <v>100</v>
      </c>
      <c r="G25" t="s">
        <v>2719</v>
      </c>
      <c r="H25">
        <v>1306</v>
      </c>
      <c r="I25">
        <v>0</v>
      </c>
      <c r="J25">
        <v>0</v>
      </c>
      <c r="K25">
        <v>1306</v>
      </c>
      <c r="L25">
        <v>453</v>
      </c>
      <c r="M25">
        <v>265</v>
      </c>
      <c r="N25">
        <v>188</v>
      </c>
      <c r="O25">
        <v>43500</v>
      </c>
      <c r="P25">
        <v>377</v>
      </c>
      <c r="Q25">
        <v>47</v>
      </c>
      <c r="R25">
        <v>36</v>
      </c>
      <c r="S25">
        <v>19</v>
      </c>
      <c r="T25" t="s">
        <v>2718</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2720</v>
      </c>
      <c r="B26">
        <v>1980</v>
      </c>
      <c r="C26" t="s">
        <v>171</v>
      </c>
      <c r="D26" t="s">
        <v>362</v>
      </c>
      <c r="E26" t="str">
        <f t="shared" si="0"/>
        <v>City of Arcadia</v>
      </c>
      <c r="F26">
        <v>105</v>
      </c>
      <c r="G26" t="s">
        <v>2721</v>
      </c>
      <c r="H26">
        <v>45994</v>
      </c>
      <c r="I26">
        <v>45994</v>
      </c>
      <c r="J26">
        <v>0</v>
      </c>
      <c r="K26">
        <v>0</v>
      </c>
      <c r="L26">
        <v>17903</v>
      </c>
      <c r="M26">
        <v>11397</v>
      </c>
      <c r="N26">
        <v>6506</v>
      </c>
      <c r="O26">
        <v>139300</v>
      </c>
      <c r="P26">
        <v>13023</v>
      </c>
      <c r="Q26">
        <v>2586</v>
      </c>
      <c r="R26">
        <v>3000</v>
      </c>
      <c r="S26">
        <v>6</v>
      </c>
      <c r="T26" t="s">
        <v>362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2722</v>
      </c>
      <c r="B27">
        <v>1980</v>
      </c>
      <c r="C27" t="s">
        <v>171</v>
      </c>
      <c r="D27" t="s">
        <v>364</v>
      </c>
      <c r="E27" t="str">
        <f t="shared" si="0"/>
        <v>City of Arcata</v>
      </c>
      <c r="F27">
        <v>110</v>
      </c>
      <c r="G27" t="s">
        <v>2723</v>
      </c>
      <c r="H27">
        <v>12340</v>
      </c>
      <c r="I27">
        <v>0</v>
      </c>
      <c r="J27">
        <v>12340</v>
      </c>
      <c r="K27">
        <v>0</v>
      </c>
      <c r="L27">
        <v>4629</v>
      </c>
      <c r="M27">
        <v>2073</v>
      </c>
      <c r="N27">
        <v>2556</v>
      </c>
      <c r="O27">
        <v>57900</v>
      </c>
      <c r="P27">
        <v>2739</v>
      </c>
      <c r="Q27">
        <v>1037</v>
      </c>
      <c r="R27">
        <v>701</v>
      </c>
      <c r="S27">
        <v>289</v>
      </c>
      <c r="T27" t="s">
        <v>364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2724</v>
      </c>
      <c r="B28">
        <v>1980</v>
      </c>
      <c r="C28" t="s">
        <v>171</v>
      </c>
      <c r="D28" t="s">
        <v>2725</v>
      </c>
      <c r="E28" t="str">
        <f t="shared" si="0"/>
        <v>City of Arden-Arcade</v>
      </c>
      <c r="F28">
        <v>115</v>
      </c>
      <c r="G28" t="s">
        <v>2726</v>
      </c>
      <c r="H28">
        <v>87570</v>
      </c>
      <c r="I28">
        <v>87570</v>
      </c>
      <c r="J28">
        <v>0</v>
      </c>
      <c r="K28">
        <v>0</v>
      </c>
      <c r="L28">
        <v>38681</v>
      </c>
      <c r="M28">
        <v>19298</v>
      </c>
      <c r="N28">
        <v>19383</v>
      </c>
      <c r="O28">
        <v>75100</v>
      </c>
      <c r="P28">
        <v>26989</v>
      </c>
      <c r="Q28">
        <v>4010</v>
      </c>
      <c r="R28">
        <v>9811</v>
      </c>
      <c r="S28">
        <v>408</v>
      </c>
      <c r="T28" t="s">
        <v>2725</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2727</v>
      </c>
      <c r="B29">
        <v>1980</v>
      </c>
      <c r="C29" t="s">
        <v>171</v>
      </c>
      <c r="D29" t="s">
        <v>2728</v>
      </c>
      <c r="E29" t="str">
        <f t="shared" si="0"/>
        <v>City of Armona</v>
      </c>
      <c r="F29">
        <v>125</v>
      </c>
      <c r="G29" t="s">
        <v>2729</v>
      </c>
      <c r="H29">
        <v>2644</v>
      </c>
      <c r="I29">
        <v>0</v>
      </c>
      <c r="J29">
        <v>2644</v>
      </c>
      <c r="K29">
        <v>0</v>
      </c>
      <c r="L29">
        <v>837</v>
      </c>
      <c r="M29">
        <v>545</v>
      </c>
      <c r="N29">
        <v>292</v>
      </c>
      <c r="O29">
        <v>41100</v>
      </c>
      <c r="P29">
        <v>821</v>
      </c>
      <c r="Q29">
        <v>36</v>
      </c>
      <c r="R29">
        <v>2</v>
      </c>
      <c r="S29">
        <v>9</v>
      </c>
      <c r="T29" t="s">
        <v>2728</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2730</v>
      </c>
      <c r="B30">
        <v>1980</v>
      </c>
      <c r="C30" t="s">
        <v>171</v>
      </c>
      <c r="D30" t="s">
        <v>2731</v>
      </c>
      <c r="E30" t="str">
        <f t="shared" si="0"/>
        <v>City of Arnold</v>
      </c>
      <c r="F30">
        <v>128</v>
      </c>
      <c r="G30" t="s">
        <v>2732</v>
      </c>
      <c r="H30">
        <v>2385</v>
      </c>
      <c r="I30">
        <v>0</v>
      </c>
      <c r="J30">
        <v>0</v>
      </c>
      <c r="K30">
        <v>2385</v>
      </c>
      <c r="L30">
        <v>932</v>
      </c>
      <c r="M30">
        <v>775</v>
      </c>
      <c r="N30">
        <v>157</v>
      </c>
      <c r="O30">
        <v>75200</v>
      </c>
      <c r="P30">
        <v>2440</v>
      </c>
      <c r="Q30">
        <v>34</v>
      </c>
      <c r="R30">
        <v>12</v>
      </c>
      <c r="S30">
        <v>90</v>
      </c>
      <c r="T30" t="s">
        <v>2731</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2733</v>
      </c>
      <c r="B31">
        <v>1980</v>
      </c>
      <c r="C31" t="s">
        <v>171</v>
      </c>
      <c r="D31" t="s">
        <v>366</v>
      </c>
      <c r="E31" t="str">
        <f t="shared" si="0"/>
        <v>City of Arroyo Grande</v>
      </c>
      <c r="F31">
        <v>130</v>
      </c>
      <c r="G31" t="s">
        <v>2734</v>
      </c>
      <c r="H31">
        <v>11290</v>
      </c>
      <c r="I31">
        <v>0</v>
      </c>
      <c r="J31">
        <v>11290</v>
      </c>
      <c r="K31">
        <v>0</v>
      </c>
      <c r="L31">
        <v>4296</v>
      </c>
      <c r="M31">
        <v>2975</v>
      </c>
      <c r="N31">
        <v>1321</v>
      </c>
      <c r="O31">
        <v>74400</v>
      </c>
      <c r="P31">
        <v>3473</v>
      </c>
      <c r="Q31">
        <v>362</v>
      </c>
      <c r="R31">
        <v>371</v>
      </c>
      <c r="S31">
        <v>384</v>
      </c>
      <c r="T31" t="s">
        <v>366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2735</v>
      </c>
      <c r="B32">
        <v>1980</v>
      </c>
      <c r="C32" t="s">
        <v>171</v>
      </c>
      <c r="D32" t="s">
        <v>368</v>
      </c>
      <c r="E32" t="str">
        <f t="shared" si="0"/>
        <v>City of Artesia</v>
      </c>
      <c r="F32">
        <v>135</v>
      </c>
      <c r="G32" t="s">
        <v>2736</v>
      </c>
      <c r="H32">
        <v>14301</v>
      </c>
      <c r="I32">
        <v>14301</v>
      </c>
      <c r="J32">
        <v>0</v>
      </c>
      <c r="K32">
        <v>0</v>
      </c>
      <c r="L32">
        <v>4332</v>
      </c>
      <c r="M32">
        <v>2575</v>
      </c>
      <c r="N32">
        <v>1757</v>
      </c>
      <c r="O32">
        <v>75300</v>
      </c>
      <c r="P32">
        <v>3677</v>
      </c>
      <c r="Q32">
        <v>235</v>
      </c>
      <c r="R32">
        <v>417</v>
      </c>
      <c r="S32">
        <v>98</v>
      </c>
      <c r="T32" t="s">
        <v>368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2737</v>
      </c>
      <c r="B33">
        <v>1980</v>
      </c>
      <c r="C33" t="s">
        <v>171</v>
      </c>
      <c r="D33" t="s">
        <v>370</v>
      </c>
      <c r="E33" t="str">
        <f t="shared" si="0"/>
        <v>City of Arvin</v>
      </c>
      <c r="F33">
        <v>139</v>
      </c>
      <c r="G33" t="s">
        <v>2738</v>
      </c>
      <c r="H33">
        <v>6863</v>
      </c>
      <c r="I33">
        <v>0</v>
      </c>
      <c r="J33">
        <v>6863</v>
      </c>
      <c r="K33">
        <v>0</v>
      </c>
      <c r="L33">
        <v>1946</v>
      </c>
      <c r="M33">
        <v>1060</v>
      </c>
      <c r="N33">
        <v>886</v>
      </c>
      <c r="O33">
        <v>35800</v>
      </c>
      <c r="P33">
        <v>1702</v>
      </c>
      <c r="Q33">
        <v>201</v>
      </c>
      <c r="R33">
        <v>80</v>
      </c>
      <c r="S33">
        <v>50</v>
      </c>
      <c r="T33" t="s">
        <v>370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2739</v>
      </c>
      <c r="B34">
        <v>1980</v>
      </c>
      <c r="C34" t="s">
        <v>171</v>
      </c>
      <c r="D34" t="s">
        <v>2740</v>
      </c>
      <c r="E34" t="str">
        <f t="shared" si="0"/>
        <v>City of Ashland</v>
      </c>
      <c r="F34">
        <v>143</v>
      </c>
      <c r="G34" t="s">
        <v>2741</v>
      </c>
      <c r="H34">
        <v>13893</v>
      </c>
      <c r="I34">
        <v>13893</v>
      </c>
      <c r="J34">
        <v>0</v>
      </c>
      <c r="K34">
        <v>0</v>
      </c>
      <c r="L34">
        <v>5968</v>
      </c>
      <c r="M34">
        <v>2452</v>
      </c>
      <c r="N34">
        <v>3516</v>
      </c>
      <c r="O34">
        <v>66200</v>
      </c>
      <c r="P34">
        <v>3997</v>
      </c>
      <c r="Q34">
        <v>665</v>
      </c>
      <c r="R34">
        <v>1401</v>
      </c>
      <c r="S34">
        <v>147</v>
      </c>
      <c r="T34" t="s">
        <v>2740</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2742</v>
      </c>
      <c r="B35">
        <v>1980</v>
      </c>
      <c r="C35" t="s">
        <v>171</v>
      </c>
      <c r="D35" t="s">
        <v>372</v>
      </c>
      <c r="E35" t="str">
        <f t="shared" si="0"/>
        <v>City of Atascadero</v>
      </c>
      <c r="F35">
        <v>145</v>
      </c>
      <c r="G35" t="s">
        <v>2743</v>
      </c>
      <c r="H35">
        <v>16232</v>
      </c>
      <c r="I35">
        <v>0</v>
      </c>
      <c r="J35">
        <v>16232</v>
      </c>
      <c r="K35">
        <v>0</v>
      </c>
      <c r="L35">
        <v>5825</v>
      </c>
      <c r="M35">
        <v>4081</v>
      </c>
      <c r="N35">
        <v>1744</v>
      </c>
      <c r="O35">
        <v>76100</v>
      </c>
      <c r="P35">
        <v>4942</v>
      </c>
      <c r="Q35">
        <v>711</v>
      </c>
      <c r="R35">
        <v>315</v>
      </c>
      <c r="S35">
        <v>365</v>
      </c>
      <c r="T35" t="s">
        <v>372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2744</v>
      </c>
      <c r="B36">
        <v>1980</v>
      </c>
      <c r="C36" t="s">
        <v>171</v>
      </c>
      <c r="D36" t="s">
        <v>374</v>
      </c>
      <c r="E36" t="str">
        <f t="shared" si="0"/>
        <v>City of Atherton</v>
      </c>
      <c r="F36">
        <v>150</v>
      </c>
      <c r="G36" t="s">
        <v>2745</v>
      </c>
      <c r="H36">
        <v>7797</v>
      </c>
      <c r="I36">
        <v>7797</v>
      </c>
      <c r="J36">
        <v>0</v>
      </c>
      <c r="K36">
        <v>0</v>
      </c>
      <c r="L36">
        <v>2426</v>
      </c>
      <c r="M36">
        <v>2277</v>
      </c>
      <c r="N36">
        <v>149</v>
      </c>
      <c r="O36">
        <v>200100</v>
      </c>
      <c r="P36">
        <v>2395</v>
      </c>
      <c r="Q36">
        <v>92</v>
      </c>
      <c r="R36">
        <v>9</v>
      </c>
      <c r="S36">
        <v>0</v>
      </c>
      <c r="T36" t="s">
        <v>374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2746</v>
      </c>
      <c r="B37">
        <v>1980</v>
      </c>
      <c r="C37" t="s">
        <v>171</v>
      </c>
      <c r="D37" t="s">
        <v>376</v>
      </c>
      <c r="E37" t="str">
        <f t="shared" si="0"/>
        <v>City of Atwater</v>
      </c>
      <c r="F37">
        <v>155</v>
      </c>
      <c r="G37" t="s">
        <v>2747</v>
      </c>
      <c r="H37">
        <v>17530</v>
      </c>
      <c r="I37">
        <v>0</v>
      </c>
      <c r="J37">
        <v>17530</v>
      </c>
      <c r="K37">
        <v>0</v>
      </c>
      <c r="L37">
        <v>5696</v>
      </c>
      <c r="M37">
        <v>2828</v>
      </c>
      <c r="N37">
        <v>2868</v>
      </c>
      <c r="O37">
        <v>56000</v>
      </c>
      <c r="P37">
        <v>5451</v>
      </c>
      <c r="Q37">
        <v>311</v>
      </c>
      <c r="R37">
        <v>173</v>
      </c>
      <c r="S37">
        <v>466</v>
      </c>
      <c r="T37" t="s">
        <v>376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2748</v>
      </c>
      <c r="B38">
        <v>1980</v>
      </c>
      <c r="C38" t="s">
        <v>171</v>
      </c>
      <c r="D38" t="s">
        <v>378</v>
      </c>
      <c r="E38" t="str">
        <f t="shared" si="0"/>
        <v>City of Auburn</v>
      </c>
      <c r="F38">
        <v>160</v>
      </c>
      <c r="G38" t="s">
        <v>2749</v>
      </c>
      <c r="H38">
        <v>7540</v>
      </c>
      <c r="I38">
        <v>0</v>
      </c>
      <c r="J38">
        <v>7540</v>
      </c>
      <c r="K38">
        <v>0</v>
      </c>
      <c r="L38">
        <v>3188</v>
      </c>
      <c r="M38">
        <v>1701</v>
      </c>
      <c r="N38">
        <v>1487</v>
      </c>
      <c r="O38">
        <v>71800</v>
      </c>
      <c r="P38">
        <v>2600</v>
      </c>
      <c r="Q38">
        <v>603</v>
      </c>
      <c r="R38">
        <v>296</v>
      </c>
      <c r="S38">
        <v>6</v>
      </c>
      <c r="T38" t="s">
        <v>378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2750</v>
      </c>
      <c r="B39">
        <v>1980</v>
      </c>
      <c r="C39" t="s">
        <v>171</v>
      </c>
      <c r="D39" t="s">
        <v>2751</v>
      </c>
      <c r="E39" t="str">
        <f t="shared" si="0"/>
        <v>City of August</v>
      </c>
      <c r="F39">
        <v>162</v>
      </c>
      <c r="G39" t="s">
        <v>2752</v>
      </c>
      <c r="H39">
        <v>5445</v>
      </c>
      <c r="I39">
        <v>5445</v>
      </c>
      <c r="J39">
        <v>0</v>
      </c>
      <c r="K39">
        <v>0</v>
      </c>
      <c r="L39">
        <v>2137</v>
      </c>
      <c r="M39">
        <v>1255</v>
      </c>
      <c r="N39">
        <v>882</v>
      </c>
      <c r="O39">
        <v>28400</v>
      </c>
      <c r="P39">
        <v>1845</v>
      </c>
      <c r="Q39">
        <v>161</v>
      </c>
      <c r="R39">
        <v>48</v>
      </c>
      <c r="S39">
        <v>240</v>
      </c>
      <c r="T39" t="s">
        <v>2751</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2753</v>
      </c>
      <c r="B40">
        <v>1980</v>
      </c>
      <c r="C40" t="s">
        <v>171</v>
      </c>
      <c r="D40" t="s">
        <v>380</v>
      </c>
      <c r="E40" t="str">
        <f t="shared" si="0"/>
        <v>City of Avalon</v>
      </c>
      <c r="F40">
        <v>165</v>
      </c>
      <c r="G40" t="s">
        <v>2754</v>
      </c>
      <c r="H40">
        <v>2022</v>
      </c>
      <c r="I40">
        <v>0</v>
      </c>
      <c r="J40">
        <v>0</v>
      </c>
      <c r="K40">
        <v>2022</v>
      </c>
      <c r="L40">
        <v>913</v>
      </c>
      <c r="M40">
        <v>297</v>
      </c>
      <c r="N40">
        <v>616</v>
      </c>
      <c r="O40">
        <v>120800</v>
      </c>
      <c r="P40">
        <v>643</v>
      </c>
      <c r="Q40">
        <v>475</v>
      </c>
      <c r="R40">
        <v>126</v>
      </c>
      <c r="S40">
        <v>2</v>
      </c>
      <c r="T40" t="s">
        <v>380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2755</v>
      </c>
      <c r="B41">
        <v>1980</v>
      </c>
      <c r="C41" t="s">
        <v>171</v>
      </c>
      <c r="D41" t="s">
        <v>382</v>
      </c>
      <c r="E41" t="str">
        <f t="shared" si="0"/>
        <v>City of Avenal</v>
      </c>
      <c r="F41">
        <v>170</v>
      </c>
      <c r="G41" t="s">
        <v>2756</v>
      </c>
      <c r="H41">
        <v>4137</v>
      </c>
      <c r="I41">
        <v>0</v>
      </c>
      <c r="J41">
        <v>4137</v>
      </c>
      <c r="K41">
        <v>0</v>
      </c>
      <c r="L41">
        <v>1311</v>
      </c>
      <c r="M41">
        <v>817</v>
      </c>
      <c r="N41">
        <v>494</v>
      </c>
      <c r="O41">
        <v>28200</v>
      </c>
      <c r="P41">
        <v>1189</v>
      </c>
      <c r="Q41">
        <v>137</v>
      </c>
      <c r="R41">
        <v>3</v>
      </c>
      <c r="S41">
        <v>76</v>
      </c>
      <c r="T41" t="s">
        <v>382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2757</v>
      </c>
      <c r="B42">
        <v>1980</v>
      </c>
      <c r="C42" t="s">
        <v>171</v>
      </c>
      <c r="D42" t="s">
        <v>2758</v>
      </c>
      <c r="E42" t="str">
        <f t="shared" si="0"/>
        <v>City of Avocado Heights</v>
      </c>
      <c r="F42">
        <v>172</v>
      </c>
      <c r="G42" t="s">
        <v>2759</v>
      </c>
      <c r="H42">
        <v>11721</v>
      </c>
      <c r="I42">
        <v>11721</v>
      </c>
      <c r="J42">
        <v>0</v>
      </c>
      <c r="K42">
        <v>0</v>
      </c>
      <c r="L42">
        <v>3194</v>
      </c>
      <c r="M42">
        <v>2619</v>
      </c>
      <c r="N42">
        <v>575</v>
      </c>
      <c r="O42">
        <v>86800</v>
      </c>
      <c r="P42">
        <v>3100</v>
      </c>
      <c r="Q42">
        <v>146</v>
      </c>
      <c r="R42">
        <v>11</v>
      </c>
      <c r="S42">
        <v>48</v>
      </c>
      <c r="T42" t="s">
        <v>2758</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2760</v>
      </c>
      <c r="B43">
        <v>1980</v>
      </c>
      <c r="C43" t="s">
        <v>171</v>
      </c>
      <c r="D43" t="s">
        <v>384</v>
      </c>
      <c r="E43" t="str">
        <f t="shared" si="0"/>
        <v>City of Azusa</v>
      </c>
      <c r="F43">
        <v>175</v>
      </c>
      <c r="G43" t="s">
        <v>2761</v>
      </c>
      <c r="H43">
        <v>29380</v>
      </c>
      <c r="I43">
        <v>29380</v>
      </c>
      <c r="J43">
        <v>0</v>
      </c>
      <c r="K43">
        <v>0</v>
      </c>
      <c r="L43">
        <v>10004</v>
      </c>
      <c r="M43">
        <v>5134</v>
      </c>
      <c r="N43">
        <v>4870</v>
      </c>
      <c r="O43">
        <v>64700</v>
      </c>
      <c r="P43">
        <v>6830</v>
      </c>
      <c r="Q43">
        <v>1384</v>
      </c>
      <c r="R43">
        <v>1866</v>
      </c>
      <c r="S43">
        <v>402</v>
      </c>
      <c r="T43" t="s">
        <v>384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2762</v>
      </c>
      <c r="B44">
        <v>1980</v>
      </c>
      <c r="C44" t="s">
        <v>171</v>
      </c>
      <c r="D44" t="s">
        <v>386</v>
      </c>
      <c r="E44" t="str">
        <f t="shared" si="0"/>
        <v>City of Bakersfield</v>
      </c>
      <c r="F44">
        <v>180</v>
      </c>
      <c r="G44" t="s">
        <v>2763</v>
      </c>
      <c r="H44">
        <v>105611</v>
      </c>
      <c r="I44">
        <v>105005</v>
      </c>
      <c r="J44">
        <v>0</v>
      </c>
      <c r="K44">
        <v>606</v>
      </c>
      <c r="L44">
        <v>39602</v>
      </c>
      <c r="M44">
        <v>21973</v>
      </c>
      <c r="N44">
        <v>17629</v>
      </c>
      <c r="O44">
        <v>65100</v>
      </c>
      <c r="P44">
        <v>29867</v>
      </c>
      <c r="Q44">
        <v>5522</v>
      </c>
      <c r="R44">
        <v>6253</v>
      </c>
      <c r="S44">
        <v>1100</v>
      </c>
      <c r="T44" t="s">
        <v>386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2764</v>
      </c>
      <c r="B45">
        <v>1980</v>
      </c>
      <c r="C45" t="s">
        <v>171</v>
      </c>
      <c r="D45" t="s">
        <v>2765</v>
      </c>
      <c r="E45" t="str">
        <f t="shared" si="0"/>
        <v>City of Baldwin Park</v>
      </c>
      <c r="F45">
        <v>185</v>
      </c>
      <c r="G45" t="s">
        <v>2766</v>
      </c>
      <c r="H45">
        <v>50554</v>
      </c>
      <c r="I45">
        <v>50554</v>
      </c>
      <c r="J45">
        <v>0</v>
      </c>
      <c r="K45">
        <v>0</v>
      </c>
      <c r="L45">
        <v>13923</v>
      </c>
      <c r="M45">
        <v>8782</v>
      </c>
      <c r="N45">
        <v>5141</v>
      </c>
      <c r="O45">
        <v>61300</v>
      </c>
      <c r="P45">
        <v>11500</v>
      </c>
      <c r="Q45">
        <v>1236</v>
      </c>
      <c r="R45">
        <v>1150</v>
      </c>
      <c r="S45">
        <v>467</v>
      </c>
      <c r="T45" t="s">
        <v>2765</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2767</v>
      </c>
      <c r="B46">
        <v>1980</v>
      </c>
      <c r="C46" t="s">
        <v>171</v>
      </c>
      <c r="D46" t="s">
        <v>388</v>
      </c>
      <c r="E46" t="str">
        <f t="shared" si="0"/>
        <v>City of Banning</v>
      </c>
      <c r="F46">
        <v>190</v>
      </c>
      <c r="G46" t="s">
        <v>2768</v>
      </c>
      <c r="H46">
        <v>14020</v>
      </c>
      <c r="I46">
        <v>0</v>
      </c>
      <c r="J46">
        <v>14020</v>
      </c>
      <c r="K46">
        <v>0</v>
      </c>
      <c r="L46">
        <v>5356</v>
      </c>
      <c r="M46">
        <v>3620</v>
      </c>
      <c r="N46">
        <v>1736</v>
      </c>
      <c r="O46">
        <v>47600</v>
      </c>
      <c r="P46">
        <v>4583</v>
      </c>
      <c r="Q46">
        <v>624</v>
      </c>
      <c r="R46">
        <v>364</v>
      </c>
      <c r="S46">
        <v>590</v>
      </c>
      <c r="T46" t="s">
        <v>388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2769</v>
      </c>
      <c r="B47">
        <v>1980</v>
      </c>
      <c r="C47" t="s">
        <v>171</v>
      </c>
      <c r="D47" t="s">
        <v>390</v>
      </c>
      <c r="E47" t="str">
        <f t="shared" si="0"/>
        <v>City of Barstow</v>
      </c>
      <c r="F47">
        <v>195</v>
      </c>
      <c r="G47" t="s">
        <v>2770</v>
      </c>
      <c r="H47">
        <v>17690</v>
      </c>
      <c r="I47">
        <v>0</v>
      </c>
      <c r="J47">
        <v>17690</v>
      </c>
      <c r="K47">
        <v>0</v>
      </c>
      <c r="L47">
        <v>6174</v>
      </c>
      <c r="M47">
        <v>4015</v>
      </c>
      <c r="N47">
        <v>2159</v>
      </c>
      <c r="O47">
        <v>50900</v>
      </c>
      <c r="P47">
        <v>4867</v>
      </c>
      <c r="Q47">
        <v>900</v>
      </c>
      <c r="R47">
        <v>264</v>
      </c>
      <c r="S47">
        <v>629</v>
      </c>
      <c r="T47" t="s">
        <v>390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2771</v>
      </c>
      <c r="B48">
        <v>1980</v>
      </c>
      <c r="C48" t="s">
        <v>171</v>
      </c>
      <c r="D48" t="s">
        <v>2772</v>
      </c>
      <c r="E48" t="str">
        <f t="shared" si="0"/>
        <v>City of Baywood-Los Osos</v>
      </c>
      <c r="F48">
        <v>202</v>
      </c>
      <c r="G48" t="s">
        <v>2773</v>
      </c>
      <c r="H48">
        <v>10933</v>
      </c>
      <c r="I48">
        <v>0</v>
      </c>
      <c r="J48">
        <v>10933</v>
      </c>
      <c r="K48">
        <v>0</v>
      </c>
      <c r="L48">
        <v>4401</v>
      </c>
      <c r="M48">
        <v>2904</v>
      </c>
      <c r="N48">
        <v>1497</v>
      </c>
      <c r="O48">
        <v>78600</v>
      </c>
      <c r="P48">
        <v>3828</v>
      </c>
      <c r="Q48">
        <v>386</v>
      </c>
      <c r="R48">
        <v>132</v>
      </c>
      <c r="S48">
        <v>403</v>
      </c>
      <c r="T48" t="s">
        <v>2772</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2774</v>
      </c>
      <c r="B49">
        <v>1980</v>
      </c>
      <c r="C49" t="s">
        <v>171</v>
      </c>
      <c r="D49" t="s">
        <v>2775</v>
      </c>
      <c r="E49" t="str">
        <f t="shared" si="0"/>
        <v>City of Beale AFB East</v>
      </c>
      <c r="F49">
        <v>203</v>
      </c>
      <c r="G49" t="s">
        <v>2776</v>
      </c>
      <c r="H49">
        <v>6329</v>
      </c>
      <c r="I49">
        <v>0</v>
      </c>
      <c r="J49">
        <v>6329</v>
      </c>
      <c r="K49">
        <v>0</v>
      </c>
      <c r="L49">
        <v>1840</v>
      </c>
      <c r="M49">
        <v>123</v>
      </c>
      <c r="N49">
        <v>1717</v>
      </c>
      <c r="O49">
        <v>44600</v>
      </c>
      <c r="P49">
        <v>1502</v>
      </c>
      <c r="Q49">
        <v>386</v>
      </c>
      <c r="R49">
        <v>1</v>
      </c>
      <c r="S49">
        <v>32</v>
      </c>
      <c r="T49" t="s">
        <v>2775</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2777</v>
      </c>
      <c r="B50">
        <v>1980</v>
      </c>
      <c r="C50" t="s">
        <v>171</v>
      </c>
      <c r="D50" t="s">
        <v>392</v>
      </c>
      <c r="E50" t="str">
        <f t="shared" si="0"/>
        <v>City of Beaumont</v>
      </c>
      <c r="F50">
        <v>205</v>
      </c>
      <c r="G50" t="s">
        <v>2778</v>
      </c>
      <c r="H50">
        <v>6818</v>
      </c>
      <c r="I50">
        <v>0</v>
      </c>
      <c r="J50">
        <v>6818</v>
      </c>
      <c r="K50">
        <v>0</v>
      </c>
      <c r="L50">
        <v>2657</v>
      </c>
      <c r="M50">
        <v>1726</v>
      </c>
      <c r="N50">
        <v>931</v>
      </c>
      <c r="O50">
        <v>47300</v>
      </c>
      <c r="P50">
        <v>2056</v>
      </c>
      <c r="Q50">
        <v>309</v>
      </c>
      <c r="R50">
        <v>135</v>
      </c>
      <c r="S50">
        <v>345</v>
      </c>
      <c r="T50" t="s">
        <v>392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2779</v>
      </c>
      <c r="B51">
        <v>1980</v>
      </c>
      <c r="C51" t="s">
        <v>171</v>
      </c>
      <c r="D51" t="s">
        <v>2780</v>
      </c>
      <c r="E51" t="str">
        <f t="shared" si="0"/>
        <v>City of Bell</v>
      </c>
      <c r="F51">
        <v>210</v>
      </c>
      <c r="G51" t="s">
        <v>2781</v>
      </c>
      <c r="H51">
        <v>25450</v>
      </c>
      <c r="I51">
        <v>25450</v>
      </c>
      <c r="J51">
        <v>0</v>
      </c>
      <c r="K51">
        <v>0</v>
      </c>
      <c r="L51">
        <v>8855</v>
      </c>
      <c r="M51">
        <v>3010</v>
      </c>
      <c r="N51">
        <v>5845</v>
      </c>
      <c r="O51">
        <v>64600</v>
      </c>
      <c r="P51">
        <v>4365</v>
      </c>
      <c r="Q51">
        <v>3332</v>
      </c>
      <c r="R51">
        <v>1127</v>
      </c>
      <c r="S51">
        <v>422</v>
      </c>
      <c r="T51" t="s">
        <v>2780</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2782</v>
      </c>
      <c r="B52">
        <v>1980</v>
      </c>
      <c r="C52" t="s">
        <v>171</v>
      </c>
      <c r="D52" t="s">
        <v>396</v>
      </c>
      <c r="E52" t="str">
        <f t="shared" si="0"/>
        <v>City of Bellflower</v>
      </c>
      <c r="F52">
        <v>215</v>
      </c>
      <c r="G52" t="s">
        <v>2783</v>
      </c>
      <c r="H52">
        <v>53441</v>
      </c>
      <c r="I52">
        <v>53441</v>
      </c>
      <c r="J52">
        <v>0</v>
      </c>
      <c r="K52">
        <v>0</v>
      </c>
      <c r="L52">
        <v>21614</v>
      </c>
      <c r="M52">
        <v>9075</v>
      </c>
      <c r="N52">
        <v>12539</v>
      </c>
      <c r="O52">
        <v>76300</v>
      </c>
      <c r="P52">
        <v>13898</v>
      </c>
      <c r="Q52">
        <v>1933</v>
      </c>
      <c r="R52">
        <v>5090</v>
      </c>
      <c r="S52">
        <v>1338</v>
      </c>
      <c r="T52" t="s">
        <v>396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2784</v>
      </c>
      <c r="B53">
        <v>1980</v>
      </c>
      <c r="C53" t="s">
        <v>171</v>
      </c>
      <c r="D53" t="s">
        <v>394</v>
      </c>
      <c r="E53" t="str">
        <f t="shared" si="0"/>
        <v>City of Bell Gardens</v>
      </c>
      <c r="F53">
        <v>220</v>
      </c>
      <c r="G53" t="s">
        <v>2785</v>
      </c>
      <c r="H53">
        <v>34117</v>
      </c>
      <c r="I53">
        <v>34117</v>
      </c>
      <c r="J53">
        <v>0</v>
      </c>
      <c r="K53">
        <v>0</v>
      </c>
      <c r="L53">
        <v>9314</v>
      </c>
      <c r="M53">
        <v>2301</v>
      </c>
      <c r="N53">
        <v>7013</v>
      </c>
      <c r="O53">
        <v>60700</v>
      </c>
      <c r="P53">
        <v>7517</v>
      </c>
      <c r="Q53">
        <v>1183</v>
      </c>
      <c r="R53">
        <v>578</v>
      </c>
      <c r="S53">
        <v>483</v>
      </c>
      <c r="T53" t="s">
        <v>394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2786</v>
      </c>
      <c r="B54">
        <v>1980</v>
      </c>
      <c r="C54" t="s">
        <v>171</v>
      </c>
      <c r="D54" t="s">
        <v>398</v>
      </c>
      <c r="E54" t="str">
        <f t="shared" si="0"/>
        <v>City of Belmont</v>
      </c>
      <c r="F54">
        <v>225</v>
      </c>
      <c r="G54" t="s">
        <v>2787</v>
      </c>
      <c r="H54">
        <v>24505</v>
      </c>
      <c r="I54">
        <v>24505</v>
      </c>
      <c r="J54">
        <v>0</v>
      </c>
      <c r="K54">
        <v>0</v>
      </c>
      <c r="L54">
        <v>9713</v>
      </c>
      <c r="M54">
        <v>5715</v>
      </c>
      <c r="N54">
        <v>3998</v>
      </c>
      <c r="O54">
        <v>148800</v>
      </c>
      <c r="P54">
        <v>6903</v>
      </c>
      <c r="Q54">
        <v>629</v>
      </c>
      <c r="R54">
        <v>2406</v>
      </c>
      <c r="S54">
        <v>11</v>
      </c>
      <c r="T54" t="s">
        <v>398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2788</v>
      </c>
      <c r="B55">
        <v>1980</v>
      </c>
      <c r="C55" t="s">
        <v>171</v>
      </c>
      <c r="D55" t="s">
        <v>2789</v>
      </c>
      <c r="E55" t="str">
        <f t="shared" si="0"/>
        <v>City of Belvedere</v>
      </c>
      <c r="F55">
        <v>230</v>
      </c>
      <c r="G55" t="s">
        <v>2790</v>
      </c>
      <c r="H55">
        <v>2401</v>
      </c>
      <c r="I55">
        <v>2401</v>
      </c>
      <c r="J55">
        <v>0</v>
      </c>
      <c r="K55">
        <v>0</v>
      </c>
      <c r="L55">
        <v>947</v>
      </c>
      <c r="M55">
        <v>718</v>
      </c>
      <c r="N55">
        <v>229</v>
      </c>
      <c r="O55">
        <v>200100</v>
      </c>
      <c r="P55">
        <v>926</v>
      </c>
      <c r="Q55">
        <v>56</v>
      </c>
      <c r="R55">
        <v>11</v>
      </c>
      <c r="S55">
        <v>0</v>
      </c>
      <c r="T55" t="s">
        <v>2789</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2791</v>
      </c>
      <c r="B56">
        <v>1980</v>
      </c>
      <c r="C56" t="s">
        <v>171</v>
      </c>
      <c r="D56" t="s">
        <v>400</v>
      </c>
      <c r="E56" t="str">
        <f t="shared" si="0"/>
        <v>City of Benicia</v>
      </c>
      <c r="F56">
        <v>235</v>
      </c>
      <c r="G56" t="s">
        <v>2792</v>
      </c>
      <c r="H56">
        <v>15376</v>
      </c>
      <c r="I56">
        <v>15376</v>
      </c>
      <c r="J56">
        <v>0</v>
      </c>
      <c r="K56">
        <v>0</v>
      </c>
      <c r="L56">
        <v>5737</v>
      </c>
      <c r="M56">
        <v>3859</v>
      </c>
      <c r="N56">
        <v>1878</v>
      </c>
      <c r="O56">
        <v>92400</v>
      </c>
      <c r="P56">
        <v>4956</v>
      </c>
      <c r="Q56">
        <v>324</v>
      </c>
      <c r="R56">
        <v>375</v>
      </c>
      <c r="S56">
        <v>253</v>
      </c>
      <c r="T56" t="s">
        <v>400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2793</v>
      </c>
      <c r="B57">
        <v>1980</v>
      </c>
      <c r="C57" t="s">
        <v>171</v>
      </c>
      <c r="D57" t="s">
        <v>2794</v>
      </c>
      <c r="E57" t="str">
        <f t="shared" si="0"/>
        <v>City of Ben Lomond</v>
      </c>
      <c r="F57">
        <v>240</v>
      </c>
      <c r="G57" t="s">
        <v>2795</v>
      </c>
      <c r="H57">
        <v>7238</v>
      </c>
      <c r="I57">
        <v>7238</v>
      </c>
      <c r="J57">
        <v>0</v>
      </c>
      <c r="K57">
        <v>0</v>
      </c>
      <c r="L57">
        <v>2615</v>
      </c>
      <c r="M57">
        <v>1910</v>
      </c>
      <c r="N57">
        <v>705</v>
      </c>
      <c r="O57">
        <v>95200</v>
      </c>
      <c r="P57">
        <v>2521</v>
      </c>
      <c r="Q57">
        <v>369</v>
      </c>
      <c r="R57">
        <v>40</v>
      </c>
      <c r="S57">
        <v>37</v>
      </c>
      <c r="T57" t="s">
        <v>2794</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2796</v>
      </c>
      <c r="B58">
        <v>1980</v>
      </c>
      <c r="C58" t="s">
        <v>171</v>
      </c>
      <c r="D58" t="s">
        <v>402</v>
      </c>
      <c r="E58" t="str">
        <f t="shared" si="0"/>
        <v>City of Berkeley</v>
      </c>
      <c r="F58">
        <v>245</v>
      </c>
      <c r="G58" t="s">
        <v>2797</v>
      </c>
      <c r="H58">
        <v>103328</v>
      </c>
      <c r="I58">
        <v>103328</v>
      </c>
      <c r="J58">
        <v>0</v>
      </c>
      <c r="K58">
        <v>0</v>
      </c>
      <c r="L58">
        <v>44704</v>
      </c>
      <c r="M58">
        <v>16883</v>
      </c>
      <c r="N58">
        <v>27821</v>
      </c>
      <c r="O58">
        <v>96400</v>
      </c>
      <c r="P58">
        <v>25725</v>
      </c>
      <c r="Q58">
        <v>12156</v>
      </c>
      <c r="R58">
        <v>8410</v>
      </c>
      <c r="S58">
        <v>28</v>
      </c>
      <c r="T58" t="s">
        <v>402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2798</v>
      </c>
      <c r="B59">
        <v>1980</v>
      </c>
      <c r="C59" t="s">
        <v>171</v>
      </c>
      <c r="D59" t="s">
        <v>2799</v>
      </c>
      <c r="E59" t="str">
        <f t="shared" si="0"/>
        <v>City of Bethel Island</v>
      </c>
      <c r="F59">
        <v>249</v>
      </c>
      <c r="G59" t="s">
        <v>2800</v>
      </c>
      <c r="H59">
        <v>1774</v>
      </c>
      <c r="I59">
        <v>0</v>
      </c>
      <c r="J59">
        <v>0</v>
      </c>
      <c r="K59">
        <v>1774</v>
      </c>
      <c r="L59">
        <v>819</v>
      </c>
      <c r="M59">
        <v>627</v>
      </c>
      <c r="N59">
        <v>192</v>
      </c>
      <c r="O59">
        <v>96300</v>
      </c>
      <c r="P59">
        <v>604</v>
      </c>
      <c r="Q59">
        <v>79</v>
      </c>
      <c r="R59">
        <v>4</v>
      </c>
      <c r="S59">
        <v>322</v>
      </c>
      <c r="T59" t="s">
        <v>2799</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2801</v>
      </c>
      <c r="B60">
        <v>1980</v>
      </c>
      <c r="C60" t="s">
        <v>171</v>
      </c>
      <c r="D60" t="s">
        <v>404</v>
      </c>
      <c r="E60" t="str">
        <f t="shared" si="0"/>
        <v>City of Beverly Hills</v>
      </c>
      <c r="F60">
        <v>250</v>
      </c>
      <c r="G60" t="s">
        <v>2802</v>
      </c>
      <c r="H60">
        <v>32367</v>
      </c>
      <c r="I60">
        <v>32367</v>
      </c>
      <c r="J60">
        <v>0</v>
      </c>
      <c r="K60">
        <v>0</v>
      </c>
      <c r="L60">
        <v>14866</v>
      </c>
      <c r="M60">
        <v>6267</v>
      </c>
      <c r="N60">
        <v>8599</v>
      </c>
      <c r="O60">
        <v>200100</v>
      </c>
      <c r="P60">
        <v>8154</v>
      </c>
      <c r="Q60">
        <v>3773</v>
      </c>
      <c r="R60">
        <v>3792</v>
      </c>
      <c r="S60">
        <v>11</v>
      </c>
      <c r="T60" t="s">
        <v>404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2803</v>
      </c>
      <c r="B61">
        <v>1980</v>
      </c>
      <c r="C61" t="s">
        <v>171</v>
      </c>
      <c r="D61" t="s">
        <v>2804</v>
      </c>
      <c r="E61" t="str">
        <f t="shared" si="0"/>
        <v>City of Big Bear</v>
      </c>
      <c r="F61">
        <v>253</v>
      </c>
      <c r="G61" t="s">
        <v>2805</v>
      </c>
      <c r="H61">
        <v>11151</v>
      </c>
      <c r="I61">
        <v>0</v>
      </c>
      <c r="J61">
        <v>11151</v>
      </c>
      <c r="K61">
        <v>0</v>
      </c>
      <c r="L61">
        <v>4410</v>
      </c>
      <c r="M61">
        <v>3024</v>
      </c>
      <c r="N61">
        <v>1386</v>
      </c>
      <c r="O61">
        <v>76400</v>
      </c>
      <c r="P61">
        <v>14775</v>
      </c>
      <c r="Q61">
        <v>803</v>
      </c>
      <c r="R61">
        <v>282</v>
      </c>
      <c r="S61">
        <v>603</v>
      </c>
      <c r="T61" t="s">
        <v>2804</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2806</v>
      </c>
      <c r="B62">
        <v>1980</v>
      </c>
      <c r="C62" t="s">
        <v>171</v>
      </c>
      <c r="D62" t="s">
        <v>408</v>
      </c>
      <c r="E62" t="str">
        <f t="shared" si="0"/>
        <v>City of Biggs</v>
      </c>
      <c r="F62">
        <v>265</v>
      </c>
      <c r="G62" t="s">
        <v>2807</v>
      </c>
      <c r="H62">
        <v>1413</v>
      </c>
      <c r="I62">
        <v>0</v>
      </c>
      <c r="J62">
        <v>0</v>
      </c>
      <c r="K62">
        <v>1413</v>
      </c>
      <c r="L62">
        <v>495</v>
      </c>
      <c r="M62">
        <v>375</v>
      </c>
      <c r="N62">
        <v>120</v>
      </c>
      <c r="O62">
        <v>42300</v>
      </c>
      <c r="P62">
        <v>449</v>
      </c>
      <c r="Q62">
        <v>47</v>
      </c>
      <c r="R62">
        <v>0</v>
      </c>
      <c r="S62">
        <v>28</v>
      </c>
      <c r="T62" t="s">
        <v>408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2808</v>
      </c>
      <c r="B63">
        <v>1980</v>
      </c>
      <c r="C63" t="s">
        <v>171</v>
      </c>
      <c r="D63" t="s">
        <v>2809</v>
      </c>
      <c r="E63" t="str">
        <f t="shared" si="0"/>
        <v>City of Big Pine</v>
      </c>
      <c r="F63">
        <v>268</v>
      </c>
      <c r="G63" t="s">
        <v>2810</v>
      </c>
      <c r="H63">
        <v>1510</v>
      </c>
      <c r="I63">
        <v>0</v>
      </c>
      <c r="J63">
        <v>0</v>
      </c>
      <c r="K63">
        <v>1510</v>
      </c>
      <c r="L63">
        <v>552</v>
      </c>
      <c r="M63">
        <v>421</v>
      </c>
      <c r="N63">
        <v>131</v>
      </c>
      <c r="O63">
        <v>77000</v>
      </c>
      <c r="P63">
        <v>453</v>
      </c>
      <c r="Q63">
        <v>49</v>
      </c>
      <c r="R63">
        <v>2</v>
      </c>
      <c r="S63">
        <v>106</v>
      </c>
      <c r="T63" t="s">
        <v>2809</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2811</v>
      </c>
      <c r="B64">
        <v>1980</v>
      </c>
      <c r="C64" t="s">
        <v>171</v>
      </c>
      <c r="D64" t="s">
        <v>410</v>
      </c>
      <c r="E64" t="str">
        <f t="shared" si="0"/>
        <v>City of Bishop</v>
      </c>
      <c r="F64">
        <v>275</v>
      </c>
      <c r="G64" t="s">
        <v>2812</v>
      </c>
      <c r="H64">
        <v>3333</v>
      </c>
      <c r="I64">
        <v>0</v>
      </c>
      <c r="J64">
        <v>3333</v>
      </c>
      <c r="K64">
        <v>0</v>
      </c>
      <c r="L64">
        <v>1560</v>
      </c>
      <c r="M64">
        <v>756</v>
      </c>
      <c r="N64">
        <v>804</v>
      </c>
      <c r="O64">
        <v>78100</v>
      </c>
      <c r="P64">
        <v>726</v>
      </c>
      <c r="Q64">
        <v>537</v>
      </c>
      <c r="R64">
        <v>141</v>
      </c>
      <c r="S64">
        <v>289</v>
      </c>
      <c r="T64" t="s">
        <v>410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2813</v>
      </c>
      <c r="B65">
        <v>1980</v>
      </c>
      <c r="C65" t="s">
        <v>171</v>
      </c>
      <c r="D65" t="s">
        <v>2814</v>
      </c>
      <c r="E65" t="str">
        <f t="shared" si="0"/>
        <v>City of Bloomington</v>
      </c>
      <c r="F65">
        <v>277</v>
      </c>
      <c r="G65" t="s">
        <v>2815</v>
      </c>
      <c r="H65">
        <v>12781</v>
      </c>
      <c r="I65">
        <v>12781</v>
      </c>
      <c r="J65">
        <v>0</v>
      </c>
      <c r="K65">
        <v>0</v>
      </c>
      <c r="L65">
        <v>4002</v>
      </c>
      <c r="M65">
        <v>3107</v>
      </c>
      <c r="N65">
        <v>895</v>
      </c>
      <c r="O65">
        <v>48500</v>
      </c>
      <c r="P65">
        <v>3600</v>
      </c>
      <c r="Q65">
        <v>254</v>
      </c>
      <c r="R65">
        <v>17</v>
      </c>
      <c r="S65">
        <v>391</v>
      </c>
      <c r="T65" t="s">
        <v>2814</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2816</v>
      </c>
      <c r="B66">
        <v>1980</v>
      </c>
      <c r="C66" t="s">
        <v>171</v>
      </c>
      <c r="D66" t="s">
        <v>412</v>
      </c>
      <c r="E66" t="str">
        <f t="shared" si="0"/>
        <v>City of Blue Lake</v>
      </c>
      <c r="F66">
        <v>280</v>
      </c>
      <c r="G66" t="s">
        <v>2817</v>
      </c>
      <c r="H66">
        <v>1201</v>
      </c>
      <c r="I66">
        <v>0</v>
      </c>
      <c r="J66">
        <v>0</v>
      </c>
      <c r="K66">
        <v>1201</v>
      </c>
      <c r="L66">
        <v>456</v>
      </c>
      <c r="M66">
        <v>286</v>
      </c>
      <c r="N66">
        <v>170</v>
      </c>
      <c r="O66">
        <v>52200</v>
      </c>
      <c r="P66">
        <v>349</v>
      </c>
      <c r="Q66">
        <v>75</v>
      </c>
      <c r="R66">
        <v>19</v>
      </c>
      <c r="S66">
        <v>35</v>
      </c>
      <c r="T66" t="s">
        <v>412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2818</v>
      </c>
      <c r="B67">
        <v>1980</v>
      </c>
      <c r="C67" t="s">
        <v>171</v>
      </c>
      <c r="D67" t="s">
        <v>414</v>
      </c>
      <c r="E67" t="str">
        <f t="shared" si="0"/>
        <v>City of Blythe</v>
      </c>
      <c r="F67">
        <v>290</v>
      </c>
      <c r="G67" t="s">
        <v>2819</v>
      </c>
      <c r="H67">
        <v>6805</v>
      </c>
      <c r="I67">
        <v>0</v>
      </c>
      <c r="J67">
        <v>6805</v>
      </c>
      <c r="K67">
        <v>0</v>
      </c>
      <c r="L67">
        <v>2211</v>
      </c>
      <c r="M67">
        <v>1259</v>
      </c>
      <c r="N67">
        <v>952</v>
      </c>
      <c r="O67">
        <v>45700</v>
      </c>
      <c r="P67">
        <v>1846</v>
      </c>
      <c r="Q67">
        <v>302</v>
      </c>
      <c r="R67">
        <v>184</v>
      </c>
      <c r="S67">
        <v>43</v>
      </c>
      <c r="T67" t="s">
        <v>414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2820</v>
      </c>
      <c r="B68">
        <v>1980</v>
      </c>
      <c r="C68" t="s">
        <v>171</v>
      </c>
      <c r="D68" t="s">
        <v>2821</v>
      </c>
      <c r="E68" t="str">
        <f t="shared" si="0"/>
        <v>City of Bodfish</v>
      </c>
      <c r="F68">
        <v>292</v>
      </c>
      <c r="G68" t="s">
        <v>2822</v>
      </c>
      <c r="H68">
        <v>1379</v>
      </c>
      <c r="I68">
        <v>0</v>
      </c>
      <c r="J68">
        <v>0</v>
      </c>
      <c r="K68">
        <v>1379</v>
      </c>
      <c r="L68">
        <v>604</v>
      </c>
      <c r="M68">
        <v>528</v>
      </c>
      <c r="N68">
        <v>76</v>
      </c>
      <c r="O68">
        <v>43000</v>
      </c>
      <c r="P68">
        <v>327</v>
      </c>
      <c r="Q68">
        <v>22</v>
      </c>
      <c r="R68">
        <v>0</v>
      </c>
      <c r="S68">
        <v>543</v>
      </c>
      <c r="T68" t="s">
        <v>2821</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2823</v>
      </c>
      <c r="B69">
        <v>1980</v>
      </c>
      <c r="C69" t="s">
        <v>171</v>
      </c>
      <c r="D69" t="s">
        <v>2824</v>
      </c>
      <c r="E69" t="str">
        <f t="shared" ref="E69:E132" si="1">_xlfn.CONCAT("City of ",D69)</f>
        <v>City of Bolinas</v>
      </c>
      <c r="F69">
        <v>293</v>
      </c>
      <c r="G69" t="s">
        <v>2825</v>
      </c>
      <c r="H69">
        <v>1225</v>
      </c>
      <c r="I69">
        <v>0</v>
      </c>
      <c r="J69">
        <v>0</v>
      </c>
      <c r="K69">
        <v>1225</v>
      </c>
      <c r="L69">
        <v>519</v>
      </c>
      <c r="M69">
        <v>286</v>
      </c>
      <c r="N69">
        <v>233</v>
      </c>
      <c r="O69">
        <v>103000</v>
      </c>
      <c r="P69">
        <v>490</v>
      </c>
      <c r="Q69">
        <v>70</v>
      </c>
      <c r="R69">
        <v>0</v>
      </c>
      <c r="S69">
        <v>5</v>
      </c>
      <c r="T69" t="s">
        <v>2824</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2826</v>
      </c>
      <c r="B70">
        <v>1980</v>
      </c>
      <c r="C70" t="s">
        <v>171</v>
      </c>
      <c r="D70" t="s">
        <v>2827</v>
      </c>
      <c r="E70" t="str">
        <f t="shared" si="1"/>
        <v>City of Bonadelle Ranchos-Madera Ranchos</v>
      </c>
      <c r="F70">
        <v>296</v>
      </c>
      <c r="G70" t="s">
        <v>2828</v>
      </c>
      <c r="H70">
        <v>3272</v>
      </c>
      <c r="I70">
        <v>0</v>
      </c>
      <c r="J70">
        <v>3272</v>
      </c>
      <c r="K70">
        <v>0</v>
      </c>
      <c r="L70">
        <v>959</v>
      </c>
      <c r="M70">
        <v>934</v>
      </c>
      <c r="N70">
        <v>25</v>
      </c>
      <c r="O70">
        <v>82200</v>
      </c>
      <c r="P70">
        <v>1051</v>
      </c>
      <c r="Q70">
        <v>15</v>
      </c>
      <c r="R70">
        <v>0</v>
      </c>
      <c r="S70">
        <v>2</v>
      </c>
      <c r="T70" t="s">
        <v>2827</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2829</v>
      </c>
      <c r="B71">
        <v>1980</v>
      </c>
      <c r="C71" t="s">
        <v>171</v>
      </c>
      <c r="D71" t="s">
        <v>2830</v>
      </c>
      <c r="E71" t="str">
        <f t="shared" si="1"/>
        <v>City of Bonita</v>
      </c>
      <c r="F71">
        <v>297</v>
      </c>
      <c r="G71" t="s">
        <v>2831</v>
      </c>
      <c r="H71">
        <v>6257</v>
      </c>
      <c r="I71">
        <v>6257</v>
      </c>
      <c r="J71">
        <v>0</v>
      </c>
      <c r="K71">
        <v>0</v>
      </c>
      <c r="L71">
        <v>2086</v>
      </c>
      <c r="M71">
        <v>1737</v>
      </c>
      <c r="N71">
        <v>349</v>
      </c>
      <c r="O71">
        <v>134700</v>
      </c>
      <c r="P71">
        <v>2053</v>
      </c>
      <c r="Q71">
        <v>70</v>
      </c>
      <c r="R71">
        <v>87</v>
      </c>
      <c r="S71">
        <v>15</v>
      </c>
      <c r="T71" t="s">
        <v>2830</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2832</v>
      </c>
      <c r="B72">
        <v>1980</v>
      </c>
      <c r="C72" t="s">
        <v>171</v>
      </c>
      <c r="D72" t="s">
        <v>2833</v>
      </c>
      <c r="E72" t="str">
        <f t="shared" si="1"/>
        <v>City of Boron</v>
      </c>
      <c r="F72">
        <v>302</v>
      </c>
      <c r="G72" t="s">
        <v>2834</v>
      </c>
      <c r="H72">
        <v>2040</v>
      </c>
      <c r="I72">
        <v>0</v>
      </c>
      <c r="J72">
        <v>0</v>
      </c>
      <c r="K72">
        <v>2040</v>
      </c>
      <c r="L72">
        <v>774</v>
      </c>
      <c r="M72">
        <v>458</v>
      </c>
      <c r="N72">
        <v>316</v>
      </c>
      <c r="O72">
        <v>33400</v>
      </c>
      <c r="P72">
        <v>691</v>
      </c>
      <c r="Q72">
        <v>53</v>
      </c>
      <c r="R72">
        <v>17</v>
      </c>
      <c r="S72">
        <v>108</v>
      </c>
      <c r="T72" t="s">
        <v>2833</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2835</v>
      </c>
      <c r="B73">
        <v>1980</v>
      </c>
      <c r="C73" t="s">
        <v>171</v>
      </c>
      <c r="D73" t="s">
        <v>2836</v>
      </c>
      <c r="E73" t="str">
        <f t="shared" si="1"/>
        <v>City of Borrego Springs</v>
      </c>
      <c r="F73">
        <v>303</v>
      </c>
      <c r="G73" t="s">
        <v>2837</v>
      </c>
      <c r="H73">
        <v>1405</v>
      </c>
      <c r="I73">
        <v>0</v>
      </c>
      <c r="J73">
        <v>0</v>
      </c>
      <c r="K73">
        <v>1405</v>
      </c>
      <c r="L73">
        <v>603</v>
      </c>
      <c r="M73">
        <v>422</v>
      </c>
      <c r="N73">
        <v>181</v>
      </c>
      <c r="O73">
        <v>80600</v>
      </c>
      <c r="P73">
        <v>722</v>
      </c>
      <c r="Q73">
        <v>93</v>
      </c>
      <c r="R73">
        <v>125</v>
      </c>
      <c r="S73">
        <v>302</v>
      </c>
      <c r="T73" t="s">
        <v>2836</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2838</v>
      </c>
      <c r="B74">
        <v>1980</v>
      </c>
      <c r="C74" t="s">
        <v>171</v>
      </c>
      <c r="D74" t="s">
        <v>2839</v>
      </c>
      <c r="E74" t="str">
        <f t="shared" si="1"/>
        <v>City of Boulder Creek</v>
      </c>
      <c r="F74">
        <v>305</v>
      </c>
      <c r="G74" t="s">
        <v>2840</v>
      </c>
      <c r="H74">
        <v>5662</v>
      </c>
      <c r="I74">
        <v>5662</v>
      </c>
      <c r="J74">
        <v>0</v>
      </c>
      <c r="K74">
        <v>0</v>
      </c>
      <c r="L74">
        <v>2259</v>
      </c>
      <c r="M74">
        <v>1515</v>
      </c>
      <c r="N74">
        <v>744</v>
      </c>
      <c r="O74">
        <v>82800</v>
      </c>
      <c r="P74">
        <v>2418</v>
      </c>
      <c r="Q74">
        <v>327</v>
      </c>
      <c r="R74">
        <v>57</v>
      </c>
      <c r="S74">
        <v>41</v>
      </c>
      <c r="T74" t="s">
        <v>2839</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2841</v>
      </c>
      <c r="B75">
        <v>1980</v>
      </c>
      <c r="C75" t="s">
        <v>171</v>
      </c>
      <c r="D75" t="s">
        <v>2842</v>
      </c>
      <c r="E75" t="str">
        <f t="shared" si="1"/>
        <v>City of Boyes Hot Springs</v>
      </c>
      <c r="F75">
        <v>308</v>
      </c>
      <c r="G75" t="s">
        <v>2843</v>
      </c>
      <c r="H75">
        <v>4177</v>
      </c>
      <c r="I75">
        <v>0</v>
      </c>
      <c r="J75">
        <v>4177</v>
      </c>
      <c r="K75">
        <v>0</v>
      </c>
      <c r="L75">
        <v>1895</v>
      </c>
      <c r="M75">
        <v>998</v>
      </c>
      <c r="N75">
        <v>897</v>
      </c>
      <c r="O75">
        <v>71300</v>
      </c>
      <c r="P75">
        <v>1632</v>
      </c>
      <c r="Q75">
        <v>223</v>
      </c>
      <c r="R75">
        <v>88</v>
      </c>
      <c r="S75">
        <v>117</v>
      </c>
      <c r="T75" t="s">
        <v>2842</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2844</v>
      </c>
      <c r="B76">
        <v>1980</v>
      </c>
      <c r="C76" t="s">
        <v>171</v>
      </c>
      <c r="D76" t="s">
        <v>416</v>
      </c>
      <c r="E76" t="str">
        <f t="shared" si="1"/>
        <v>City of Bradbury</v>
      </c>
      <c r="F76">
        <v>315</v>
      </c>
      <c r="G76" t="s">
        <v>2845</v>
      </c>
      <c r="H76">
        <v>846</v>
      </c>
      <c r="I76">
        <v>846</v>
      </c>
      <c r="J76">
        <v>0</v>
      </c>
      <c r="K76">
        <v>0</v>
      </c>
      <c r="L76">
        <v>274</v>
      </c>
      <c r="M76">
        <v>251</v>
      </c>
      <c r="N76">
        <v>23</v>
      </c>
      <c r="O76">
        <v>200100</v>
      </c>
      <c r="P76">
        <v>270</v>
      </c>
      <c r="Q76">
        <v>19</v>
      </c>
      <c r="R76">
        <v>0</v>
      </c>
      <c r="S76">
        <v>0</v>
      </c>
      <c r="T76" t="s">
        <v>416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2846</v>
      </c>
      <c r="B77">
        <v>1980</v>
      </c>
      <c r="C77" t="s">
        <v>171</v>
      </c>
      <c r="D77" t="s">
        <v>418</v>
      </c>
      <c r="E77" t="str">
        <f t="shared" si="1"/>
        <v>City of Brawley</v>
      </c>
      <c r="F77">
        <v>320</v>
      </c>
      <c r="G77" t="s">
        <v>2847</v>
      </c>
      <c r="H77">
        <v>14946</v>
      </c>
      <c r="I77">
        <v>0</v>
      </c>
      <c r="J77">
        <v>14946</v>
      </c>
      <c r="K77">
        <v>0</v>
      </c>
      <c r="L77">
        <v>4659</v>
      </c>
      <c r="M77">
        <v>2532</v>
      </c>
      <c r="N77">
        <v>2127</v>
      </c>
      <c r="O77">
        <v>51800</v>
      </c>
      <c r="P77">
        <v>3631</v>
      </c>
      <c r="Q77">
        <v>633</v>
      </c>
      <c r="R77">
        <v>567</v>
      </c>
      <c r="S77">
        <v>115</v>
      </c>
      <c r="T77" t="s">
        <v>418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2848</v>
      </c>
      <c r="B78">
        <v>1980</v>
      </c>
      <c r="C78" t="s">
        <v>171</v>
      </c>
      <c r="D78" t="s">
        <v>420</v>
      </c>
      <c r="E78" t="str">
        <f t="shared" si="1"/>
        <v>City of Brea</v>
      </c>
      <c r="F78">
        <v>325</v>
      </c>
      <c r="G78" t="s">
        <v>2849</v>
      </c>
      <c r="H78">
        <v>27913</v>
      </c>
      <c r="I78">
        <v>27913</v>
      </c>
      <c r="J78">
        <v>0</v>
      </c>
      <c r="K78">
        <v>0</v>
      </c>
      <c r="L78">
        <v>9915</v>
      </c>
      <c r="M78">
        <v>6758</v>
      </c>
      <c r="N78">
        <v>3157</v>
      </c>
      <c r="O78">
        <v>106300</v>
      </c>
      <c r="P78">
        <v>8010</v>
      </c>
      <c r="Q78">
        <v>452</v>
      </c>
      <c r="R78">
        <v>1920</v>
      </c>
      <c r="S78">
        <v>817</v>
      </c>
      <c r="T78" t="s">
        <v>420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2850</v>
      </c>
      <c r="B79">
        <v>1980</v>
      </c>
      <c r="C79" t="s">
        <v>171</v>
      </c>
      <c r="D79" t="s">
        <v>422</v>
      </c>
      <c r="E79" t="str">
        <f t="shared" si="1"/>
        <v>City of Brentwood</v>
      </c>
      <c r="F79">
        <v>327</v>
      </c>
      <c r="G79" t="s">
        <v>2851</v>
      </c>
      <c r="H79">
        <v>4434</v>
      </c>
      <c r="I79">
        <v>0</v>
      </c>
      <c r="J79">
        <v>4434</v>
      </c>
      <c r="K79">
        <v>0</v>
      </c>
      <c r="L79">
        <v>1532</v>
      </c>
      <c r="M79">
        <v>964</v>
      </c>
      <c r="N79">
        <v>568</v>
      </c>
      <c r="O79">
        <v>63700</v>
      </c>
      <c r="P79">
        <v>1180</v>
      </c>
      <c r="Q79">
        <v>123</v>
      </c>
      <c r="R79">
        <v>128</v>
      </c>
      <c r="S79">
        <v>165</v>
      </c>
      <c r="T79" t="s">
        <v>422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2852</v>
      </c>
      <c r="B80">
        <v>1980</v>
      </c>
      <c r="C80" t="s">
        <v>171</v>
      </c>
      <c r="D80" t="s">
        <v>424</v>
      </c>
      <c r="E80" t="str">
        <f t="shared" si="1"/>
        <v>City of Brisbane</v>
      </c>
      <c r="F80">
        <v>328</v>
      </c>
      <c r="G80" t="s">
        <v>2853</v>
      </c>
      <c r="H80">
        <v>2969</v>
      </c>
      <c r="I80">
        <v>2969</v>
      </c>
      <c r="J80">
        <v>0</v>
      </c>
      <c r="K80">
        <v>0</v>
      </c>
      <c r="L80">
        <v>1362</v>
      </c>
      <c r="M80">
        <v>784</v>
      </c>
      <c r="N80">
        <v>578</v>
      </c>
      <c r="O80">
        <v>85600</v>
      </c>
      <c r="P80">
        <v>1026</v>
      </c>
      <c r="Q80">
        <v>203</v>
      </c>
      <c r="R80">
        <v>121</v>
      </c>
      <c r="S80">
        <v>55</v>
      </c>
      <c r="T80" t="s">
        <v>424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2854</v>
      </c>
      <c r="B81">
        <v>1980</v>
      </c>
      <c r="C81" t="s">
        <v>171</v>
      </c>
      <c r="D81" t="s">
        <v>2855</v>
      </c>
      <c r="E81" t="str">
        <f t="shared" si="1"/>
        <v>City of Broderick-Bryte</v>
      </c>
      <c r="F81">
        <v>332</v>
      </c>
      <c r="G81" t="s">
        <v>2856</v>
      </c>
      <c r="H81">
        <v>10194</v>
      </c>
      <c r="I81">
        <v>10194</v>
      </c>
      <c r="J81">
        <v>0</v>
      </c>
      <c r="K81">
        <v>0</v>
      </c>
      <c r="L81">
        <v>3962</v>
      </c>
      <c r="M81">
        <v>1855</v>
      </c>
      <c r="N81">
        <v>2107</v>
      </c>
      <c r="O81">
        <v>38500</v>
      </c>
      <c r="P81">
        <v>2766</v>
      </c>
      <c r="Q81">
        <v>524</v>
      </c>
      <c r="R81">
        <v>761</v>
      </c>
      <c r="S81">
        <v>280</v>
      </c>
      <c r="T81" t="s">
        <v>2855</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2857</v>
      </c>
      <c r="B82">
        <v>1980</v>
      </c>
      <c r="C82" t="s">
        <v>171</v>
      </c>
      <c r="D82" t="s">
        <v>426</v>
      </c>
      <c r="E82" t="str">
        <f t="shared" si="1"/>
        <v>City of Buellton</v>
      </c>
      <c r="F82">
        <v>334</v>
      </c>
      <c r="G82" t="s">
        <v>2858</v>
      </c>
      <c r="H82">
        <v>2364</v>
      </c>
      <c r="I82">
        <v>0</v>
      </c>
      <c r="J82">
        <v>0</v>
      </c>
      <c r="K82">
        <v>2364</v>
      </c>
      <c r="L82">
        <v>933</v>
      </c>
      <c r="M82">
        <v>648</v>
      </c>
      <c r="N82">
        <v>285</v>
      </c>
      <c r="O82">
        <v>89700</v>
      </c>
      <c r="P82">
        <v>548</v>
      </c>
      <c r="Q82">
        <v>91</v>
      </c>
      <c r="R82">
        <v>64</v>
      </c>
      <c r="S82">
        <v>296</v>
      </c>
      <c r="T82" t="s">
        <v>426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2859</v>
      </c>
      <c r="B83">
        <v>1980</v>
      </c>
      <c r="C83" t="s">
        <v>171</v>
      </c>
      <c r="D83" t="s">
        <v>428</v>
      </c>
      <c r="E83" t="str">
        <f t="shared" si="1"/>
        <v>City of Buena Park</v>
      </c>
      <c r="F83">
        <v>335</v>
      </c>
      <c r="G83" t="s">
        <v>2860</v>
      </c>
      <c r="H83">
        <v>64165</v>
      </c>
      <c r="I83">
        <v>64165</v>
      </c>
      <c r="J83">
        <v>0</v>
      </c>
      <c r="K83">
        <v>0</v>
      </c>
      <c r="L83">
        <v>21320</v>
      </c>
      <c r="M83">
        <v>12621</v>
      </c>
      <c r="N83">
        <v>8699</v>
      </c>
      <c r="O83">
        <v>85100</v>
      </c>
      <c r="P83">
        <v>16035</v>
      </c>
      <c r="Q83">
        <v>1866</v>
      </c>
      <c r="R83">
        <v>3771</v>
      </c>
      <c r="S83">
        <v>317</v>
      </c>
      <c r="T83" t="s">
        <v>428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2861</v>
      </c>
      <c r="B84">
        <v>1980</v>
      </c>
      <c r="C84" t="s">
        <v>171</v>
      </c>
      <c r="D84" t="s">
        <v>430</v>
      </c>
      <c r="E84" t="str">
        <f t="shared" si="1"/>
        <v>City of Burbank</v>
      </c>
      <c r="F84">
        <v>340</v>
      </c>
      <c r="G84" t="s">
        <v>2862</v>
      </c>
      <c r="H84">
        <v>84625</v>
      </c>
      <c r="I84">
        <v>84625</v>
      </c>
      <c r="J84">
        <v>0</v>
      </c>
      <c r="K84">
        <v>0</v>
      </c>
      <c r="L84">
        <v>35880</v>
      </c>
      <c r="M84">
        <v>18464</v>
      </c>
      <c r="N84">
        <v>17416</v>
      </c>
      <c r="O84">
        <v>94400</v>
      </c>
      <c r="P84">
        <v>25181</v>
      </c>
      <c r="Q84">
        <v>6874</v>
      </c>
      <c r="R84">
        <v>4895</v>
      </c>
      <c r="S84">
        <v>163</v>
      </c>
      <c r="T84" t="s">
        <v>430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2863</v>
      </c>
      <c r="B85">
        <v>1980</v>
      </c>
      <c r="C85" t="s">
        <v>171</v>
      </c>
      <c r="D85" t="s">
        <v>2864</v>
      </c>
      <c r="E85" t="str">
        <f t="shared" si="1"/>
        <v>City of Burlingame</v>
      </c>
      <c r="F85">
        <v>345</v>
      </c>
      <c r="G85" t="s">
        <v>2865</v>
      </c>
      <c r="H85">
        <v>26173</v>
      </c>
      <c r="I85">
        <v>26173</v>
      </c>
      <c r="J85">
        <v>0</v>
      </c>
      <c r="K85">
        <v>0</v>
      </c>
      <c r="L85">
        <v>12356</v>
      </c>
      <c r="M85">
        <v>5785</v>
      </c>
      <c r="N85">
        <v>6571</v>
      </c>
      <c r="O85">
        <v>151000</v>
      </c>
      <c r="P85">
        <v>7225</v>
      </c>
      <c r="Q85">
        <v>2504</v>
      </c>
      <c r="R85">
        <v>2913</v>
      </c>
      <c r="S85">
        <v>9</v>
      </c>
      <c r="T85" t="s">
        <v>2864</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2866</v>
      </c>
      <c r="B86">
        <v>1980</v>
      </c>
      <c r="C86" t="s">
        <v>171</v>
      </c>
      <c r="D86" t="s">
        <v>2867</v>
      </c>
      <c r="E86" t="str">
        <f t="shared" si="1"/>
        <v>City of Burney</v>
      </c>
      <c r="F86">
        <v>350</v>
      </c>
      <c r="G86" t="s">
        <v>2868</v>
      </c>
      <c r="H86">
        <v>3187</v>
      </c>
      <c r="I86">
        <v>0</v>
      </c>
      <c r="J86">
        <v>3187</v>
      </c>
      <c r="K86">
        <v>0</v>
      </c>
      <c r="L86">
        <v>1115</v>
      </c>
      <c r="M86">
        <v>804</v>
      </c>
      <c r="N86">
        <v>311</v>
      </c>
      <c r="O86">
        <v>50200</v>
      </c>
      <c r="P86">
        <v>1004</v>
      </c>
      <c r="Q86">
        <v>100</v>
      </c>
      <c r="R86">
        <v>64</v>
      </c>
      <c r="S86">
        <v>68</v>
      </c>
      <c r="T86" t="s">
        <v>2867</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2869</v>
      </c>
      <c r="B87">
        <v>1980</v>
      </c>
      <c r="C87" t="s">
        <v>171</v>
      </c>
      <c r="D87" t="s">
        <v>2870</v>
      </c>
      <c r="E87" t="str">
        <f t="shared" si="1"/>
        <v>City of Buttonwillow</v>
      </c>
      <c r="F87">
        <v>356</v>
      </c>
      <c r="G87" t="s">
        <v>2871</v>
      </c>
      <c r="H87">
        <v>1350</v>
      </c>
      <c r="I87">
        <v>0</v>
      </c>
      <c r="J87">
        <v>0</v>
      </c>
      <c r="K87">
        <v>1350</v>
      </c>
      <c r="L87">
        <v>437</v>
      </c>
      <c r="M87">
        <v>249</v>
      </c>
      <c r="N87">
        <v>188</v>
      </c>
      <c r="O87">
        <v>40800</v>
      </c>
      <c r="P87">
        <v>390</v>
      </c>
      <c r="Q87">
        <v>51</v>
      </c>
      <c r="R87">
        <v>2</v>
      </c>
      <c r="S87">
        <v>12</v>
      </c>
      <c r="T87" t="s">
        <v>2870</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2872</v>
      </c>
      <c r="B88">
        <v>1980</v>
      </c>
      <c r="C88" t="s">
        <v>171</v>
      </c>
      <c r="D88" t="s">
        <v>434</v>
      </c>
      <c r="E88" t="str">
        <f t="shared" si="1"/>
        <v>City of Calexico</v>
      </c>
      <c r="F88">
        <v>365</v>
      </c>
      <c r="G88" t="s">
        <v>2873</v>
      </c>
      <c r="H88">
        <v>14412</v>
      </c>
      <c r="I88">
        <v>0</v>
      </c>
      <c r="J88">
        <v>14412</v>
      </c>
      <c r="K88">
        <v>0</v>
      </c>
      <c r="L88">
        <v>3608</v>
      </c>
      <c r="M88">
        <v>1883</v>
      </c>
      <c r="N88">
        <v>1725</v>
      </c>
      <c r="O88">
        <v>48000</v>
      </c>
      <c r="P88">
        <v>2303</v>
      </c>
      <c r="Q88">
        <v>952</v>
      </c>
      <c r="R88">
        <v>316</v>
      </c>
      <c r="S88">
        <v>150</v>
      </c>
      <c r="T88" t="s">
        <v>434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2874</v>
      </c>
      <c r="B89">
        <v>1980</v>
      </c>
      <c r="C89" t="s">
        <v>171</v>
      </c>
      <c r="D89" t="s">
        <v>2875</v>
      </c>
      <c r="E89" t="str">
        <f t="shared" si="1"/>
        <v>City of California City</v>
      </c>
      <c r="F89">
        <v>367</v>
      </c>
      <c r="G89" t="s">
        <v>2876</v>
      </c>
      <c r="H89">
        <v>2743</v>
      </c>
      <c r="I89">
        <v>0</v>
      </c>
      <c r="J89">
        <v>2743</v>
      </c>
      <c r="K89">
        <v>0</v>
      </c>
      <c r="L89">
        <v>990</v>
      </c>
      <c r="M89">
        <v>676</v>
      </c>
      <c r="N89">
        <v>314</v>
      </c>
      <c r="O89">
        <v>49000</v>
      </c>
      <c r="P89">
        <v>849</v>
      </c>
      <c r="Q89">
        <v>118</v>
      </c>
      <c r="R89">
        <v>27</v>
      </c>
      <c r="S89">
        <v>134</v>
      </c>
      <c r="T89" t="s">
        <v>2875</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2877</v>
      </c>
      <c r="B90">
        <v>1980</v>
      </c>
      <c r="C90" t="s">
        <v>171</v>
      </c>
      <c r="D90" t="s">
        <v>439</v>
      </c>
      <c r="E90" t="str">
        <f t="shared" si="1"/>
        <v>City of Calipatria</v>
      </c>
      <c r="F90">
        <v>370</v>
      </c>
      <c r="G90" t="s">
        <v>2878</v>
      </c>
      <c r="H90">
        <v>2636</v>
      </c>
      <c r="I90">
        <v>0</v>
      </c>
      <c r="J90">
        <v>2636</v>
      </c>
      <c r="K90">
        <v>0</v>
      </c>
      <c r="L90">
        <v>706</v>
      </c>
      <c r="M90">
        <v>472</v>
      </c>
      <c r="N90">
        <v>234</v>
      </c>
      <c r="O90">
        <v>37600</v>
      </c>
      <c r="P90">
        <v>613</v>
      </c>
      <c r="Q90">
        <v>114</v>
      </c>
      <c r="R90">
        <v>27</v>
      </c>
      <c r="S90">
        <v>17</v>
      </c>
      <c r="T90" t="s">
        <v>439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2879</v>
      </c>
      <c r="B91">
        <v>1980</v>
      </c>
      <c r="C91" t="s">
        <v>171</v>
      </c>
      <c r="D91" t="s">
        <v>441</v>
      </c>
      <c r="E91" t="str">
        <f t="shared" si="1"/>
        <v>City of Calistoga</v>
      </c>
      <c r="F91">
        <v>375</v>
      </c>
      <c r="G91" t="s">
        <v>2880</v>
      </c>
      <c r="H91">
        <v>3879</v>
      </c>
      <c r="I91">
        <v>0</v>
      </c>
      <c r="J91">
        <v>3879</v>
      </c>
      <c r="K91">
        <v>0</v>
      </c>
      <c r="L91">
        <v>1791</v>
      </c>
      <c r="M91">
        <v>1090</v>
      </c>
      <c r="N91">
        <v>701</v>
      </c>
      <c r="O91">
        <v>75900</v>
      </c>
      <c r="P91">
        <v>1113</v>
      </c>
      <c r="Q91">
        <v>203</v>
      </c>
      <c r="R91">
        <v>153</v>
      </c>
      <c r="S91">
        <v>442</v>
      </c>
      <c r="T91" t="s">
        <v>441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2881</v>
      </c>
      <c r="B92">
        <v>1980</v>
      </c>
      <c r="C92" t="s">
        <v>171</v>
      </c>
      <c r="D92" t="s">
        <v>2882</v>
      </c>
      <c r="E92" t="str">
        <f t="shared" si="1"/>
        <v>City of Calwa</v>
      </c>
      <c r="F92">
        <v>377</v>
      </c>
      <c r="G92" t="s">
        <v>2883</v>
      </c>
      <c r="H92">
        <v>6640</v>
      </c>
      <c r="I92">
        <v>6640</v>
      </c>
      <c r="J92">
        <v>0</v>
      </c>
      <c r="K92">
        <v>0</v>
      </c>
      <c r="L92">
        <v>1870</v>
      </c>
      <c r="M92">
        <v>1245</v>
      </c>
      <c r="N92">
        <v>625</v>
      </c>
      <c r="O92">
        <v>41400</v>
      </c>
      <c r="P92">
        <v>1625</v>
      </c>
      <c r="Q92">
        <v>210</v>
      </c>
      <c r="R92">
        <v>14</v>
      </c>
      <c r="S92">
        <v>187</v>
      </c>
      <c r="T92" t="s">
        <v>2882</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2884</v>
      </c>
      <c r="B93">
        <v>1980</v>
      </c>
      <c r="C93" t="s">
        <v>171</v>
      </c>
      <c r="D93" t="s">
        <v>443</v>
      </c>
      <c r="E93" t="str">
        <f t="shared" si="1"/>
        <v>City of Camarillo</v>
      </c>
      <c r="F93">
        <v>379</v>
      </c>
      <c r="G93" t="s">
        <v>2885</v>
      </c>
      <c r="H93">
        <v>37797</v>
      </c>
      <c r="I93">
        <v>37797</v>
      </c>
      <c r="J93">
        <v>0</v>
      </c>
      <c r="K93">
        <v>0</v>
      </c>
      <c r="L93">
        <v>13315</v>
      </c>
      <c r="M93">
        <v>9979</v>
      </c>
      <c r="N93">
        <v>3336</v>
      </c>
      <c r="O93">
        <v>99500</v>
      </c>
      <c r="P93">
        <v>11986</v>
      </c>
      <c r="Q93">
        <v>498</v>
      </c>
      <c r="R93">
        <v>990</v>
      </c>
      <c r="S93">
        <v>755</v>
      </c>
      <c r="T93" t="s">
        <v>443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2886</v>
      </c>
      <c r="B94">
        <v>1980</v>
      </c>
      <c r="C94" t="s">
        <v>171</v>
      </c>
      <c r="D94" t="s">
        <v>2887</v>
      </c>
      <c r="E94" t="str">
        <f t="shared" si="1"/>
        <v>City of Camarillo Heights</v>
      </c>
      <c r="F94">
        <v>385</v>
      </c>
      <c r="G94" t="s">
        <v>2888</v>
      </c>
      <c r="H94">
        <v>6341</v>
      </c>
      <c r="I94">
        <v>6341</v>
      </c>
      <c r="J94">
        <v>0</v>
      </c>
      <c r="K94">
        <v>0</v>
      </c>
      <c r="L94">
        <v>2047</v>
      </c>
      <c r="M94">
        <v>1803</v>
      </c>
      <c r="N94">
        <v>244</v>
      </c>
      <c r="O94">
        <v>147200</v>
      </c>
      <c r="P94">
        <v>2025</v>
      </c>
      <c r="Q94">
        <v>67</v>
      </c>
      <c r="R94">
        <v>0</v>
      </c>
      <c r="S94">
        <v>0</v>
      </c>
      <c r="T94" t="s">
        <v>2887</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2889</v>
      </c>
      <c r="B95">
        <v>1980</v>
      </c>
      <c r="C95" t="s">
        <v>171</v>
      </c>
      <c r="D95" t="s">
        <v>2890</v>
      </c>
      <c r="E95" t="str">
        <f t="shared" si="1"/>
        <v>City of Cambria</v>
      </c>
      <c r="F95">
        <v>386</v>
      </c>
      <c r="G95" t="s">
        <v>2891</v>
      </c>
      <c r="H95">
        <v>3061</v>
      </c>
      <c r="I95">
        <v>0</v>
      </c>
      <c r="J95">
        <v>3061</v>
      </c>
      <c r="K95">
        <v>0</v>
      </c>
      <c r="L95">
        <v>1413</v>
      </c>
      <c r="M95">
        <v>980</v>
      </c>
      <c r="N95">
        <v>433</v>
      </c>
      <c r="O95">
        <v>92300</v>
      </c>
      <c r="P95">
        <v>1714</v>
      </c>
      <c r="Q95">
        <v>90</v>
      </c>
      <c r="R95">
        <v>15</v>
      </c>
      <c r="S95">
        <v>54</v>
      </c>
      <c r="T95" t="s">
        <v>2890</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2892</v>
      </c>
      <c r="B96">
        <v>1980</v>
      </c>
      <c r="C96" t="s">
        <v>171</v>
      </c>
      <c r="D96" t="s">
        <v>2893</v>
      </c>
      <c r="E96" t="str">
        <f t="shared" si="1"/>
        <v>City of Cameron Park</v>
      </c>
      <c r="F96">
        <v>388</v>
      </c>
      <c r="G96" t="s">
        <v>2894</v>
      </c>
      <c r="H96">
        <v>5607</v>
      </c>
      <c r="I96">
        <v>0</v>
      </c>
      <c r="J96">
        <v>5607</v>
      </c>
      <c r="K96">
        <v>0</v>
      </c>
      <c r="L96">
        <v>1924</v>
      </c>
      <c r="M96">
        <v>1679</v>
      </c>
      <c r="N96">
        <v>245</v>
      </c>
      <c r="O96">
        <v>93200</v>
      </c>
      <c r="P96">
        <v>1933</v>
      </c>
      <c r="Q96">
        <v>73</v>
      </c>
      <c r="R96">
        <v>97</v>
      </c>
      <c r="S96">
        <v>167</v>
      </c>
      <c r="T96" t="s">
        <v>2893</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2895</v>
      </c>
      <c r="B97">
        <v>1980</v>
      </c>
      <c r="C97" t="s">
        <v>171</v>
      </c>
      <c r="D97" t="s">
        <v>445</v>
      </c>
      <c r="E97" t="str">
        <f t="shared" si="1"/>
        <v>City of Campbell</v>
      </c>
      <c r="F97">
        <v>390</v>
      </c>
      <c r="G97" t="s">
        <v>2896</v>
      </c>
      <c r="H97">
        <v>27067</v>
      </c>
      <c r="I97">
        <v>27067</v>
      </c>
      <c r="J97">
        <v>0</v>
      </c>
      <c r="K97">
        <v>0</v>
      </c>
      <c r="L97">
        <v>11639</v>
      </c>
      <c r="M97">
        <v>4939</v>
      </c>
      <c r="N97">
        <v>6700</v>
      </c>
      <c r="O97">
        <v>100000</v>
      </c>
      <c r="P97">
        <v>6970</v>
      </c>
      <c r="Q97">
        <v>2273</v>
      </c>
      <c r="R97">
        <v>2376</v>
      </c>
      <c r="S97">
        <v>355</v>
      </c>
      <c r="T97" t="s">
        <v>445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2897</v>
      </c>
      <c r="B98">
        <v>1980</v>
      </c>
      <c r="C98" t="s">
        <v>171</v>
      </c>
      <c r="D98" t="s">
        <v>2898</v>
      </c>
      <c r="E98" t="str">
        <f t="shared" si="1"/>
        <v>City of Camp Pendleton North</v>
      </c>
      <c r="F98">
        <v>392</v>
      </c>
      <c r="G98" t="s">
        <v>2899</v>
      </c>
      <c r="H98">
        <v>2065</v>
      </c>
      <c r="I98">
        <v>0</v>
      </c>
      <c r="J98">
        <v>0</v>
      </c>
      <c r="K98">
        <v>2065</v>
      </c>
      <c r="L98">
        <v>595</v>
      </c>
      <c r="M98">
        <v>1</v>
      </c>
      <c r="N98">
        <v>594</v>
      </c>
      <c r="O98">
        <v>0</v>
      </c>
      <c r="P98">
        <v>284</v>
      </c>
      <c r="Q98">
        <v>331</v>
      </c>
      <c r="R98">
        <v>4</v>
      </c>
      <c r="S98">
        <v>0</v>
      </c>
      <c r="T98" t="s">
        <v>2898</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2900</v>
      </c>
      <c r="B99">
        <v>1980</v>
      </c>
      <c r="C99" t="s">
        <v>171</v>
      </c>
      <c r="D99" t="s">
        <v>2901</v>
      </c>
      <c r="E99" t="str">
        <f t="shared" si="1"/>
        <v>City of Camp Pendleton South</v>
      </c>
      <c r="F99">
        <v>393</v>
      </c>
      <c r="G99" t="s">
        <v>2902</v>
      </c>
      <c r="H99">
        <v>7952</v>
      </c>
      <c r="I99">
        <v>7952</v>
      </c>
      <c r="J99">
        <v>0</v>
      </c>
      <c r="K99">
        <v>0</v>
      </c>
      <c r="L99">
        <v>1657</v>
      </c>
      <c r="M99">
        <v>5</v>
      </c>
      <c r="N99">
        <v>1652</v>
      </c>
      <c r="O99">
        <v>90000</v>
      </c>
      <c r="P99">
        <v>925</v>
      </c>
      <c r="Q99">
        <v>787</v>
      </c>
      <c r="R99">
        <v>22</v>
      </c>
      <c r="S99">
        <v>0</v>
      </c>
      <c r="T99" t="s">
        <v>2901</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2903</v>
      </c>
      <c r="B100">
        <v>1980</v>
      </c>
      <c r="C100" t="s">
        <v>171</v>
      </c>
      <c r="D100" t="s">
        <v>2904</v>
      </c>
      <c r="E100" t="str">
        <f t="shared" si="1"/>
        <v>City of Canyon Country</v>
      </c>
      <c r="F100">
        <v>396</v>
      </c>
      <c r="G100" t="s">
        <v>2905</v>
      </c>
      <c r="H100">
        <v>15728</v>
      </c>
      <c r="I100">
        <v>0</v>
      </c>
      <c r="J100">
        <v>15728</v>
      </c>
      <c r="K100">
        <v>0</v>
      </c>
      <c r="L100">
        <v>4839</v>
      </c>
      <c r="M100">
        <v>3862</v>
      </c>
      <c r="N100">
        <v>977</v>
      </c>
      <c r="O100">
        <v>85200</v>
      </c>
      <c r="P100">
        <v>4301</v>
      </c>
      <c r="Q100">
        <v>89</v>
      </c>
      <c r="R100">
        <v>245</v>
      </c>
      <c r="S100">
        <v>596</v>
      </c>
      <c r="T100" t="s">
        <v>2904</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2906</v>
      </c>
      <c r="B101">
        <v>1980</v>
      </c>
      <c r="C101" t="s">
        <v>171</v>
      </c>
      <c r="D101" t="s">
        <v>447</v>
      </c>
      <c r="E101" t="str">
        <f t="shared" si="1"/>
        <v>City of Canyon Lake</v>
      </c>
      <c r="F101">
        <v>397</v>
      </c>
      <c r="G101" t="s">
        <v>2907</v>
      </c>
      <c r="H101">
        <v>2039</v>
      </c>
      <c r="I101">
        <v>0</v>
      </c>
      <c r="J101">
        <v>0</v>
      </c>
      <c r="K101">
        <v>2039</v>
      </c>
      <c r="L101">
        <v>747</v>
      </c>
      <c r="M101">
        <v>652</v>
      </c>
      <c r="N101">
        <v>95</v>
      </c>
      <c r="O101">
        <v>104100</v>
      </c>
      <c r="P101">
        <v>1128</v>
      </c>
      <c r="Q101">
        <v>7</v>
      </c>
      <c r="R101">
        <v>21</v>
      </c>
      <c r="S101">
        <v>4</v>
      </c>
      <c r="T101" t="s">
        <v>447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2908</v>
      </c>
      <c r="B102">
        <v>1980</v>
      </c>
      <c r="C102" t="s">
        <v>171</v>
      </c>
      <c r="D102" t="s">
        <v>2909</v>
      </c>
      <c r="E102" t="str">
        <f t="shared" si="1"/>
        <v>City of Capistrano Beach</v>
      </c>
      <c r="F102">
        <v>398</v>
      </c>
      <c r="G102" t="s">
        <v>2910</v>
      </c>
      <c r="H102">
        <v>6168</v>
      </c>
      <c r="I102">
        <v>6168</v>
      </c>
      <c r="J102">
        <v>0</v>
      </c>
      <c r="K102">
        <v>0</v>
      </c>
      <c r="L102">
        <v>2335</v>
      </c>
      <c r="M102">
        <v>1508</v>
      </c>
      <c r="N102">
        <v>827</v>
      </c>
      <c r="O102">
        <v>125200</v>
      </c>
      <c r="P102">
        <v>1974</v>
      </c>
      <c r="Q102">
        <v>484</v>
      </c>
      <c r="R102">
        <v>25</v>
      </c>
      <c r="S102">
        <v>148</v>
      </c>
      <c r="T102" t="s">
        <v>2909</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2911</v>
      </c>
      <c r="B103">
        <v>1980</v>
      </c>
      <c r="C103" t="s">
        <v>171</v>
      </c>
      <c r="D103" t="s">
        <v>449</v>
      </c>
      <c r="E103" t="str">
        <f t="shared" si="1"/>
        <v>City of Capitola</v>
      </c>
      <c r="F103">
        <v>400</v>
      </c>
      <c r="G103" t="s">
        <v>2912</v>
      </c>
      <c r="H103">
        <v>9095</v>
      </c>
      <c r="I103">
        <v>9095</v>
      </c>
      <c r="J103">
        <v>0</v>
      </c>
      <c r="K103">
        <v>0</v>
      </c>
      <c r="L103">
        <v>4333</v>
      </c>
      <c r="M103">
        <v>1866</v>
      </c>
      <c r="N103">
        <v>2467</v>
      </c>
      <c r="O103">
        <v>89500</v>
      </c>
      <c r="P103">
        <v>2391</v>
      </c>
      <c r="Q103">
        <v>999</v>
      </c>
      <c r="R103">
        <v>813</v>
      </c>
      <c r="S103">
        <v>591</v>
      </c>
      <c r="T103" t="s">
        <v>449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2913</v>
      </c>
      <c r="B104">
        <v>1980</v>
      </c>
      <c r="C104" t="s">
        <v>171</v>
      </c>
      <c r="D104" t="s">
        <v>2914</v>
      </c>
      <c r="E104" t="str">
        <f t="shared" si="1"/>
        <v>City of Cardiff-By-The-Sea</v>
      </c>
      <c r="F104">
        <v>403</v>
      </c>
      <c r="G104" t="s">
        <v>2915</v>
      </c>
      <c r="H104">
        <v>10054</v>
      </c>
      <c r="I104">
        <v>10054</v>
      </c>
      <c r="J104">
        <v>0</v>
      </c>
      <c r="K104">
        <v>0</v>
      </c>
      <c r="L104">
        <v>3892</v>
      </c>
      <c r="M104">
        <v>2336</v>
      </c>
      <c r="N104">
        <v>1556</v>
      </c>
      <c r="O104">
        <v>119500</v>
      </c>
      <c r="P104">
        <v>3564</v>
      </c>
      <c r="Q104">
        <v>525</v>
      </c>
      <c r="R104">
        <v>21</v>
      </c>
      <c r="S104">
        <v>2</v>
      </c>
      <c r="T104" t="s">
        <v>2914</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2916</v>
      </c>
      <c r="B105">
        <v>1980</v>
      </c>
      <c r="C105" t="s">
        <v>171</v>
      </c>
      <c r="D105" t="s">
        <v>451</v>
      </c>
      <c r="E105" t="str">
        <f t="shared" si="1"/>
        <v>City of Carlsbad</v>
      </c>
      <c r="F105">
        <v>405</v>
      </c>
      <c r="G105" t="s">
        <v>2917</v>
      </c>
      <c r="H105">
        <v>35490</v>
      </c>
      <c r="I105">
        <v>35490</v>
      </c>
      <c r="J105">
        <v>0</v>
      </c>
      <c r="K105">
        <v>0</v>
      </c>
      <c r="L105">
        <v>13586</v>
      </c>
      <c r="M105">
        <v>8664</v>
      </c>
      <c r="N105">
        <v>4922</v>
      </c>
      <c r="O105">
        <v>123400</v>
      </c>
      <c r="P105">
        <v>10460</v>
      </c>
      <c r="Q105">
        <v>1836</v>
      </c>
      <c r="R105">
        <v>2136</v>
      </c>
      <c r="S105">
        <v>866</v>
      </c>
      <c r="T105" t="s">
        <v>451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2918</v>
      </c>
      <c r="B106">
        <v>1980</v>
      </c>
      <c r="C106" t="s">
        <v>171</v>
      </c>
      <c r="D106" t="s">
        <v>2919</v>
      </c>
      <c r="E106" t="str">
        <f t="shared" si="1"/>
        <v>City of Carmel-By-The-Sea</v>
      </c>
      <c r="F106">
        <v>410</v>
      </c>
      <c r="G106" t="s">
        <v>2920</v>
      </c>
      <c r="H106">
        <v>4707</v>
      </c>
      <c r="I106">
        <v>4707</v>
      </c>
      <c r="J106">
        <v>0</v>
      </c>
      <c r="K106">
        <v>0</v>
      </c>
      <c r="L106">
        <v>2560</v>
      </c>
      <c r="M106">
        <v>1363</v>
      </c>
      <c r="N106">
        <v>1197</v>
      </c>
      <c r="O106">
        <v>155900</v>
      </c>
      <c r="P106">
        <v>2551</v>
      </c>
      <c r="Q106">
        <v>497</v>
      </c>
      <c r="R106">
        <v>76</v>
      </c>
      <c r="S106">
        <v>0</v>
      </c>
      <c r="T106" t="s">
        <v>2919</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2921</v>
      </c>
      <c r="B107">
        <v>1980</v>
      </c>
      <c r="C107" t="s">
        <v>171</v>
      </c>
      <c r="D107" t="s">
        <v>2922</v>
      </c>
      <c r="E107" t="str">
        <f t="shared" si="1"/>
        <v>City of Carmel Valley</v>
      </c>
      <c r="F107">
        <v>420</v>
      </c>
      <c r="G107" t="s">
        <v>2923</v>
      </c>
      <c r="H107">
        <v>4013</v>
      </c>
      <c r="I107">
        <v>0</v>
      </c>
      <c r="J107">
        <v>4013</v>
      </c>
      <c r="K107">
        <v>0</v>
      </c>
      <c r="L107">
        <v>1600</v>
      </c>
      <c r="M107">
        <v>1132</v>
      </c>
      <c r="N107">
        <v>468</v>
      </c>
      <c r="O107">
        <v>148100</v>
      </c>
      <c r="P107">
        <v>1480</v>
      </c>
      <c r="Q107">
        <v>229</v>
      </c>
      <c r="R107">
        <v>45</v>
      </c>
      <c r="S107">
        <v>5</v>
      </c>
      <c r="T107" t="s">
        <v>2922</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2924</v>
      </c>
      <c r="B108">
        <v>1980</v>
      </c>
      <c r="C108" t="s">
        <v>171</v>
      </c>
      <c r="D108" t="s">
        <v>2925</v>
      </c>
      <c r="E108" t="str">
        <f t="shared" si="1"/>
        <v>City of Carmichael</v>
      </c>
      <c r="F108">
        <v>430</v>
      </c>
      <c r="G108" t="s">
        <v>2926</v>
      </c>
      <c r="H108">
        <v>43108</v>
      </c>
      <c r="I108">
        <v>43108</v>
      </c>
      <c r="J108">
        <v>0</v>
      </c>
      <c r="K108">
        <v>0</v>
      </c>
      <c r="L108">
        <v>16485</v>
      </c>
      <c r="M108">
        <v>10295</v>
      </c>
      <c r="N108">
        <v>6190</v>
      </c>
      <c r="O108">
        <v>81200</v>
      </c>
      <c r="P108">
        <v>13276</v>
      </c>
      <c r="Q108">
        <v>1431</v>
      </c>
      <c r="R108">
        <v>2661</v>
      </c>
      <c r="S108">
        <v>10</v>
      </c>
      <c r="T108" t="s">
        <v>2925</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2927</v>
      </c>
      <c r="B109">
        <v>1980</v>
      </c>
      <c r="C109" t="s">
        <v>171</v>
      </c>
      <c r="D109" t="s">
        <v>455</v>
      </c>
      <c r="E109" t="str">
        <f t="shared" si="1"/>
        <v>City of Carpinteria</v>
      </c>
      <c r="F109">
        <v>433</v>
      </c>
      <c r="G109" t="s">
        <v>2928</v>
      </c>
      <c r="H109">
        <v>10835</v>
      </c>
      <c r="I109">
        <v>0</v>
      </c>
      <c r="J109">
        <v>10835</v>
      </c>
      <c r="K109">
        <v>0</v>
      </c>
      <c r="L109">
        <v>3989</v>
      </c>
      <c r="M109">
        <v>2098</v>
      </c>
      <c r="N109">
        <v>1891</v>
      </c>
      <c r="O109">
        <v>116800</v>
      </c>
      <c r="P109">
        <v>2319</v>
      </c>
      <c r="Q109">
        <v>807</v>
      </c>
      <c r="R109">
        <v>783</v>
      </c>
      <c r="S109">
        <v>485</v>
      </c>
      <c r="T109" t="s">
        <v>455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2929</v>
      </c>
      <c r="B110">
        <v>1980</v>
      </c>
      <c r="C110" t="s">
        <v>171</v>
      </c>
      <c r="D110" t="s">
        <v>457</v>
      </c>
      <c r="E110" t="str">
        <f t="shared" si="1"/>
        <v>City of Carson</v>
      </c>
      <c r="F110">
        <v>440</v>
      </c>
      <c r="G110" t="s">
        <v>2930</v>
      </c>
      <c r="H110">
        <v>81221</v>
      </c>
      <c r="I110">
        <v>81221</v>
      </c>
      <c r="J110">
        <v>0</v>
      </c>
      <c r="K110">
        <v>0</v>
      </c>
      <c r="L110">
        <v>22753</v>
      </c>
      <c r="M110">
        <v>18014</v>
      </c>
      <c r="N110">
        <v>4739</v>
      </c>
      <c r="O110">
        <v>81800</v>
      </c>
      <c r="P110">
        <v>18978</v>
      </c>
      <c r="Q110">
        <v>1122</v>
      </c>
      <c r="R110">
        <v>713</v>
      </c>
      <c r="S110">
        <v>2442</v>
      </c>
      <c r="T110" t="s">
        <v>457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2931</v>
      </c>
      <c r="B111">
        <v>1980</v>
      </c>
      <c r="C111" t="s">
        <v>171</v>
      </c>
      <c r="D111" t="s">
        <v>2932</v>
      </c>
      <c r="E111" t="str">
        <f t="shared" si="1"/>
        <v>City of Caruthers</v>
      </c>
      <c r="F111">
        <v>442</v>
      </c>
      <c r="G111" t="s">
        <v>2933</v>
      </c>
      <c r="H111">
        <v>1514</v>
      </c>
      <c r="I111">
        <v>0</v>
      </c>
      <c r="J111">
        <v>0</v>
      </c>
      <c r="K111">
        <v>1514</v>
      </c>
      <c r="L111">
        <v>503</v>
      </c>
      <c r="M111">
        <v>351</v>
      </c>
      <c r="N111">
        <v>152</v>
      </c>
      <c r="O111">
        <v>45500</v>
      </c>
      <c r="P111">
        <v>479</v>
      </c>
      <c r="Q111">
        <v>37</v>
      </c>
      <c r="R111">
        <v>0</v>
      </c>
      <c r="S111">
        <v>8</v>
      </c>
      <c r="T111" t="s">
        <v>2932</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2934</v>
      </c>
      <c r="B112">
        <v>1980</v>
      </c>
      <c r="C112" t="s">
        <v>171</v>
      </c>
      <c r="D112" t="s">
        <v>2935</v>
      </c>
      <c r="E112" t="str">
        <f t="shared" si="1"/>
        <v>City of Casa de Oro-Mount Helix</v>
      </c>
      <c r="F112">
        <v>446</v>
      </c>
      <c r="G112" t="s">
        <v>2936</v>
      </c>
      <c r="H112">
        <v>19651</v>
      </c>
      <c r="I112">
        <v>19651</v>
      </c>
      <c r="J112">
        <v>0</v>
      </c>
      <c r="K112">
        <v>0</v>
      </c>
      <c r="L112">
        <v>6423</v>
      </c>
      <c r="M112">
        <v>5431</v>
      </c>
      <c r="N112">
        <v>992</v>
      </c>
      <c r="O112">
        <v>140100</v>
      </c>
      <c r="P112">
        <v>5978</v>
      </c>
      <c r="Q112">
        <v>366</v>
      </c>
      <c r="R112">
        <v>398</v>
      </c>
      <c r="S112">
        <v>3</v>
      </c>
      <c r="T112" t="s">
        <v>2935</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2937</v>
      </c>
      <c r="B113">
        <v>1980</v>
      </c>
      <c r="C113" t="s">
        <v>171</v>
      </c>
      <c r="D113" t="s">
        <v>2938</v>
      </c>
      <c r="E113" t="str">
        <f t="shared" si="1"/>
        <v>City of Casitas Springs</v>
      </c>
      <c r="F113">
        <v>451</v>
      </c>
      <c r="G113" t="s">
        <v>2939</v>
      </c>
      <c r="H113">
        <v>1038</v>
      </c>
      <c r="I113">
        <v>0</v>
      </c>
      <c r="J113">
        <v>0</v>
      </c>
      <c r="K113">
        <v>1038</v>
      </c>
      <c r="L113">
        <v>417</v>
      </c>
      <c r="M113">
        <v>263</v>
      </c>
      <c r="N113">
        <v>154</v>
      </c>
      <c r="O113">
        <v>64000</v>
      </c>
      <c r="P113">
        <v>302</v>
      </c>
      <c r="Q113">
        <v>54</v>
      </c>
      <c r="R113">
        <v>0</v>
      </c>
      <c r="S113">
        <v>74</v>
      </c>
      <c r="T113" t="s">
        <v>2938</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2940</v>
      </c>
      <c r="B114">
        <v>1980</v>
      </c>
      <c r="C114" t="s">
        <v>171</v>
      </c>
      <c r="D114" t="s">
        <v>2941</v>
      </c>
      <c r="E114" t="str">
        <f t="shared" si="1"/>
        <v>City of Castle Park-Otay</v>
      </c>
      <c r="F114">
        <v>453</v>
      </c>
      <c r="G114" t="s">
        <v>2942</v>
      </c>
      <c r="H114">
        <v>21049</v>
      </c>
      <c r="I114">
        <v>21049</v>
      </c>
      <c r="J114">
        <v>0</v>
      </c>
      <c r="K114">
        <v>0</v>
      </c>
      <c r="L114">
        <v>7887</v>
      </c>
      <c r="M114">
        <v>3511</v>
      </c>
      <c r="N114">
        <v>4376</v>
      </c>
      <c r="O114">
        <v>68800</v>
      </c>
      <c r="P114">
        <v>3733</v>
      </c>
      <c r="Q114">
        <v>671</v>
      </c>
      <c r="R114">
        <v>2435</v>
      </c>
      <c r="S114">
        <v>1405</v>
      </c>
      <c r="T114" t="s">
        <v>2941</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2943</v>
      </c>
      <c r="B115">
        <v>1980</v>
      </c>
      <c r="C115" t="s">
        <v>171</v>
      </c>
      <c r="D115" t="s">
        <v>2944</v>
      </c>
      <c r="E115" t="str">
        <f t="shared" si="1"/>
        <v>City of Castro Valley</v>
      </c>
      <c r="F115">
        <v>455</v>
      </c>
      <c r="G115" t="s">
        <v>2945</v>
      </c>
      <c r="H115">
        <v>44011</v>
      </c>
      <c r="I115">
        <v>44011</v>
      </c>
      <c r="J115">
        <v>0</v>
      </c>
      <c r="K115">
        <v>0</v>
      </c>
      <c r="L115">
        <v>17303</v>
      </c>
      <c r="M115">
        <v>11874</v>
      </c>
      <c r="N115">
        <v>5429</v>
      </c>
      <c r="O115">
        <v>94800</v>
      </c>
      <c r="P115">
        <v>14572</v>
      </c>
      <c r="Q115">
        <v>910</v>
      </c>
      <c r="R115">
        <v>1988</v>
      </c>
      <c r="S115">
        <v>321</v>
      </c>
      <c r="T115" t="s">
        <v>2944</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2946</v>
      </c>
      <c r="B116">
        <v>1980</v>
      </c>
      <c r="C116" t="s">
        <v>171</v>
      </c>
      <c r="D116" t="s">
        <v>2947</v>
      </c>
      <c r="E116" t="str">
        <f t="shared" si="1"/>
        <v>City of Castroville</v>
      </c>
      <c r="F116">
        <v>460</v>
      </c>
      <c r="G116" t="s">
        <v>2948</v>
      </c>
      <c r="H116">
        <v>4396</v>
      </c>
      <c r="I116">
        <v>0</v>
      </c>
      <c r="J116">
        <v>4396</v>
      </c>
      <c r="K116">
        <v>0</v>
      </c>
      <c r="L116">
        <v>1167</v>
      </c>
      <c r="M116">
        <v>567</v>
      </c>
      <c r="N116">
        <v>600</v>
      </c>
      <c r="O116">
        <v>62100</v>
      </c>
      <c r="P116">
        <v>992</v>
      </c>
      <c r="Q116">
        <v>154</v>
      </c>
      <c r="R116">
        <v>66</v>
      </c>
      <c r="S116">
        <v>40</v>
      </c>
      <c r="T116" t="s">
        <v>2947</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2949</v>
      </c>
      <c r="B117">
        <v>1980</v>
      </c>
      <c r="C117" t="s">
        <v>171</v>
      </c>
      <c r="D117" t="s">
        <v>459</v>
      </c>
      <c r="E117" t="str">
        <f t="shared" si="1"/>
        <v>City of Cathedral City</v>
      </c>
      <c r="F117">
        <v>465</v>
      </c>
      <c r="G117" t="s">
        <v>2950</v>
      </c>
      <c r="H117">
        <v>4130</v>
      </c>
      <c r="I117">
        <v>4130</v>
      </c>
      <c r="J117">
        <v>0</v>
      </c>
      <c r="K117">
        <v>0</v>
      </c>
      <c r="L117">
        <v>1631</v>
      </c>
      <c r="M117">
        <v>1061</v>
      </c>
      <c r="N117">
        <v>570</v>
      </c>
      <c r="O117">
        <v>71000</v>
      </c>
      <c r="P117">
        <v>1376</v>
      </c>
      <c r="Q117">
        <v>272</v>
      </c>
      <c r="R117">
        <v>82</v>
      </c>
      <c r="S117">
        <v>259</v>
      </c>
      <c r="T117" t="s">
        <v>459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2951</v>
      </c>
      <c r="B118">
        <v>1980</v>
      </c>
      <c r="C118" t="s">
        <v>171</v>
      </c>
      <c r="D118" t="s">
        <v>2952</v>
      </c>
      <c r="E118" t="str">
        <f t="shared" si="1"/>
        <v>City of Cayucos</v>
      </c>
      <c r="F118">
        <v>467</v>
      </c>
      <c r="G118" t="s">
        <v>2953</v>
      </c>
      <c r="H118">
        <v>2301</v>
      </c>
      <c r="I118">
        <v>0</v>
      </c>
      <c r="J118">
        <v>0</v>
      </c>
      <c r="K118">
        <v>2301</v>
      </c>
      <c r="L118">
        <v>1146</v>
      </c>
      <c r="M118">
        <v>679</v>
      </c>
      <c r="N118">
        <v>467</v>
      </c>
      <c r="O118">
        <v>89300</v>
      </c>
      <c r="P118">
        <v>1350</v>
      </c>
      <c r="Q118">
        <v>293</v>
      </c>
      <c r="R118">
        <v>58</v>
      </c>
      <c r="S118">
        <v>98</v>
      </c>
      <c r="T118" t="s">
        <v>2952</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2954</v>
      </c>
      <c r="B119">
        <v>1980</v>
      </c>
      <c r="C119" t="s">
        <v>171</v>
      </c>
      <c r="D119" t="s">
        <v>2955</v>
      </c>
      <c r="E119" t="str">
        <f t="shared" si="1"/>
        <v>City of Central Valley</v>
      </c>
      <c r="F119">
        <v>475</v>
      </c>
      <c r="G119" t="s">
        <v>2956</v>
      </c>
      <c r="H119">
        <v>3424</v>
      </c>
      <c r="I119">
        <v>3424</v>
      </c>
      <c r="J119">
        <v>0</v>
      </c>
      <c r="K119">
        <v>0</v>
      </c>
      <c r="L119">
        <v>1296</v>
      </c>
      <c r="M119">
        <v>888</v>
      </c>
      <c r="N119">
        <v>408</v>
      </c>
      <c r="O119">
        <v>43600</v>
      </c>
      <c r="P119">
        <v>1159</v>
      </c>
      <c r="Q119">
        <v>101</v>
      </c>
      <c r="R119">
        <v>17</v>
      </c>
      <c r="S119">
        <v>143</v>
      </c>
      <c r="T119" t="s">
        <v>2955</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2957</v>
      </c>
      <c r="B120">
        <v>1980</v>
      </c>
      <c r="C120" t="s">
        <v>171</v>
      </c>
      <c r="D120" t="s">
        <v>461</v>
      </c>
      <c r="E120" t="str">
        <f t="shared" si="1"/>
        <v>City of Ceres</v>
      </c>
      <c r="F120">
        <v>480</v>
      </c>
      <c r="G120" t="s">
        <v>2958</v>
      </c>
      <c r="H120">
        <v>13281</v>
      </c>
      <c r="I120">
        <v>13281</v>
      </c>
      <c r="J120">
        <v>0</v>
      </c>
      <c r="K120">
        <v>0</v>
      </c>
      <c r="L120">
        <v>4672</v>
      </c>
      <c r="M120">
        <v>2944</v>
      </c>
      <c r="N120">
        <v>1728</v>
      </c>
      <c r="O120">
        <v>58100</v>
      </c>
      <c r="P120">
        <v>3928</v>
      </c>
      <c r="Q120">
        <v>341</v>
      </c>
      <c r="R120">
        <v>459</v>
      </c>
      <c r="S120">
        <v>510</v>
      </c>
      <c r="T120" t="s">
        <v>461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2959</v>
      </c>
      <c r="B121">
        <v>1980</v>
      </c>
      <c r="C121" t="s">
        <v>171</v>
      </c>
      <c r="D121" t="s">
        <v>463</v>
      </c>
      <c r="E121" t="str">
        <f t="shared" si="1"/>
        <v>City of Cerritos</v>
      </c>
      <c r="F121">
        <v>487</v>
      </c>
      <c r="G121" t="s">
        <v>2960</v>
      </c>
      <c r="H121">
        <v>53020</v>
      </c>
      <c r="I121">
        <v>53020</v>
      </c>
      <c r="J121">
        <v>0</v>
      </c>
      <c r="K121">
        <v>0</v>
      </c>
      <c r="L121">
        <v>14736</v>
      </c>
      <c r="M121">
        <v>12899</v>
      </c>
      <c r="N121">
        <v>1837</v>
      </c>
      <c r="O121">
        <v>120900</v>
      </c>
      <c r="P121">
        <v>14124</v>
      </c>
      <c r="Q121">
        <v>437</v>
      </c>
      <c r="R121">
        <v>350</v>
      </c>
      <c r="S121">
        <v>6</v>
      </c>
      <c r="T121" t="s">
        <v>463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2961</v>
      </c>
      <c r="B122">
        <v>1980</v>
      </c>
      <c r="C122" t="s">
        <v>171</v>
      </c>
      <c r="D122" t="s">
        <v>2962</v>
      </c>
      <c r="E122" t="str">
        <f t="shared" si="1"/>
        <v>City of Charter Oak</v>
      </c>
      <c r="F122">
        <v>489</v>
      </c>
      <c r="G122" t="s">
        <v>2963</v>
      </c>
      <c r="H122">
        <v>6840</v>
      </c>
      <c r="I122">
        <v>6840</v>
      </c>
      <c r="J122">
        <v>0</v>
      </c>
      <c r="K122">
        <v>0</v>
      </c>
      <c r="L122">
        <v>2412</v>
      </c>
      <c r="M122">
        <v>1913</v>
      </c>
      <c r="N122">
        <v>499</v>
      </c>
      <c r="O122">
        <v>73900</v>
      </c>
      <c r="P122">
        <v>1786</v>
      </c>
      <c r="Q122">
        <v>141</v>
      </c>
      <c r="R122">
        <v>189</v>
      </c>
      <c r="S122">
        <v>427</v>
      </c>
      <c r="T122" t="s">
        <v>2962</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2964</v>
      </c>
      <c r="B123">
        <v>1980</v>
      </c>
      <c r="C123" t="s">
        <v>171</v>
      </c>
      <c r="D123" t="s">
        <v>2965</v>
      </c>
      <c r="E123" t="str">
        <f t="shared" si="1"/>
        <v>City of Chemeketa Park-Redwood Estates</v>
      </c>
      <c r="F123">
        <v>490</v>
      </c>
      <c r="G123" t="s">
        <v>2966</v>
      </c>
      <c r="H123">
        <v>1847</v>
      </c>
      <c r="I123">
        <v>0</v>
      </c>
      <c r="J123">
        <v>0</v>
      </c>
      <c r="K123">
        <v>1847</v>
      </c>
      <c r="L123">
        <v>715</v>
      </c>
      <c r="M123">
        <v>569</v>
      </c>
      <c r="N123">
        <v>146</v>
      </c>
      <c r="O123">
        <v>108100</v>
      </c>
      <c r="P123">
        <v>695</v>
      </c>
      <c r="Q123">
        <v>61</v>
      </c>
      <c r="R123">
        <v>0</v>
      </c>
      <c r="S123">
        <v>5</v>
      </c>
      <c r="T123" t="s">
        <v>2965</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2967</v>
      </c>
      <c r="B124">
        <v>1980</v>
      </c>
      <c r="C124" t="s">
        <v>171</v>
      </c>
      <c r="D124" t="s">
        <v>2968</v>
      </c>
      <c r="E124" t="str">
        <f t="shared" si="1"/>
        <v>City of Cherryland</v>
      </c>
      <c r="F124">
        <v>492</v>
      </c>
      <c r="G124" t="s">
        <v>2969</v>
      </c>
      <c r="H124">
        <v>9425</v>
      </c>
      <c r="I124">
        <v>9425</v>
      </c>
      <c r="J124">
        <v>0</v>
      </c>
      <c r="K124">
        <v>0</v>
      </c>
      <c r="L124">
        <v>3923</v>
      </c>
      <c r="M124">
        <v>1364</v>
      </c>
      <c r="N124">
        <v>2559</v>
      </c>
      <c r="O124">
        <v>69800</v>
      </c>
      <c r="P124">
        <v>3342</v>
      </c>
      <c r="Q124">
        <v>363</v>
      </c>
      <c r="R124">
        <v>335</v>
      </c>
      <c r="S124">
        <v>38</v>
      </c>
      <c r="T124" t="s">
        <v>2968</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2970</v>
      </c>
      <c r="B125">
        <v>1980</v>
      </c>
      <c r="C125" t="s">
        <v>171</v>
      </c>
      <c r="D125" t="s">
        <v>2971</v>
      </c>
      <c r="E125" t="str">
        <f t="shared" si="1"/>
        <v>City of Cherry Valley</v>
      </c>
      <c r="F125">
        <v>493</v>
      </c>
      <c r="G125" t="s">
        <v>2972</v>
      </c>
      <c r="H125">
        <v>5012</v>
      </c>
      <c r="I125">
        <v>0</v>
      </c>
      <c r="J125">
        <v>5012</v>
      </c>
      <c r="K125">
        <v>0</v>
      </c>
      <c r="L125">
        <v>1852</v>
      </c>
      <c r="M125">
        <v>1584</v>
      </c>
      <c r="N125">
        <v>268</v>
      </c>
      <c r="O125">
        <v>67800</v>
      </c>
      <c r="P125">
        <v>1401</v>
      </c>
      <c r="Q125">
        <v>97</v>
      </c>
      <c r="R125">
        <v>8</v>
      </c>
      <c r="S125">
        <v>481</v>
      </c>
      <c r="T125" t="s">
        <v>2971</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2973</v>
      </c>
      <c r="B126">
        <v>1980</v>
      </c>
      <c r="C126" t="s">
        <v>171</v>
      </c>
      <c r="D126" t="s">
        <v>2974</v>
      </c>
      <c r="E126" t="str">
        <f t="shared" si="1"/>
        <v>City of Chester</v>
      </c>
      <c r="F126">
        <v>495</v>
      </c>
      <c r="G126" t="s">
        <v>2975</v>
      </c>
      <c r="H126">
        <v>1756</v>
      </c>
      <c r="I126">
        <v>0</v>
      </c>
      <c r="J126">
        <v>0</v>
      </c>
      <c r="K126">
        <v>1756</v>
      </c>
      <c r="L126">
        <v>655</v>
      </c>
      <c r="M126">
        <v>450</v>
      </c>
      <c r="N126">
        <v>205</v>
      </c>
      <c r="O126">
        <v>64000</v>
      </c>
      <c r="P126">
        <v>629</v>
      </c>
      <c r="Q126">
        <v>71</v>
      </c>
      <c r="R126">
        <v>9</v>
      </c>
      <c r="S126">
        <v>45</v>
      </c>
      <c r="T126" t="s">
        <v>2974</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2976</v>
      </c>
      <c r="B127">
        <v>1980</v>
      </c>
      <c r="C127" t="s">
        <v>171</v>
      </c>
      <c r="D127" t="s">
        <v>465</v>
      </c>
      <c r="E127" t="str">
        <f t="shared" si="1"/>
        <v>City of Chico</v>
      </c>
      <c r="F127">
        <v>500</v>
      </c>
      <c r="G127" t="s">
        <v>2977</v>
      </c>
      <c r="H127">
        <v>26603</v>
      </c>
      <c r="I127">
        <v>26603</v>
      </c>
      <c r="J127">
        <v>0</v>
      </c>
      <c r="K127">
        <v>0</v>
      </c>
      <c r="L127">
        <v>10523</v>
      </c>
      <c r="M127">
        <v>3893</v>
      </c>
      <c r="N127">
        <v>6630</v>
      </c>
      <c r="O127">
        <v>64000</v>
      </c>
      <c r="P127">
        <v>7326</v>
      </c>
      <c r="Q127">
        <v>1648</v>
      </c>
      <c r="R127">
        <v>2039</v>
      </c>
      <c r="S127">
        <v>61</v>
      </c>
      <c r="T127" t="s">
        <v>465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2978</v>
      </c>
      <c r="B128">
        <v>1980</v>
      </c>
      <c r="C128" t="s">
        <v>171</v>
      </c>
      <c r="D128" t="s">
        <v>2979</v>
      </c>
      <c r="E128" t="str">
        <f t="shared" si="1"/>
        <v>City of Chico North</v>
      </c>
      <c r="F128">
        <v>502</v>
      </c>
      <c r="G128" t="s">
        <v>2980</v>
      </c>
      <c r="H128">
        <v>11733</v>
      </c>
      <c r="I128">
        <v>11733</v>
      </c>
      <c r="J128">
        <v>0</v>
      </c>
      <c r="K128">
        <v>0</v>
      </c>
      <c r="L128">
        <v>4870</v>
      </c>
      <c r="M128">
        <v>2914</v>
      </c>
      <c r="N128">
        <v>1956</v>
      </c>
      <c r="O128">
        <v>67400</v>
      </c>
      <c r="P128">
        <v>3070</v>
      </c>
      <c r="Q128">
        <v>621</v>
      </c>
      <c r="R128">
        <v>668</v>
      </c>
      <c r="S128">
        <v>846</v>
      </c>
      <c r="T128" t="s">
        <v>2979</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2981</v>
      </c>
      <c r="B129">
        <v>1980</v>
      </c>
      <c r="C129" t="s">
        <v>171</v>
      </c>
      <c r="D129" t="s">
        <v>2982</v>
      </c>
      <c r="E129" t="str">
        <f t="shared" si="1"/>
        <v>City of Chico West</v>
      </c>
      <c r="F129">
        <v>507</v>
      </c>
      <c r="G129" t="s">
        <v>2983</v>
      </c>
      <c r="H129">
        <v>6378</v>
      </c>
      <c r="I129">
        <v>6378</v>
      </c>
      <c r="J129">
        <v>0</v>
      </c>
      <c r="K129">
        <v>0</v>
      </c>
      <c r="L129">
        <v>2793</v>
      </c>
      <c r="M129">
        <v>1271</v>
      </c>
      <c r="N129">
        <v>1522</v>
      </c>
      <c r="O129">
        <v>62000</v>
      </c>
      <c r="P129">
        <v>1968</v>
      </c>
      <c r="Q129">
        <v>503</v>
      </c>
      <c r="R129">
        <v>314</v>
      </c>
      <c r="S129">
        <v>132</v>
      </c>
      <c r="T129" t="s">
        <v>2982</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2984</v>
      </c>
      <c r="B130">
        <v>1980</v>
      </c>
      <c r="C130" t="s">
        <v>171</v>
      </c>
      <c r="D130" t="s">
        <v>2985</v>
      </c>
      <c r="E130" t="str">
        <f t="shared" si="1"/>
        <v>City of China Lake</v>
      </c>
      <c r="F130">
        <v>508</v>
      </c>
      <c r="G130" t="s">
        <v>2986</v>
      </c>
      <c r="H130">
        <v>4275</v>
      </c>
      <c r="I130">
        <v>0</v>
      </c>
      <c r="J130">
        <v>4275</v>
      </c>
      <c r="K130">
        <v>0</v>
      </c>
      <c r="L130">
        <v>1328</v>
      </c>
      <c r="M130">
        <v>9</v>
      </c>
      <c r="N130">
        <v>1319</v>
      </c>
      <c r="O130">
        <v>137500</v>
      </c>
      <c r="P130">
        <v>816</v>
      </c>
      <c r="Q130">
        <v>703</v>
      </c>
      <c r="R130">
        <v>81</v>
      </c>
      <c r="S130">
        <v>4</v>
      </c>
      <c r="T130" t="s">
        <v>2985</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2987</v>
      </c>
      <c r="B131">
        <v>1980</v>
      </c>
      <c r="C131" t="s">
        <v>171</v>
      </c>
      <c r="D131" t="s">
        <v>467</v>
      </c>
      <c r="E131" t="str">
        <f t="shared" si="1"/>
        <v>City of Chino</v>
      </c>
      <c r="F131">
        <v>510</v>
      </c>
      <c r="G131" t="s">
        <v>2988</v>
      </c>
      <c r="H131">
        <v>40165</v>
      </c>
      <c r="I131">
        <v>40165</v>
      </c>
      <c r="J131">
        <v>0</v>
      </c>
      <c r="K131">
        <v>0</v>
      </c>
      <c r="L131">
        <v>10992</v>
      </c>
      <c r="M131">
        <v>8303</v>
      </c>
      <c r="N131">
        <v>2689</v>
      </c>
      <c r="O131">
        <v>79300</v>
      </c>
      <c r="P131">
        <v>9413</v>
      </c>
      <c r="Q131">
        <v>863</v>
      </c>
      <c r="R131">
        <v>646</v>
      </c>
      <c r="S131">
        <v>448</v>
      </c>
      <c r="T131" t="s">
        <v>467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2989</v>
      </c>
      <c r="B132">
        <v>1980</v>
      </c>
      <c r="C132" t="s">
        <v>171</v>
      </c>
      <c r="D132" t="s">
        <v>471</v>
      </c>
      <c r="E132" t="str">
        <f t="shared" si="1"/>
        <v>City of Chowchilla</v>
      </c>
      <c r="F132">
        <v>515</v>
      </c>
      <c r="G132" t="s">
        <v>2990</v>
      </c>
      <c r="H132">
        <v>5122</v>
      </c>
      <c r="I132">
        <v>0</v>
      </c>
      <c r="J132">
        <v>5122</v>
      </c>
      <c r="K132">
        <v>0</v>
      </c>
      <c r="L132">
        <v>1912</v>
      </c>
      <c r="M132">
        <v>1212</v>
      </c>
      <c r="N132">
        <v>700</v>
      </c>
      <c r="O132">
        <v>42900</v>
      </c>
      <c r="P132">
        <v>1836</v>
      </c>
      <c r="Q132">
        <v>118</v>
      </c>
      <c r="R132">
        <v>64</v>
      </c>
      <c r="S132">
        <v>4</v>
      </c>
      <c r="T132" t="s">
        <v>471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2991</v>
      </c>
      <c r="B133">
        <v>1980</v>
      </c>
      <c r="C133" t="s">
        <v>171</v>
      </c>
      <c r="D133" t="s">
        <v>473</v>
      </c>
      <c r="E133" t="str">
        <f t="shared" ref="E133:E196" si="2">_xlfn.CONCAT("City of ",D133)</f>
        <v>City of Chula Vista</v>
      </c>
      <c r="F133">
        <v>525</v>
      </c>
      <c r="G133" t="s">
        <v>2992</v>
      </c>
      <c r="H133">
        <v>83927</v>
      </c>
      <c r="I133">
        <v>83927</v>
      </c>
      <c r="J133">
        <v>0</v>
      </c>
      <c r="K133">
        <v>0</v>
      </c>
      <c r="L133">
        <v>30398</v>
      </c>
      <c r="M133">
        <v>17706</v>
      </c>
      <c r="N133">
        <v>12692</v>
      </c>
      <c r="O133">
        <v>85700</v>
      </c>
      <c r="P133">
        <v>21113</v>
      </c>
      <c r="Q133">
        <v>3310</v>
      </c>
      <c r="R133">
        <v>5347</v>
      </c>
      <c r="S133">
        <v>2082</v>
      </c>
      <c r="T133" t="s">
        <v>473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2993</v>
      </c>
      <c r="B134">
        <v>1980</v>
      </c>
      <c r="C134" t="s">
        <v>171</v>
      </c>
      <c r="D134" t="s">
        <v>2994</v>
      </c>
      <c r="E134" t="str">
        <f t="shared" si="2"/>
        <v>City of Citrus</v>
      </c>
      <c r="F134">
        <v>528</v>
      </c>
      <c r="G134" t="s">
        <v>2995</v>
      </c>
      <c r="H134">
        <v>12450</v>
      </c>
      <c r="I134">
        <v>12450</v>
      </c>
      <c r="J134">
        <v>0</v>
      </c>
      <c r="K134">
        <v>0</v>
      </c>
      <c r="L134">
        <v>3769</v>
      </c>
      <c r="M134">
        <v>2810</v>
      </c>
      <c r="N134">
        <v>959</v>
      </c>
      <c r="O134">
        <v>64800</v>
      </c>
      <c r="P134">
        <v>3240</v>
      </c>
      <c r="Q134">
        <v>163</v>
      </c>
      <c r="R134">
        <v>403</v>
      </c>
      <c r="S134">
        <v>114</v>
      </c>
      <c r="T134" t="s">
        <v>2994</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2996</v>
      </c>
      <c r="B135">
        <v>1980</v>
      </c>
      <c r="C135" t="s">
        <v>171</v>
      </c>
      <c r="D135" t="s">
        <v>475</v>
      </c>
      <c r="E135" t="str">
        <f t="shared" si="2"/>
        <v>City of Citrus Heights</v>
      </c>
      <c r="F135">
        <v>530</v>
      </c>
      <c r="G135" t="s">
        <v>2997</v>
      </c>
      <c r="H135">
        <v>85911</v>
      </c>
      <c r="I135">
        <v>85911</v>
      </c>
      <c r="J135">
        <v>0</v>
      </c>
      <c r="K135">
        <v>0</v>
      </c>
      <c r="L135">
        <v>30871</v>
      </c>
      <c r="M135">
        <v>21261</v>
      </c>
      <c r="N135">
        <v>9610</v>
      </c>
      <c r="O135">
        <v>69000</v>
      </c>
      <c r="P135">
        <v>26731</v>
      </c>
      <c r="Q135">
        <v>2737</v>
      </c>
      <c r="R135">
        <v>1963</v>
      </c>
      <c r="S135">
        <v>1602</v>
      </c>
      <c r="T135" t="s">
        <v>475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2998</v>
      </c>
      <c r="B136">
        <v>1980</v>
      </c>
      <c r="C136" t="s">
        <v>171</v>
      </c>
      <c r="D136" t="s">
        <v>477</v>
      </c>
      <c r="E136" t="str">
        <f t="shared" si="2"/>
        <v>City of Claremont</v>
      </c>
      <c r="F136">
        <v>535</v>
      </c>
      <c r="G136" t="s">
        <v>2999</v>
      </c>
      <c r="H136">
        <v>30950</v>
      </c>
      <c r="I136">
        <v>30950</v>
      </c>
      <c r="J136">
        <v>0</v>
      </c>
      <c r="K136">
        <v>0</v>
      </c>
      <c r="L136">
        <v>9544</v>
      </c>
      <c r="M136">
        <v>6696</v>
      </c>
      <c r="N136">
        <v>2848</v>
      </c>
      <c r="O136">
        <v>103500</v>
      </c>
      <c r="P136">
        <v>8622</v>
      </c>
      <c r="Q136">
        <v>515</v>
      </c>
      <c r="R136">
        <v>797</v>
      </c>
      <c r="S136">
        <v>7</v>
      </c>
      <c r="T136" t="s">
        <v>477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3000</v>
      </c>
      <c r="B137">
        <v>1980</v>
      </c>
      <c r="C137" t="s">
        <v>171</v>
      </c>
      <c r="D137" t="s">
        <v>479</v>
      </c>
      <c r="E137" t="str">
        <f t="shared" si="2"/>
        <v>City of Clayton</v>
      </c>
      <c r="F137">
        <v>537</v>
      </c>
      <c r="G137" t="s">
        <v>3001</v>
      </c>
      <c r="H137">
        <v>4325</v>
      </c>
      <c r="I137">
        <v>4325</v>
      </c>
      <c r="J137">
        <v>0</v>
      </c>
      <c r="K137">
        <v>0</v>
      </c>
      <c r="L137">
        <v>1329</v>
      </c>
      <c r="M137">
        <v>1238</v>
      </c>
      <c r="N137">
        <v>91</v>
      </c>
      <c r="O137">
        <v>133300</v>
      </c>
      <c r="P137">
        <v>1346</v>
      </c>
      <c r="Q137">
        <v>19</v>
      </c>
      <c r="R137">
        <v>10</v>
      </c>
      <c r="S137">
        <v>2</v>
      </c>
      <c r="T137" t="s">
        <v>479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3002</v>
      </c>
      <c r="B138">
        <v>1980</v>
      </c>
      <c r="C138" t="s">
        <v>171</v>
      </c>
      <c r="D138" t="s">
        <v>3003</v>
      </c>
      <c r="E138" t="str">
        <f t="shared" si="2"/>
        <v>City of Clearlake Highlands-Clearlake Park</v>
      </c>
      <c r="F138">
        <v>539</v>
      </c>
      <c r="G138" t="s">
        <v>3004</v>
      </c>
      <c r="H138">
        <v>4983</v>
      </c>
      <c r="I138">
        <v>0</v>
      </c>
      <c r="J138">
        <v>4983</v>
      </c>
      <c r="K138">
        <v>0</v>
      </c>
      <c r="L138">
        <v>2307</v>
      </c>
      <c r="M138">
        <v>1605</v>
      </c>
      <c r="N138">
        <v>702</v>
      </c>
      <c r="O138">
        <v>42300</v>
      </c>
      <c r="P138">
        <v>1842</v>
      </c>
      <c r="Q138">
        <v>388</v>
      </c>
      <c r="R138">
        <v>67</v>
      </c>
      <c r="S138">
        <v>954</v>
      </c>
      <c r="T138" t="s">
        <v>3003</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3005</v>
      </c>
      <c r="B139">
        <v>1980</v>
      </c>
      <c r="C139" t="s">
        <v>171</v>
      </c>
      <c r="D139" t="s">
        <v>3006</v>
      </c>
      <c r="E139" t="str">
        <f t="shared" si="2"/>
        <v>City of Clearlake Oaks</v>
      </c>
      <c r="F139">
        <v>540</v>
      </c>
      <c r="G139" t="s">
        <v>3007</v>
      </c>
      <c r="H139">
        <v>1610</v>
      </c>
      <c r="I139">
        <v>0</v>
      </c>
      <c r="J139">
        <v>0</v>
      </c>
      <c r="K139">
        <v>1610</v>
      </c>
      <c r="L139">
        <v>748</v>
      </c>
      <c r="M139">
        <v>581</v>
      </c>
      <c r="N139">
        <v>167</v>
      </c>
      <c r="O139">
        <v>58600</v>
      </c>
      <c r="P139">
        <v>932</v>
      </c>
      <c r="Q139">
        <v>78</v>
      </c>
      <c r="R139">
        <v>2</v>
      </c>
      <c r="S139">
        <v>306</v>
      </c>
      <c r="T139" t="s">
        <v>3006</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3008</v>
      </c>
      <c r="B140">
        <v>1980</v>
      </c>
      <c r="C140" t="s">
        <v>171</v>
      </c>
      <c r="D140" t="s">
        <v>483</v>
      </c>
      <c r="E140" t="str">
        <f t="shared" si="2"/>
        <v>City of Cloverdale</v>
      </c>
      <c r="F140">
        <v>545</v>
      </c>
      <c r="G140" t="s">
        <v>3009</v>
      </c>
      <c r="H140">
        <v>3989</v>
      </c>
      <c r="I140">
        <v>0</v>
      </c>
      <c r="J140">
        <v>3989</v>
      </c>
      <c r="K140">
        <v>0</v>
      </c>
      <c r="L140">
        <v>1591</v>
      </c>
      <c r="M140">
        <v>995</v>
      </c>
      <c r="N140">
        <v>596</v>
      </c>
      <c r="O140">
        <v>66500</v>
      </c>
      <c r="P140">
        <v>1243</v>
      </c>
      <c r="Q140">
        <v>189</v>
      </c>
      <c r="R140">
        <v>86</v>
      </c>
      <c r="S140">
        <v>133</v>
      </c>
      <c r="T140" t="s">
        <v>483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3010</v>
      </c>
      <c r="B141">
        <v>1980</v>
      </c>
      <c r="C141" t="s">
        <v>171</v>
      </c>
      <c r="D141" t="s">
        <v>485</v>
      </c>
      <c r="E141" t="str">
        <f t="shared" si="2"/>
        <v>City of Clovis</v>
      </c>
      <c r="F141">
        <v>550</v>
      </c>
      <c r="G141" t="s">
        <v>3011</v>
      </c>
      <c r="H141">
        <v>33021</v>
      </c>
      <c r="I141">
        <v>33021</v>
      </c>
      <c r="J141">
        <v>0</v>
      </c>
      <c r="K141">
        <v>0</v>
      </c>
      <c r="L141">
        <v>12437</v>
      </c>
      <c r="M141">
        <v>6367</v>
      </c>
      <c r="N141">
        <v>6070</v>
      </c>
      <c r="O141">
        <v>66700</v>
      </c>
      <c r="P141">
        <v>8786</v>
      </c>
      <c r="Q141">
        <v>1303</v>
      </c>
      <c r="R141">
        <v>2589</v>
      </c>
      <c r="S141">
        <v>667</v>
      </c>
      <c r="T141" t="s">
        <v>485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3012</v>
      </c>
      <c r="B142">
        <v>1980</v>
      </c>
      <c r="C142" t="s">
        <v>171</v>
      </c>
      <c r="D142" t="s">
        <v>487</v>
      </c>
      <c r="E142" t="str">
        <f t="shared" si="2"/>
        <v>City of Coachella</v>
      </c>
      <c r="F142">
        <v>555</v>
      </c>
      <c r="G142" t="s">
        <v>3013</v>
      </c>
      <c r="H142">
        <v>9129</v>
      </c>
      <c r="I142">
        <v>0</v>
      </c>
      <c r="J142">
        <v>9129</v>
      </c>
      <c r="K142">
        <v>0</v>
      </c>
      <c r="L142">
        <v>2186</v>
      </c>
      <c r="M142">
        <v>1345</v>
      </c>
      <c r="N142">
        <v>841</v>
      </c>
      <c r="O142">
        <v>41800</v>
      </c>
      <c r="P142">
        <v>1601</v>
      </c>
      <c r="Q142">
        <v>485</v>
      </c>
      <c r="R142">
        <v>84</v>
      </c>
      <c r="S142">
        <v>127</v>
      </c>
      <c r="T142" t="s">
        <v>487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3014</v>
      </c>
      <c r="B143">
        <v>1980</v>
      </c>
      <c r="C143" t="s">
        <v>171</v>
      </c>
      <c r="D143" t="s">
        <v>489</v>
      </c>
      <c r="E143" t="str">
        <f t="shared" si="2"/>
        <v>City of Coalinga</v>
      </c>
      <c r="F143">
        <v>560</v>
      </c>
      <c r="G143" t="s">
        <v>3015</v>
      </c>
      <c r="H143">
        <v>6593</v>
      </c>
      <c r="I143">
        <v>0</v>
      </c>
      <c r="J143">
        <v>6593</v>
      </c>
      <c r="K143">
        <v>0</v>
      </c>
      <c r="L143">
        <v>2315</v>
      </c>
      <c r="M143">
        <v>1476</v>
      </c>
      <c r="N143">
        <v>839</v>
      </c>
      <c r="O143">
        <v>46700</v>
      </c>
      <c r="P143">
        <v>2057</v>
      </c>
      <c r="Q143">
        <v>242</v>
      </c>
      <c r="R143">
        <v>54</v>
      </c>
      <c r="S143">
        <v>96</v>
      </c>
      <c r="T143" t="s">
        <v>489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3016</v>
      </c>
      <c r="B144">
        <v>1980</v>
      </c>
      <c r="C144" t="s">
        <v>171</v>
      </c>
      <c r="D144" t="s">
        <v>491</v>
      </c>
      <c r="E144" t="str">
        <f t="shared" si="2"/>
        <v>City of Colfax</v>
      </c>
      <c r="F144">
        <v>565</v>
      </c>
      <c r="G144" t="s">
        <v>3017</v>
      </c>
      <c r="H144">
        <v>981</v>
      </c>
      <c r="I144">
        <v>0</v>
      </c>
      <c r="J144">
        <v>0</v>
      </c>
      <c r="K144">
        <v>981</v>
      </c>
      <c r="L144">
        <v>457</v>
      </c>
      <c r="M144">
        <v>188</v>
      </c>
      <c r="N144">
        <v>269</v>
      </c>
      <c r="O144">
        <v>56800</v>
      </c>
      <c r="P144">
        <v>352</v>
      </c>
      <c r="Q144">
        <v>59</v>
      </c>
      <c r="R144">
        <v>59</v>
      </c>
      <c r="S144">
        <v>15</v>
      </c>
      <c r="T144" t="s">
        <v>491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3018</v>
      </c>
      <c r="B145">
        <v>1980</v>
      </c>
      <c r="C145" t="s">
        <v>171</v>
      </c>
      <c r="D145" t="s">
        <v>3019</v>
      </c>
      <c r="E145" t="str">
        <f t="shared" si="2"/>
        <v>City of Colma</v>
      </c>
      <c r="F145">
        <v>575</v>
      </c>
      <c r="G145" t="s">
        <v>3020</v>
      </c>
      <c r="H145">
        <v>395</v>
      </c>
      <c r="I145">
        <v>395</v>
      </c>
      <c r="J145">
        <v>0</v>
      </c>
      <c r="K145">
        <v>0</v>
      </c>
      <c r="L145">
        <v>161</v>
      </c>
      <c r="M145">
        <v>54</v>
      </c>
      <c r="N145">
        <v>107</v>
      </c>
      <c r="O145">
        <v>75300</v>
      </c>
      <c r="P145">
        <v>119</v>
      </c>
      <c r="Q145">
        <v>47</v>
      </c>
      <c r="R145">
        <v>0</v>
      </c>
      <c r="S145">
        <v>0</v>
      </c>
      <c r="T145" t="s">
        <v>3019</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3021</v>
      </c>
      <c r="B146">
        <v>1980</v>
      </c>
      <c r="C146" t="s">
        <v>171</v>
      </c>
      <c r="D146" t="s">
        <v>493</v>
      </c>
      <c r="E146" t="str">
        <f t="shared" si="2"/>
        <v>City of Colton</v>
      </c>
      <c r="F146">
        <v>580</v>
      </c>
      <c r="G146" t="s">
        <v>3022</v>
      </c>
      <c r="H146">
        <v>21310</v>
      </c>
      <c r="I146">
        <v>21310</v>
      </c>
      <c r="J146">
        <v>0</v>
      </c>
      <c r="K146">
        <v>0</v>
      </c>
      <c r="L146">
        <v>7398</v>
      </c>
      <c r="M146">
        <v>4451</v>
      </c>
      <c r="N146">
        <v>2947</v>
      </c>
      <c r="O146">
        <v>42800</v>
      </c>
      <c r="P146">
        <v>6184</v>
      </c>
      <c r="Q146">
        <v>983</v>
      </c>
      <c r="R146">
        <v>759</v>
      </c>
      <c r="S146">
        <v>377</v>
      </c>
      <c r="T146" t="s">
        <v>493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3023</v>
      </c>
      <c r="B147">
        <v>1980</v>
      </c>
      <c r="C147" t="s">
        <v>171</v>
      </c>
      <c r="D147" t="s">
        <v>495</v>
      </c>
      <c r="E147" t="str">
        <f t="shared" si="2"/>
        <v>City of Colusa</v>
      </c>
      <c r="F147">
        <v>585</v>
      </c>
      <c r="G147" t="s">
        <v>3024</v>
      </c>
      <c r="H147">
        <v>4075</v>
      </c>
      <c r="I147">
        <v>0</v>
      </c>
      <c r="J147">
        <v>4075</v>
      </c>
      <c r="K147">
        <v>0</v>
      </c>
      <c r="L147">
        <v>1528</v>
      </c>
      <c r="M147">
        <v>935</v>
      </c>
      <c r="N147">
        <v>593</v>
      </c>
      <c r="O147">
        <v>49700</v>
      </c>
      <c r="P147">
        <v>1327</v>
      </c>
      <c r="Q147">
        <v>134</v>
      </c>
      <c r="R147">
        <v>114</v>
      </c>
      <c r="S147">
        <v>69</v>
      </c>
      <c r="T147" t="s">
        <v>495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3025</v>
      </c>
      <c r="B148">
        <v>1980</v>
      </c>
      <c r="C148" t="s">
        <v>171</v>
      </c>
      <c r="D148" t="s">
        <v>497</v>
      </c>
      <c r="E148" t="str">
        <f t="shared" si="2"/>
        <v>City of Commerce</v>
      </c>
      <c r="F148">
        <v>587</v>
      </c>
      <c r="G148" t="s">
        <v>3026</v>
      </c>
      <c r="H148">
        <v>10509</v>
      </c>
      <c r="I148">
        <v>10509</v>
      </c>
      <c r="J148">
        <v>0</v>
      </c>
      <c r="K148">
        <v>0</v>
      </c>
      <c r="L148">
        <v>2899</v>
      </c>
      <c r="M148">
        <v>1381</v>
      </c>
      <c r="N148">
        <v>1518</v>
      </c>
      <c r="O148">
        <v>60100</v>
      </c>
      <c r="P148">
        <v>2562</v>
      </c>
      <c r="Q148">
        <v>328</v>
      </c>
      <c r="R148">
        <v>76</v>
      </c>
      <c r="S148">
        <v>15</v>
      </c>
      <c r="T148" t="s">
        <v>497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3027</v>
      </c>
      <c r="B149">
        <v>1980</v>
      </c>
      <c r="C149" t="s">
        <v>171</v>
      </c>
      <c r="D149" t="s">
        <v>499</v>
      </c>
      <c r="E149" t="str">
        <f t="shared" si="2"/>
        <v>City of Compton</v>
      </c>
      <c r="F149">
        <v>590</v>
      </c>
      <c r="G149" t="s">
        <v>3028</v>
      </c>
      <c r="H149">
        <v>81286</v>
      </c>
      <c r="I149">
        <v>81286</v>
      </c>
      <c r="J149">
        <v>0</v>
      </c>
      <c r="K149">
        <v>0</v>
      </c>
      <c r="L149">
        <v>21488</v>
      </c>
      <c r="M149">
        <v>12565</v>
      </c>
      <c r="N149">
        <v>8923</v>
      </c>
      <c r="O149">
        <v>45900</v>
      </c>
      <c r="P149">
        <v>16704</v>
      </c>
      <c r="Q149">
        <v>4210</v>
      </c>
      <c r="R149">
        <v>1086</v>
      </c>
      <c r="S149">
        <v>374</v>
      </c>
      <c r="T149" t="s">
        <v>499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3029</v>
      </c>
      <c r="B150">
        <v>1980</v>
      </c>
      <c r="C150" t="s">
        <v>171</v>
      </c>
      <c r="D150" t="s">
        <v>501</v>
      </c>
      <c r="E150" t="str">
        <f t="shared" si="2"/>
        <v>City of Concord</v>
      </c>
      <c r="F150">
        <v>595</v>
      </c>
      <c r="G150" t="s">
        <v>3030</v>
      </c>
      <c r="H150">
        <v>103255</v>
      </c>
      <c r="I150">
        <v>103255</v>
      </c>
      <c r="J150">
        <v>0</v>
      </c>
      <c r="K150">
        <v>0</v>
      </c>
      <c r="L150">
        <v>38152</v>
      </c>
      <c r="M150">
        <v>23550</v>
      </c>
      <c r="N150">
        <v>14602</v>
      </c>
      <c r="O150">
        <v>91600</v>
      </c>
      <c r="P150">
        <v>28390</v>
      </c>
      <c r="Q150">
        <v>3280</v>
      </c>
      <c r="R150">
        <v>6000</v>
      </c>
      <c r="S150">
        <v>1818</v>
      </c>
      <c r="T150" t="s">
        <v>501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3031</v>
      </c>
      <c r="B151">
        <v>1980</v>
      </c>
      <c r="C151" t="s">
        <v>171</v>
      </c>
      <c r="D151" t="s">
        <v>503</v>
      </c>
      <c r="E151" t="str">
        <f t="shared" si="2"/>
        <v>City of Corcoran</v>
      </c>
      <c r="F151">
        <v>600</v>
      </c>
      <c r="G151" t="s">
        <v>3032</v>
      </c>
      <c r="H151">
        <v>6454</v>
      </c>
      <c r="I151">
        <v>0</v>
      </c>
      <c r="J151">
        <v>6454</v>
      </c>
      <c r="K151">
        <v>0</v>
      </c>
      <c r="L151">
        <v>2040</v>
      </c>
      <c r="M151">
        <v>1320</v>
      </c>
      <c r="N151">
        <v>720</v>
      </c>
      <c r="O151">
        <v>35100</v>
      </c>
      <c r="P151">
        <v>1825</v>
      </c>
      <c r="Q151">
        <v>200</v>
      </c>
      <c r="R151">
        <v>26</v>
      </c>
      <c r="S151">
        <v>75</v>
      </c>
      <c r="T151" t="s">
        <v>503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3033</v>
      </c>
      <c r="B152">
        <v>1980</v>
      </c>
      <c r="C152" t="s">
        <v>171</v>
      </c>
      <c r="D152" t="s">
        <v>505</v>
      </c>
      <c r="E152" t="str">
        <f t="shared" si="2"/>
        <v>City of Corning</v>
      </c>
      <c r="F152">
        <v>605</v>
      </c>
      <c r="G152" t="s">
        <v>3034</v>
      </c>
      <c r="H152">
        <v>4745</v>
      </c>
      <c r="I152">
        <v>0</v>
      </c>
      <c r="J152">
        <v>4745</v>
      </c>
      <c r="K152">
        <v>0</v>
      </c>
      <c r="L152">
        <v>1850</v>
      </c>
      <c r="M152">
        <v>1257</v>
      </c>
      <c r="N152">
        <v>593</v>
      </c>
      <c r="O152">
        <v>40400</v>
      </c>
      <c r="P152">
        <v>1589</v>
      </c>
      <c r="Q152">
        <v>167</v>
      </c>
      <c r="R152">
        <v>87</v>
      </c>
      <c r="S152">
        <v>127</v>
      </c>
      <c r="T152" t="s">
        <v>505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3035</v>
      </c>
      <c r="B153">
        <v>1980</v>
      </c>
      <c r="C153" t="s">
        <v>171</v>
      </c>
      <c r="D153" t="s">
        <v>507</v>
      </c>
      <c r="E153" t="str">
        <f t="shared" si="2"/>
        <v>City of Corona</v>
      </c>
      <c r="F153">
        <v>610</v>
      </c>
      <c r="G153" t="s">
        <v>3036</v>
      </c>
      <c r="H153">
        <v>37791</v>
      </c>
      <c r="I153">
        <v>37791</v>
      </c>
      <c r="J153">
        <v>0</v>
      </c>
      <c r="K153">
        <v>0</v>
      </c>
      <c r="L153">
        <v>11964</v>
      </c>
      <c r="M153">
        <v>8052</v>
      </c>
      <c r="N153">
        <v>3912</v>
      </c>
      <c r="O153">
        <v>77500</v>
      </c>
      <c r="P153">
        <v>9873</v>
      </c>
      <c r="Q153">
        <v>1394</v>
      </c>
      <c r="R153">
        <v>615</v>
      </c>
      <c r="S153">
        <v>645</v>
      </c>
      <c r="T153" t="s">
        <v>507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3037</v>
      </c>
      <c r="B154">
        <v>1980</v>
      </c>
      <c r="C154" t="s">
        <v>171</v>
      </c>
      <c r="D154" t="s">
        <v>509</v>
      </c>
      <c r="E154" t="str">
        <f t="shared" si="2"/>
        <v>City of Coronado</v>
      </c>
      <c r="F154">
        <v>615</v>
      </c>
      <c r="G154" t="s">
        <v>3038</v>
      </c>
      <c r="H154">
        <v>16859</v>
      </c>
      <c r="I154">
        <v>16859</v>
      </c>
      <c r="J154">
        <v>0</v>
      </c>
      <c r="K154">
        <v>0</v>
      </c>
      <c r="L154">
        <v>6823</v>
      </c>
      <c r="M154">
        <v>3021</v>
      </c>
      <c r="N154">
        <v>3802</v>
      </c>
      <c r="O154">
        <v>171800</v>
      </c>
      <c r="P154">
        <v>5764</v>
      </c>
      <c r="Q154">
        <v>584</v>
      </c>
      <c r="R154">
        <v>1784</v>
      </c>
      <c r="S154">
        <v>13</v>
      </c>
      <c r="T154" t="s">
        <v>509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3039</v>
      </c>
      <c r="B155">
        <v>1980</v>
      </c>
      <c r="C155" t="s">
        <v>171</v>
      </c>
      <c r="D155" t="s">
        <v>511</v>
      </c>
      <c r="E155" t="str">
        <f t="shared" si="2"/>
        <v>City of Corte Madera</v>
      </c>
      <c r="F155">
        <v>620</v>
      </c>
      <c r="G155" t="s">
        <v>3040</v>
      </c>
      <c r="H155">
        <v>8074</v>
      </c>
      <c r="I155">
        <v>8074</v>
      </c>
      <c r="J155">
        <v>0</v>
      </c>
      <c r="K155">
        <v>0</v>
      </c>
      <c r="L155">
        <v>3223</v>
      </c>
      <c r="M155">
        <v>2215</v>
      </c>
      <c r="N155">
        <v>1008</v>
      </c>
      <c r="O155">
        <v>140000</v>
      </c>
      <c r="P155">
        <v>2830</v>
      </c>
      <c r="Q155">
        <v>221</v>
      </c>
      <c r="R155">
        <v>240</v>
      </c>
      <c r="S155">
        <v>1</v>
      </c>
      <c r="T155" t="s">
        <v>511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3041</v>
      </c>
      <c r="B156">
        <v>1980</v>
      </c>
      <c r="C156" t="s">
        <v>171</v>
      </c>
      <c r="D156" t="s">
        <v>513</v>
      </c>
      <c r="E156" t="str">
        <f t="shared" si="2"/>
        <v>City of Costa Mesa</v>
      </c>
      <c r="F156">
        <v>625</v>
      </c>
      <c r="G156" t="s">
        <v>3042</v>
      </c>
      <c r="H156">
        <v>82562</v>
      </c>
      <c r="I156">
        <v>82562</v>
      </c>
      <c r="J156">
        <v>0</v>
      </c>
      <c r="K156">
        <v>0</v>
      </c>
      <c r="L156">
        <v>32637</v>
      </c>
      <c r="M156">
        <v>13873</v>
      </c>
      <c r="N156">
        <v>18764</v>
      </c>
      <c r="O156">
        <v>108400</v>
      </c>
      <c r="P156">
        <v>19575</v>
      </c>
      <c r="Q156">
        <v>6832</v>
      </c>
      <c r="R156">
        <v>6599</v>
      </c>
      <c r="S156">
        <v>969</v>
      </c>
      <c r="T156" t="s">
        <v>513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3043</v>
      </c>
      <c r="B157">
        <v>1980</v>
      </c>
      <c r="C157" t="s">
        <v>171</v>
      </c>
      <c r="D157" t="s">
        <v>515</v>
      </c>
      <c r="E157" t="str">
        <f t="shared" si="2"/>
        <v>City of Cotati</v>
      </c>
      <c r="F157">
        <v>628</v>
      </c>
      <c r="G157" t="s">
        <v>3044</v>
      </c>
      <c r="H157">
        <v>3475</v>
      </c>
      <c r="I157">
        <v>3475</v>
      </c>
      <c r="J157">
        <v>0</v>
      </c>
      <c r="K157">
        <v>0</v>
      </c>
      <c r="L157">
        <v>1373</v>
      </c>
      <c r="M157">
        <v>556</v>
      </c>
      <c r="N157">
        <v>817</v>
      </c>
      <c r="O157">
        <v>78000</v>
      </c>
      <c r="P157">
        <v>953</v>
      </c>
      <c r="Q157">
        <v>159</v>
      </c>
      <c r="R157">
        <v>231</v>
      </c>
      <c r="S157">
        <v>93</v>
      </c>
      <c r="T157" t="s">
        <v>515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3045</v>
      </c>
      <c r="B158">
        <v>1980</v>
      </c>
      <c r="C158" t="s">
        <v>171</v>
      </c>
      <c r="D158" t="s">
        <v>3046</v>
      </c>
      <c r="E158" t="str">
        <f t="shared" si="2"/>
        <v>City of Cottonwood</v>
      </c>
      <c r="F158">
        <v>631</v>
      </c>
      <c r="G158" t="s">
        <v>3047</v>
      </c>
      <c r="H158">
        <v>1553</v>
      </c>
      <c r="I158">
        <v>0</v>
      </c>
      <c r="J158">
        <v>0</v>
      </c>
      <c r="K158">
        <v>1553</v>
      </c>
      <c r="L158">
        <v>606</v>
      </c>
      <c r="M158">
        <v>423</v>
      </c>
      <c r="N158">
        <v>183</v>
      </c>
      <c r="O158">
        <v>44300</v>
      </c>
      <c r="P158">
        <v>441</v>
      </c>
      <c r="Q158">
        <v>58</v>
      </c>
      <c r="R158">
        <v>5</v>
      </c>
      <c r="S158">
        <v>146</v>
      </c>
      <c r="T158" t="s">
        <v>3046</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3048</v>
      </c>
      <c r="B159">
        <v>1980</v>
      </c>
      <c r="C159" t="s">
        <v>171</v>
      </c>
      <c r="D159" t="s">
        <v>3049</v>
      </c>
      <c r="E159" t="str">
        <f t="shared" si="2"/>
        <v>City of Country Club</v>
      </c>
      <c r="F159">
        <v>633</v>
      </c>
      <c r="G159" t="s">
        <v>3050</v>
      </c>
      <c r="H159">
        <v>9585</v>
      </c>
      <c r="I159">
        <v>9585</v>
      </c>
      <c r="J159">
        <v>0</v>
      </c>
      <c r="K159">
        <v>0</v>
      </c>
      <c r="L159">
        <v>3686</v>
      </c>
      <c r="M159">
        <v>2916</v>
      </c>
      <c r="N159">
        <v>770</v>
      </c>
      <c r="O159">
        <v>46700</v>
      </c>
      <c r="P159">
        <v>3679</v>
      </c>
      <c r="Q159">
        <v>111</v>
      </c>
      <c r="R159">
        <v>38</v>
      </c>
      <c r="S159">
        <v>3</v>
      </c>
      <c r="T159" t="s">
        <v>3049</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3051</v>
      </c>
      <c r="B160">
        <v>1980</v>
      </c>
      <c r="C160" t="s">
        <v>171</v>
      </c>
      <c r="D160" t="s">
        <v>3052</v>
      </c>
      <c r="E160" t="str">
        <f t="shared" si="2"/>
        <v>City of Covelo</v>
      </c>
      <c r="F160">
        <v>634</v>
      </c>
      <c r="G160" t="s">
        <v>3053</v>
      </c>
      <c r="H160">
        <v>1448</v>
      </c>
      <c r="I160">
        <v>0</v>
      </c>
      <c r="J160">
        <v>0</v>
      </c>
      <c r="K160">
        <v>1448</v>
      </c>
      <c r="L160">
        <v>490</v>
      </c>
      <c r="M160">
        <v>334</v>
      </c>
      <c r="N160">
        <v>156</v>
      </c>
      <c r="O160">
        <v>50600</v>
      </c>
      <c r="P160">
        <v>409</v>
      </c>
      <c r="Q160">
        <v>38</v>
      </c>
      <c r="R160">
        <v>2</v>
      </c>
      <c r="S160">
        <v>118</v>
      </c>
      <c r="T160" t="s">
        <v>3052</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3054</v>
      </c>
      <c r="B161">
        <v>1980</v>
      </c>
      <c r="C161" t="s">
        <v>171</v>
      </c>
      <c r="D161" t="s">
        <v>517</v>
      </c>
      <c r="E161" t="str">
        <f t="shared" si="2"/>
        <v>City of Covina</v>
      </c>
      <c r="F161">
        <v>635</v>
      </c>
      <c r="G161" t="s">
        <v>3055</v>
      </c>
      <c r="H161">
        <v>33751</v>
      </c>
      <c r="I161">
        <v>33751</v>
      </c>
      <c r="J161">
        <v>0</v>
      </c>
      <c r="K161">
        <v>0</v>
      </c>
      <c r="L161">
        <v>12213</v>
      </c>
      <c r="M161">
        <v>7605</v>
      </c>
      <c r="N161">
        <v>4608</v>
      </c>
      <c r="O161">
        <v>84700</v>
      </c>
      <c r="P161">
        <v>9159</v>
      </c>
      <c r="Q161">
        <v>1443</v>
      </c>
      <c r="R161">
        <v>1654</v>
      </c>
      <c r="S161">
        <v>357</v>
      </c>
      <c r="T161" t="s">
        <v>517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3056</v>
      </c>
      <c r="B162">
        <v>1980</v>
      </c>
      <c r="C162" t="s">
        <v>171</v>
      </c>
      <c r="D162" t="s">
        <v>519</v>
      </c>
      <c r="E162" t="str">
        <f t="shared" si="2"/>
        <v>City of Crescent City</v>
      </c>
      <c r="F162">
        <v>640</v>
      </c>
      <c r="G162" t="s">
        <v>3057</v>
      </c>
      <c r="H162">
        <v>3075</v>
      </c>
      <c r="I162">
        <v>0</v>
      </c>
      <c r="J162">
        <v>3075</v>
      </c>
      <c r="K162">
        <v>0</v>
      </c>
      <c r="L162">
        <v>1214</v>
      </c>
      <c r="M162">
        <v>529</v>
      </c>
      <c r="N162">
        <v>685</v>
      </c>
      <c r="O162">
        <v>47100</v>
      </c>
      <c r="P162">
        <v>774</v>
      </c>
      <c r="Q162">
        <v>261</v>
      </c>
      <c r="R162">
        <v>242</v>
      </c>
      <c r="S162">
        <v>17</v>
      </c>
      <c r="T162" t="s">
        <v>519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3058</v>
      </c>
      <c r="B163">
        <v>1980</v>
      </c>
      <c r="C163" t="s">
        <v>171</v>
      </c>
      <c r="D163" t="s">
        <v>3059</v>
      </c>
      <c r="E163" t="str">
        <f t="shared" si="2"/>
        <v>City of Crescent North</v>
      </c>
      <c r="F163">
        <v>647</v>
      </c>
      <c r="G163" t="s">
        <v>3060</v>
      </c>
      <c r="H163">
        <v>2846</v>
      </c>
      <c r="I163">
        <v>0</v>
      </c>
      <c r="J163">
        <v>2846</v>
      </c>
      <c r="K163">
        <v>0</v>
      </c>
      <c r="L163">
        <v>1071</v>
      </c>
      <c r="M163">
        <v>734</v>
      </c>
      <c r="N163">
        <v>337</v>
      </c>
      <c r="O163">
        <v>41500</v>
      </c>
      <c r="P163">
        <v>1021</v>
      </c>
      <c r="Q163">
        <v>69</v>
      </c>
      <c r="R163">
        <v>7</v>
      </c>
      <c r="S163">
        <v>72</v>
      </c>
      <c r="T163" t="s">
        <v>3059</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3061</v>
      </c>
      <c r="B164">
        <v>1980</v>
      </c>
      <c r="C164" t="s">
        <v>171</v>
      </c>
      <c r="D164" t="s">
        <v>3062</v>
      </c>
      <c r="E164" t="str">
        <f t="shared" si="2"/>
        <v>City of Crestline</v>
      </c>
      <c r="F164">
        <v>649</v>
      </c>
      <c r="G164" t="s">
        <v>3063</v>
      </c>
      <c r="H164">
        <v>6715</v>
      </c>
      <c r="I164">
        <v>0</v>
      </c>
      <c r="J164">
        <v>6715</v>
      </c>
      <c r="K164">
        <v>0</v>
      </c>
      <c r="L164">
        <v>2475</v>
      </c>
      <c r="M164">
        <v>1859</v>
      </c>
      <c r="N164">
        <v>616</v>
      </c>
      <c r="O164">
        <v>69500</v>
      </c>
      <c r="P164">
        <v>4977</v>
      </c>
      <c r="Q164">
        <v>268</v>
      </c>
      <c r="R164">
        <v>41</v>
      </c>
      <c r="S164">
        <v>126</v>
      </c>
      <c r="T164" t="s">
        <v>3062</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3064</v>
      </c>
      <c r="B165">
        <v>1980</v>
      </c>
      <c r="C165" t="s">
        <v>171</v>
      </c>
      <c r="D165" t="s">
        <v>3065</v>
      </c>
      <c r="E165" t="str">
        <f t="shared" si="2"/>
        <v>City of Cudahy</v>
      </c>
      <c r="F165">
        <v>658</v>
      </c>
      <c r="G165" t="s">
        <v>3066</v>
      </c>
      <c r="H165">
        <v>17984</v>
      </c>
      <c r="I165">
        <v>17984</v>
      </c>
      <c r="J165">
        <v>0</v>
      </c>
      <c r="K165">
        <v>0</v>
      </c>
      <c r="L165">
        <v>5071</v>
      </c>
      <c r="M165">
        <v>939</v>
      </c>
      <c r="N165">
        <v>4132</v>
      </c>
      <c r="O165">
        <v>62800</v>
      </c>
      <c r="P165">
        <v>2912</v>
      </c>
      <c r="Q165">
        <v>842</v>
      </c>
      <c r="R165">
        <v>1157</v>
      </c>
      <c r="S165">
        <v>347</v>
      </c>
      <c r="T165" t="s">
        <v>3065</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3067</v>
      </c>
      <c r="B166">
        <v>1980</v>
      </c>
      <c r="C166" t="s">
        <v>171</v>
      </c>
      <c r="D166" t="s">
        <v>521</v>
      </c>
      <c r="E166" t="str">
        <f t="shared" si="2"/>
        <v>City of Culver City</v>
      </c>
      <c r="F166">
        <v>665</v>
      </c>
      <c r="G166" t="s">
        <v>3068</v>
      </c>
      <c r="H166">
        <v>38139</v>
      </c>
      <c r="I166">
        <v>38139</v>
      </c>
      <c r="J166">
        <v>0</v>
      </c>
      <c r="K166">
        <v>0</v>
      </c>
      <c r="L166">
        <v>15910</v>
      </c>
      <c r="M166">
        <v>8859</v>
      </c>
      <c r="N166">
        <v>7051</v>
      </c>
      <c r="O166">
        <v>118400</v>
      </c>
      <c r="P166">
        <v>10678</v>
      </c>
      <c r="Q166">
        <v>2243</v>
      </c>
      <c r="R166">
        <v>3608</v>
      </c>
      <c r="S166">
        <v>173</v>
      </c>
      <c r="T166" t="s">
        <v>521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3069</v>
      </c>
      <c r="B167">
        <v>1980</v>
      </c>
      <c r="C167" t="s">
        <v>171</v>
      </c>
      <c r="D167" t="s">
        <v>523</v>
      </c>
      <c r="E167" t="str">
        <f t="shared" si="2"/>
        <v>City of Cupertino</v>
      </c>
      <c r="F167">
        <v>670</v>
      </c>
      <c r="G167" t="s">
        <v>3070</v>
      </c>
      <c r="H167">
        <v>34015</v>
      </c>
      <c r="I167">
        <v>34015</v>
      </c>
      <c r="J167">
        <v>0</v>
      </c>
      <c r="K167">
        <v>0</v>
      </c>
      <c r="L167">
        <v>12284</v>
      </c>
      <c r="M167">
        <v>7652</v>
      </c>
      <c r="N167">
        <v>4632</v>
      </c>
      <c r="O167">
        <v>143800</v>
      </c>
      <c r="P167">
        <v>10043</v>
      </c>
      <c r="Q167">
        <v>1361</v>
      </c>
      <c r="R167">
        <v>1134</v>
      </c>
      <c r="S167">
        <v>12</v>
      </c>
      <c r="T167" t="s">
        <v>523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3071</v>
      </c>
      <c r="B168">
        <v>1980</v>
      </c>
      <c r="C168" t="s">
        <v>171</v>
      </c>
      <c r="D168" t="s">
        <v>3072</v>
      </c>
      <c r="E168" t="str">
        <f t="shared" si="2"/>
        <v>City of Cutler</v>
      </c>
      <c r="F168">
        <v>675</v>
      </c>
      <c r="G168" t="s">
        <v>3073</v>
      </c>
      <c r="H168">
        <v>3149</v>
      </c>
      <c r="I168">
        <v>0</v>
      </c>
      <c r="J168">
        <v>3149</v>
      </c>
      <c r="K168">
        <v>0</v>
      </c>
      <c r="L168">
        <v>770</v>
      </c>
      <c r="M168">
        <v>435</v>
      </c>
      <c r="N168">
        <v>335</v>
      </c>
      <c r="O168">
        <v>34600</v>
      </c>
      <c r="P168">
        <v>679</v>
      </c>
      <c r="Q168">
        <v>97</v>
      </c>
      <c r="R168">
        <v>21</v>
      </c>
      <c r="S168">
        <v>2</v>
      </c>
      <c r="T168" t="s">
        <v>3072</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3074</v>
      </c>
      <c r="B169">
        <v>1980</v>
      </c>
      <c r="C169" t="s">
        <v>171</v>
      </c>
      <c r="D169" t="s">
        <v>3075</v>
      </c>
      <c r="E169" t="str">
        <f t="shared" si="2"/>
        <v>City of Cutten</v>
      </c>
      <c r="F169">
        <v>680</v>
      </c>
      <c r="G169" t="s">
        <v>3076</v>
      </c>
      <c r="H169">
        <v>2375</v>
      </c>
      <c r="I169">
        <v>0</v>
      </c>
      <c r="J169">
        <v>0</v>
      </c>
      <c r="K169">
        <v>2375</v>
      </c>
      <c r="L169">
        <v>905</v>
      </c>
      <c r="M169">
        <v>557</v>
      </c>
      <c r="N169">
        <v>348</v>
      </c>
      <c r="O169">
        <v>62400</v>
      </c>
      <c r="P169">
        <v>754</v>
      </c>
      <c r="Q169">
        <v>171</v>
      </c>
      <c r="R169">
        <v>0</v>
      </c>
      <c r="S169">
        <v>2</v>
      </c>
      <c r="T169" t="s">
        <v>3075</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3077</v>
      </c>
      <c r="B170">
        <v>1980</v>
      </c>
      <c r="C170" t="s">
        <v>171</v>
      </c>
      <c r="D170" t="s">
        <v>525</v>
      </c>
      <c r="E170" t="str">
        <f t="shared" si="2"/>
        <v>City of Cypress</v>
      </c>
      <c r="F170">
        <v>685</v>
      </c>
      <c r="G170" t="s">
        <v>3078</v>
      </c>
      <c r="H170">
        <v>40391</v>
      </c>
      <c r="I170">
        <v>40391</v>
      </c>
      <c r="J170">
        <v>0</v>
      </c>
      <c r="K170">
        <v>0</v>
      </c>
      <c r="L170">
        <v>12668</v>
      </c>
      <c r="M170">
        <v>9352</v>
      </c>
      <c r="N170">
        <v>3316</v>
      </c>
      <c r="O170">
        <v>112300</v>
      </c>
      <c r="P170">
        <v>10744</v>
      </c>
      <c r="Q170">
        <v>324</v>
      </c>
      <c r="R170">
        <v>1542</v>
      </c>
      <c r="S170">
        <v>312</v>
      </c>
      <c r="T170" t="s">
        <v>525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3079</v>
      </c>
      <c r="B171">
        <v>1980</v>
      </c>
      <c r="C171" t="s">
        <v>171</v>
      </c>
      <c r="D171" t="s">
        <v>527</v>
      </c>
      <c r="E171" t="str">
        <f t="shared" si="2"/>
        <v>City of Daly City</v>
      </c>
      <c r="F171">
        <v>700</v>
      </c>
      <c r="G171" t="s">
        <v>3080</v>
      </c>
      <c r="H171">
        <v>78519</v>
      </c>
      <c r="I171">
        <v>78519</v>
      </c>
      <c r="J171">
        <v>0</v>
      </c>
      <c r="K171">
        <v>0</v>
      </c>
      <c r="L171">
        <v>27072</v>
      </c>
      <c r="M171">
        <v>15751</v>
      </c>
      <c r="N171">
        <v>11321</v>
      </c>
      <c r="O171">
        <v>96800</v>
      </c>
      <c r="P171">
        <v>20058</v>
      </c>
      <c r="Q171">
        <v>3207</v>
      </c>
      <c r="R171">
        <v>4082</v>
      </c>
      <c r="S171">
        <v>464</v>
      </c>
      <c r="T171" t="s">
        <v>527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3081</v>
      </c>
      <c r="B172">
        <v>1980</v>
      </c>
      <c r="C172" t="s">
        <v>171</v>
      </c>
      <c r="D172" t="s">
        <v>529</v>
      </c>
      <c r="E172" t="str">
        <f t="shared" si="2"/>
        <v>City of Dana Point</v>
      </c>
      <c r="F172">
        <v>705</v>
      </c>
      <c r="G172" t="s">
        <v>3082</v>
      </c>
      <c r="H172">
        <v>10602</v>
      </c>
      <c r="I172">
        <v>10602</v>
      </c>
      <c r="J172">
        <v>0</v>
      </c>
      <c r="K172">
        <v>0</v>
      </c>
      <c r="L172">
        <v>4494</v>
      </c>
      <c r="M172">
        <v>1949</v>
      </c>
      <c r="N172">
        <v>2545</v>
      </c>
      <c r="O172">
        <v>144400</v>
      </c>
      <c r="P172">
        <v>2916</v>
      </c>
      <c r="Q172">
        <v>1755</v>
      </c>
      <c r="R172">
        <v>328</v>
      </c>
      <c r="S172">
        <v>94</v>
      </c>
      <c r="T172" t="s">
        <v>529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3083</v>
      </c>
      <c r="B173">
        <v>1980</v>
      </c>
      <c r="C173" t="s">
        <v>171</v>
      </c>
      <c r="D173" t="s">
        <v>531</v>
      </c>
      <c r="E173" t="str">
        <f t="shared" si="2"/>
        <v>City of Danville</v>
      </c>
      <c r="F173">
        <v>706</v>
      </c>
      <c r="G173" t="s">
        <v>3084</v>
      </c>
      <c r="H173">
        <v>26446</v>
      </c>
      <c r="I173">
        <v>26446</v>
      </c>
      <c r="J173">
        <v>0</v>
      </c>
      <c r="K173">
        <v>0</v>
      </c>
      <c r="L173">
        <v>8357</v>
      </c>
      <c r="M173">
        <v>7379</v>
      </c>
      <c r="N173">
        <v>978</v>
      </c>
      <c r="O173">
        <v>165700</v>
      </c>
      <c r="P173">
        <v>8251</v>
      </c>
      <c r="Q173">
        <v>249</v>
      </c>
      <c r="R173">
        <v>194</v>
      </c>
      <c r="S173">
        <v>2</v>
      </c>
      <c r="T173" t="s">
        <v>531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3085</v>
      </c>
      <c r="B174">
        <v>1980</v>
      </c>
      <c r="C174" t="s">
        <v>171</v>
      </c>
      <c r="D174" t="s">
        <v>533</v>
      </c>
      <c r="E174" t="str">
        <f t="shared" si="2"/>
        <v>City of Davis</v>
      </c>
      <c r="F174">
        <v>715</v>
      </c>
      <c r="G174" t="s">
        <v>3086</v>
      </c>
      <c r="H174">
        <v>36640</v>
      </c>
      <c r="I174">
        <v>0</v>
      </c>
      <c r="J174">
        <v>36640</v>
      </c>
      <c r="K174">
        <v>0</v>
      </c>
      <c r="L174">
        <v>14041</v>
      </c>
      <c r="M174">
        <v>6145</v>
      </c>
      <c r="N174">
        <v>7896</v>
      </c>
      <c r="O174">
        <v>83700</v>
      </c>
      <c r="P174">
        <v>9988</v>
      </c>
      <c r="Q174">
        <v>1128</v>
      </c>
      <c r="R174">
        <v>3124</v>
      </c>
      <c r="S174">
        <v>312</v>
      </c>
      <c r="T174" t="s">
        <v>533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3087</v>
      </c>
      <c r="B175">
        <v>1980</v>
      </c>
      <c r="C175" t="s">
        <v>171</v>
      </c>
      <c r="D175" t="s">
        <v>3088</v>
      </c>
      <c r="E175" t="str">
        <f t="shared" si="2"/>
        <v>City of Deer Park</v>
      </c>
      <c r="F175">
        <v>716</v>
      </c>
      <c r="G175" t="s">
        <v>3089</v>
      </c>
      <c r="H175">
        <v>1454</v>
      </c>
      <c r="I175">
        <v>0</v>
      </c>
      <c r="J175">
        <v>0</v>
      </c>
      <c r="K175">
        <v>1454</v>
      </c>
      <c r="L175">
        <v>556</v>
      </c>
      <c r="M175">
        <v>331</v>
      </c>
      <c r="N175">
        <v>225</v>
      </c>
      <c r="O175">
        <v>105500</v>
      </c>
      <c r="P175">
        <v>454</v>
      </c>
      <c r="Q175">
        <v>114</v>
      </c>
      <c r="R175">
        <v>3</v>
      </c>
      <c r="S175">
        <v>11</v>
      </c>
      <c r="T175" t="s">
        <v>3088</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3090</v>
      </c>
      <c r="B176">
        <v>1980</v>
      </c>
      <c r="C176" t="s">
        <v>171</v>
      </c>
      <c r="D176" t="s">
        <v>3091</v>
      </c>
      <c r="E176" t="str">
        <f t="shared" si="2"/>
        <v>City of Del Aire</v>
      </c>
      <c r="F176">
        <v>717</v>
      </c>
      <c r="G176" t="s">
        <v>3092</v>
      </c>
      <c r="H176">
        <v>8487</v>
      </c>
      <c r="I176">
        <v>8487</v>
      </c>
      <c r="J176">
        <v>0</v>
      </c>
      <c r="K176">
        <v>0</v>
      </c>
      <c r="L176">
        <v>2947</v>
      </c>
      <c r="M176">
        <v>2307</v>
      </c>
      <c r="N176">
        <v>640</v>
      </c>
      <c r="O176">
        <v>86200</v>
      </c>
      <c r="P176">
        <v>2823</v>
      </c>
      <c r="Q176">
        <v>111</v>
      </c>
      <c r="R176">
        <v>68</v>
      </c>
      <c r="S176">
        <v>0</v>
      </c>
      <c r="T176" t="s">
        <v>3091</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3093</v>
      </c>
      <c r="B177">
        <v>1980</v>
      </c>
      <c r="C177" t="s">
        <v>171</v>
      </c>
      <c r="D177" t="s">
        <v>535</v>
      </c>
      <c r="E177" t="str">
        <f t="shared" si="2"/>
        <v>City of Delano</v>
      </c>
      <c r="F177">
        <v>725</v>
      </c>
      <c r="G177" t="s">
        <v>3094</v>
      </c>
      <c r="H177">
        <v>16491</v>
      </c>
      <c r="I177">
        <v>0</v>
      </c>
      <c r="J177">
        <v>16491</v>
      </c>
      <c r="K177">
        <v>0</v>
      </c>
      <c r="L177">
        <v>4912</v>
      </c>
      <c r="M177">
        <v>2904</v>
      </c>
      <c r="N177">
        <v>2008</v>
      </c>
      <c r="O177">
        <v>45200</v>
      </c>
      <c r="P177">
        <v>3967</v>
      </c>
      <c r="Q177">
        <v>689</v>
      </c>
      <c r="R177">
        <v>260</v>
      </c>
      <c r="S177">
        <v>210</v>
      </c>
      <c r="T177" t="s">
        <v>535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3095</v>
      </c>
      <c r="B178">
        <v>1980</v>
      </c>
      <c r="C178" t="s">
        <v>171</v>
      </c>
      <c r="D178" t="s">
        <v>3096</v>
      </c>
      <c r="E178" t="str">
        <f t="shared" si="2"/>
        <v>City of Delhi</v>
      </c>
      <c r="F178">
        <v>730</v>
      </c>
      <c r="G178" t="s">
        <v>3097</v>
      </c>
      <c r="H178">
        <v>2832</v>
      </c>
      <c r="I178">
        <v>0</v>
      </c>
      <c r="J178">
        <v>2832</v>
      </c>
      <c r="K178">
        <v>0</v>
      </c>
      <c r="L178">
        <v>902</v>
      </c>
      <c r="M178">
        <v>660</v>
      </c>
      <c r="N178">
        <v>242</v>
      </c>
      <c r="O178">
        <v>44100</v>
      </c>
      <c r="P178">
        <v>797</v>
      </c>
      <c r="Q178">
        <v>74</v>
      </c>
      <c r="R178">
        <v>2</v>
      </c>
      <c r="S178">
        <v>92</v>
      </c>
      <c r="T178" t="s">
        <v>3096</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3098</v>
      </c>
      <c r="B179">
        <v>1980</v>
      </c>
      <c r="C179" t="s">
        <v>171</v>
      </c>
      <c r="D179" t="s">
        <v>3099</v>
      </c>
      <c r="E179" t="str">
        <f t="shared" si="2"/>
        <v>City of Del Mar</v>
      </c>
      <c r="F179">
        <v>735</v>
      </c>
      <c r="G179" t="s">
        <v>3100</v>
      </c>
      <c r="H179">
        <v>5017</v>
      </c>
      <c r="I179">
        <v>5017</v>
      </c>
      <c r="J179">
        <v>0</v>
      </c>
      <c r="K179">
        <v>0</v>
      </c>
      <c r="L179">
        <v>2253</v>
      </c>
      <c r="M179">
        <v>1037</v>
      </c>
      <c r="N179">
        <v>1216</v>
      </c>
      <c r="O179">
        <v>200100</v>
      </c>
      <c r="P179">
        <v>1662</v>
      </c>
      <c r="Q179">
        <v>273</v>
      </c>
      <c r="R179">
        <v>471</v>
      </c>
      <c r="S179">
        <v>42</v>
      </c>
      <c r="T179" t="s">
        <v>3099</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3101</v>
      </c>
      <c r="B180">
        <v>1980</v>
      </c>
      <c r="C180" t="s">
        <v>171</v>
      </c>
      <c r="D180" t="s">
        <v>3102</v>
      </c>
      <c r="E180" t="str">
        <f t="shared" si="2"/>
        <v>City of Del Rey</v>
      </c>
      <c r="F180">
        <v>752</v>
      </c>
      <c r="G180" t="s">
        <v>3103</v>
      </c>
      <c r="H180">
        <v>1126</v>
      </c>
      <c r="I180">
        <v>0</v>
      </c>
      <c r="J180">
        <v>0</v>
      </c>
      <c r="K180">
        <v>1126</v>
      </c>
      <c r="L180">
        <v>284</v>
      </c>
      <c r="M180">
        <v>166</v>
      </c>
      <c r="N180">
        <v>118</v>
      </c>
      <c r="O180">
        <v>35000</v>
      </c>
      <c r="P180">
        <v>218</v>
      </c>
      <c r="Q180">
        <v>62</v>
      </c>
      <c r="R180">
        <v>15</v>
      </c>
      <c r="S180">
        <v>2</v>
      </c>
      <c r="T180" t="s">
        <v>3102</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3104</v>
      </c>
      <c r="B181">
        <v>1980</v>
      </c>
      <c r="C181" t="s">
        <v>171</v>
      </c>
      <c r="D181" t="s">
        <v>3105</v>
      </c>
      <c r="E181" t="str">
        <f t="shared" si="2"/>
        <v>City of Del Rey Oaks</v>
      </c>
      <c r="F181">
        <v>755</v>
      </c>
      <c r="G181" t="s">
        <v>3106</v>
      </c>
      <c r="H181">
        <v>1557</v>
      </c>
      <c r="I181">
        <v>1557</v>
      </c>
      <c r="J181">
        <v>0</v>
      </c>
      <c r="K181">
        <v>0</v>
      </c>
      <c r="L181">
        <v>567</v>
      </c>
      <c r="M181">
        <v>476</v>
      </c>
      <c r="N181">
        <v>91</v>
      </c>
      <c r="O181">
        <v>93100</v>
      </c>
      <c r="P181">
        <v>562</v>
      </c>
      <c r="Q181">
        <v>15</v>
      </c>
      <c r="R181">
        <v>0</v>
      </c>
      <c r="S181">
        <v>0</v>
      </c>
      <c r="T181" t="s">
        <v>3105</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3107</v>
      </c>
      <c r="B182">
        <v>1980</v>
      </c>
      <c r="C182" t="s">
        <v>171</v>
      </c>
      <c r="D182" t="s">
        <v>3108</v>
      </c>
      <c r="E182" t="str">
        <f t="shared" si="2"/>
        <v>City of Denair</v>
      </c>
      <c r="F182">
        <v>760</v>
      </c>
      <c r="G182" t="s">
        <v>3109</v>
      </c>
      <c r="H182">
        <v>2892</v>
      </c>
      <c r="I182">
        <v>0</v>
      </c>
      <c r="J182">
        <v>2892</v>
      </c>
      <c r="K182">
        <v>0</v>
      </c>
      <c r="L182">
        <v>907</v>
      </c>
      <c r="M182">
        <v>733</v>
      </c>
      <c r="N182">
        <v>174</v>
      </c>
      <c r="O182">
        <v>58700</v>
      </c>
      <c r="P182">
        <v>853</v>
      </c>
      <c r="Q182">
        <v>26</v>
      </c>
      <c r="R182">
        <v>23</v>
      </c>
      <c r="S182">
        <v>57</v>
      </c>
      <c r="T182" t="s">
        <v>3108</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3110</v>
      </c>
      <c r="B183">
        <v>1980</v>
      </c>
      <c r="C183" t="s">
        <v>171</v>
      </c>
      <c r="D183" t="s">
        <v>537</v>
      </c>
      <c r="E183" t="str">
        <f t="shared" si="2"/>
        <v>City of Desert Hot Springs</v>
      </c>
      <c r="F183">
        <v>765</v>
      </c>
      <c r="G183" t="s">
        <v>3111</v>
      </c>
      <c r="H183">
        <v>5941</v>
      </c>
      <c r="I183">
        <v>0</v>
      </c>
      <c r="J183">
        <v>5941</v>
      </c>
      <c r="K183">
        <v>0</v>
      </c>
      <c r="L183">
        <v>2683</v>
      </c>
      <c r="M183">
        <v>1602</v>
      </c>
      <c r="N183">
        <v>1081</v>
      </c>
      <c r="O183">
        <v>57100</v>
      </c>
      <c r="P183">
        <v>2279</v>
      </c>
      <c r="Q183">
        <v>762</v>
      </c>
      <c r="R183">
        <v>155</v>
      </c>
      <c r="S183">
        <v>186</v>
      </c>
      <c r="T183" t="s">
        <v>537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3112</v>
      </c>
      <c r="B184">
        <v>1980</v>
      </c>
      <c r="C184" t="s">
        <v>171</v>
      </c>
      <c r="D184" t="s">
        <v>3113</v>
      </c>
      <c r="E184" t="str">
        <f t="shared" si="2"/>
        <v>City of Desert View Highlands</v>
      </c>
      <c r="F184">
        <v>767</v>
      </c>
      <c r="G184" t="s">
        <v>3114</v>
      </c>
      <c r="H184">
        <v>2175</v>
      </c>
      <c r="I184">
        <v>0</v>
      </c>
      <c r="J184">
        <v>0</v>
      </c>
      <c r="K184">
        <v>2175</v>
      </c>
      <c r="L184">
        <v>727</v>
      </c>
      <c r="M184">
        <v>586</v>
      </c>
      <c r="N184">
        <v>141</v>
      </c>
      <c r="O184">
        <v>66800</v>
      </c>
      <c r="P184">
        <v>719</v>
      </c>
      <c r="Q184">
        <v>33</v>
      </c>
      <c r="R184">
        <v>2</v>
      </c>
      <c r="S184">
        <v>0</v>
      </c>
      <c r="T184" t="s">
        <v>3113</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3115</v>
      </c>
      <c r="B185">
        <v>1980</v>
      </c>
      <c r="C185" t="s">
        <v>171</v>
      </c>
      <c r="D185" t="s">
        <v>539</v>
      </c>
      <c r="E185" t="str">
        <f t="shared" si="2"/>
        <v>City of Diamond Bar</v>
      </c>
      <c r="F185">
        <v>771</v>
      </c>
      <c r="G185" t="s">
        <v>3116</v>
      </c>
      <c r="H185">
        <v>28045</v>
      </c>
      <c r="I185">
        <v>28045</v>
      </c>
      <c r="J185">
        <v>0</v>
      </c>
      <c r="K185">
        <v>0</v>
      </c>
      <c r="L185">
        <v>8362</v>
      </c>
      <c r="M185">
        <v>7472</v>
      </c>
      <c r="N185">
        <v>890</v>
      </c>
      <c r="O185">
        <v>106400</v>
      </c>
      <c r="P185">
        <v>8075</v>
      </c>
      <c r="Q185">
        <v>391</v>
      </c>
      <c r="R185">
        <v>428</v>
      </c>
      <c r="S185">
        <v>3</v>
      </c>
      <c r="T185" t="s">
        <v>539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3117</v>
      </c>
      <c r="B186">
        <v>1980</v>
      </c>
      <c r="C186" t="s">
        <v>171</v>
      </c>
      <c r="D186" t="s">
        <v>3118</v>
      </c>
      <c r="E186" t="str">
        <f t="shared" si="2"/>
        <v>City of Diamond Springs</v>
      </c>
      <c r="F186">
        <v>773</v>
      </c>
      <c r="G186" t="s">
        <v>3119</v>
      </c>
      <c r="H186">
        <v>2287</v>
      </c>
      <c r="I186">
        <v>0</v>
      </c>
      <c r="J186">
        <v>0</v>
      </c>
      <c r="K186">
        <v>2287</v>
      </c>
      <c r="L186">
        <v>876</v>
      </c>
      <c r="M186">
        <v>697</v>
      </c>
      <c r="N186">
        <v>179</v>
      </c>
      <c r="O186">
        <v>66800</v>
      </c>
      <c r="P186">
        <v>680</v>
      </c>
      <c r="Q186">
        <v>33</v>
      </c>
      <c r="R186">
        <v>0</v>
      </c>
      <c r="S186">
        <v>216</v>
      </c>
      <c r="T186" t="s">
        <v>3118</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3120</v>
      </c>
      <c r="B187">
        <v>1980</v>
      </c>
      <c r="C187" t="s">
        <v>171</v>
      </c>
      <c r="D187" t="s">
        <v>541</v>
      </c>
      <c r="E187" t="str">
        <f t="shared" si="2"/>
        <v>City of Dinuba</v>
      </c>
      <c r="F187">
        <v>775</v>
      </c>
      <c r="G187" t="s">
        <v>3121</v>
      </c>
      <c r="H187">
        <v>9907</v>
      </c>
      <c r="I187">
        <v>0</v>
      </c>
      <c r="J187">
        <v>9907</v>
      </c>
      <c r="K187">
        <v>0</v>
      </c>
      <c r="L187">
        <v>3182</v>
      </c>
      <c r="M187">
        <v>2002</v>
      </c>
      <c r="N187">
        <v>1180</v>
      </c>
      <c r="O187">
        <v>46400</v>
      </c>
      <c r="P187">
        <v>2707</v>
      </c>
      <c r="Q187">
        <v>367</v>
      </c>
      <c r="R187">
        <v>196</v>
      </c>
      <c r="S187">
        <v>91</v>
      </c>
      <c r="T187" t="s">
        <v>541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3122</v>
      </c>
      <c r="B188">
        <v>1980</v>
      </c>
      <c r="C188" t="s">
        <v>171</v>
      </c>
      <c r="D188" t="s">
        <v>3123</v>
      </c>
      <c r="E188" t="str">
        <f t="shared" si="2"/>
        <v>City of Discovery Bay</v>
      </c>
      <c r="F188">
        <v>777</v>
      </c>
      <c r="G188" t="s">
        <v>3124</v>
      </c>
      <c r="H188">
        <v>1326</v>
      </c>
      <c r="I188">
        <v>0</v>
      </c>
      <c r="J188">
        <v>0</v>
      </c>
      <c r="K188">
        <v>1326</v>
      </c>
      <c r="L188">
        <v>466</v>
      </c>
      <c r="M188">
        <v>435</v>
      </c>
      <c r="N188">
        <v>31</v>
      </c>
      <c r="O188">
        <v>133200</v>
      </c>
      <c r="P188">
        <v>628</v>
      </c>
      <c r="Q188">
        <v>11</v>
      </c>
      <c r="R188">
        <v>0</v>
      </c>
      <c r="S188">
        <v>0</v>
      </c>
      <c r="T188" t="s">
        <v>3123</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3125</v>
      </c>
      <c r="B189">
        <v>1980</v>
      </c>
      <c r="C189" t="s">
        <v>171</v>
      </c>
      <c r="D189" t="s">
        <v>543</v>
      </c>
      <c r="E189" t="str">
        <f t="shared" si="2"/>
        <v>City of Dixon</v>
      </c>
      <c r="F189">
        <v>780</v>
      </c>
      <c r="G189" t="s">
        <v>3126</v>
      </c>
      <c r="H189">
        <v>7541</v>
      </c>
      <c r="I189">
        <v>0</v>
      </c>
      <c r="J189">
        <v>7541</v>
      </c>
      <c r="K189">
        <v>0</v>
      </c>
      <c r="L189">
        <v>2426</v>
      </c>
      <c r="M189">
        <v>1717</v>
      </c>
      <c r="N189">
        <v>709</v>
      </c>
      <c r="O189">
        <v>64500</v>
      </c>
      <c r="P189">
        <v>2218</v>
      </c>
      <c r="Q189">
        <v>239</v>
      </c>
      <c r="R189">
        <v>124</v>
      </c>
      <c r="S189">
        <v>33</v>
      </c>
      <c r="T189" t="s">
        <v>543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3127</v>
      </c>
      <c r="B190">
        <v>1980</v>
      </c>
      <c r="C190" t="s">
        <v>171</v>
      </c>
      <c r="D190" t="s">
        <v>545</v>
      </c>
      <c r="E190" t="str">
        <f t="shared" si="2"/>
        <v>City of Dorris</v>
      </c>
      <c r="F190">
        <v>785</v>
      </c>
      <c r="G190" t="s">
        <v>3128</v>
      </c>
      <c r="H190">
        <v>836</v>
      </c>
      <c r="I190">
        <v>0</v>
      </c>
      <c r="J190">
        <v>0</v>
      </c>
      <c r="K190">
        <v>836</v>
      </c>
      <c r="L190">
        <v>331</v>
      </c>
      <c r="M190">
        <v>236</v>
      </c>
      <c r="N190">
        <v>95</v>
      </c>
      <c r="O190">
        <v>30300</v>
      </c>
      <c r="P190">
        <v>308</v>
      </c>
      <c r="Q190">
        <v>24</v>
      </c>
      <c r="R190">
        <v>1</v>
      </c>
      <c r="S190">
        <v>44</v>
      </c>
      <c r="T190" t="s">
        <v>545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3129</v>
      </c>
      <c r="B191">
        <v>1980</v>
      </c>
      <c r="C191" t="s">
        <v>171</v>
      </c>
      <c r="D191" t="s">
        <v>547</v>
      </c>
      <c r="E191" t="str">
        <f t="shared" si="2"/>
        <v>City of Dos Palos</v>
      </c>
      <c r="F191">
        <v>790</v>
      </c>
      <c r="G191" t="s">
        <v>3130</v>
      </c>
      <c r="H191">
        <v>3123</v>
      </c>
      <c r="I191">
        <v>0</v>
      </c>
      <c r="J191">
        <v>3123</v>
      </c>
      <c r="K191">
        <v>0</v>
      </c>
      <c r="L191">
        <v>1091</v>
      </c>
      <c r="M191">
        <v>717</v>
      </c>
      <c r="N191">
        <v>374</v>
      </c>
      <c r="O191">
        <v>44300</v>
      </c>
      <c r="P191">
        <v>1061</v>
      </c>
      <c r="Q191">
        <v>77</v>
      </c>
      <c r="R191">
        <v>35</v>
      </c>
      <c r="S191">
        <v>7</v>
      </c>
      <c r="T191" t="s">
        <v>547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3131</v>
      </c>
      <c r="B192">
        <v>1980</v>
      </c>
      <c r="C192" t="s">
        <v>171</v>
      </c>
      <c r="D192" t="s">
        <v>549</v>
      </c>
      <c r="E192" t="str">
        <f t="shared" si="2"/>
        <v>City of Downey</v>
      </c>
      <c r="F192">
        <v>795</v>
      </c>
      <c r="G192" t="s">
        <v>3132</v>
      </c>
      <c r="H192">
        <v>82602</v>
      </c>
      <c r="I192">
        <v>82602</v>
      </c>
      <c r="J192">
        <v>0</v>
      </c>
      <c r="K192">
        <v>0</v>
      </c>
      <c r="L192">
        <v>32667</v>
      </c>
      <c r="M192">
        <v>17423</v>
      </c>
      <c r="N192">
        <v>15244</v>
      </c>
      <c r="O192">
        <v>88400</v>
      </c>
      <c r="P192">
        <v>22886</v>
      </c>
      <c r="Q192">
        <v>2912</v>
      </c>
      <c r="R192">
        <v>7630</v>
      </c>
      <c r="S192">
        <v>250</v>
      </c>
      <c r="T192" t="s">
        <v>549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3133</v>
      </c>
      <c r="B193">
        <v>1980</v>
      </c>
      <c r="C193" t="s">
        <v>171</v>
      </c>
      <c r="D193" t="s">
        <v>551</v>
      </c>
      <c r="E193" t="str">
        <f t="shared" si="2"/>
        <v>City of Duarte</v>
      </c>
      <c r="F193">
        <v>800</v>
      </c>
      <c r="G193" t="s">
        <v>3134</v>
      </c>
      <c r="H193">
        <v>16766</v>
      </c>
      <c r="I193">
        <v>16766</v>
      </c>
      <c r="J193">
        <v>0</v>
      </c>
      <c r="K193">
        <v>0</v>
      </c>
      <c r="L193">
        <v>5494</v>
      </c>
      <c r="M193">
        <v>3886</v>
      </c>
      <c r="N193">
        <v>1608</v>
      </c>
      <c r="O193">
        <v>69000</v>
      </c>
      <c r="P193">
        <v>4558</v>
      </c>
      <c r="Q193">
        <v>346</v>
      </c>
      <c r="R193">
        <v>621</v>
      </c>
      <c r="S193">
        <v>211</v>
      </c>
      <c r="T193" t="s">
        <v>551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3135</v>
      </c>
      <c r="B194">
        <v>1980</v>
      </c>
      <c r="C194" t="s">
        <v>171</v>
      </c>
      <c r="D194" t="s">
        <v>553</v>
      </c>
      <c r="E194" t="str">
        <f t="shared" si="2"/>
        <v>City of Dublin</v>
      </c>
      <c r="F194">
        <v>802</v>
      </c>
      <c r="G194" t="s">
        <v>3136</v>
      </c>
      <c r="H194">
        <v>13496</v>
      </c>
      <c r="I194">
        <v>13496</v>
      </c>
      <c r="J194">
        <v>0</v>
      </c>
      <c r="K194">
        <v>0</v>
      </c>
      <c r="L194">
        <v>3954</v>
      </c>
      <c r="M194">
        <v>3003</v>
      </c>
      <c r="N194">
        <v>951</v>
      </c>
      <c r="O194">
        <v>89400</v>
      </c>
      <c r="P194">
        <v>3761</v>
      </c>
      <c r="Q194">
        <v>242</v>
      </c>
      <c r="R194">
        <v>128</v>
      </c>
      <c r="S194">
        <v>2</v>
      </c>
      <c r="T194" t="s">
        <v>553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3137</v>
      </c>
      <c r="B195">
        <v>1980</v>
      </c>
      <c r="C195" t="s">
        <v>171</v>
      </c>
      <c r="D195" t="s">
        <v>555</v>
      </c>
      <c r="E195" t="str">
        <f t="shared" si="2"/>
        <v>City of Dunsmuir</v>
      </c>
      <c r="F195">
        <v>805</v>
      </c>
      <c r="G195" t="s">
        <v>3138</v>
      </c>
      <c r="H195">
        <v>2253</v>
      </c>
      <c r="I195">
        <v>0</v>
      </c>
      <c r="J195">
        <v>0</v>
      </c>
      <c r="K195">
        <v>2253</v>
      </c>
      <c r="L195">
        <v>956</v>
      </c>
      <c r="M195">
        <v>571</v>
      </c>
      <c r="N195">
        <v>385</v>
      </c>
      <c r="O195">
        <v>50000</v>
      </c>
      <c r="P195">
        <v>731</v>
      </c>
      <c r="Q195">
        <v>225</v>
      </c>
      <c r="R195">
        <v>89</v>
      </c>
      <c r="S195">
        <v>31</v>
      </c>
      <c r="T195" t="s">
        <v>555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3139</v>
      </c>
      <c r="B196">
        <v>1980</v>
      </c>
      <c r="C196" t="s">
        <v>171</v>
      </c>
      <c r="D196" t="s">
        <v>3140</v>
      </c>
      <c r="E196" t="str">
        <f t="shared" si="2"/>
        <v>City of Eagle Mountain</v>
      </c>
      <c r="F196">
        <v>807</v>
      </c>
      <c r="G196" t="s">
        <v>3141</v>
      </c>
      <c r="H196">
        <v>1890</v>
      </c>
      <c r="I196">
        <v>0</v>
      </c>
      <c r="J196">
        <v>0</v>
      </c>
      <c r="K196">
        <v>1890</v>
      </c>
      <c r="L196">
        <v>514</v>
      </c>
      <c r="M196">
        <v>155</v>
      </c>
      <c r="N196">
        <v>359</v>
      </c>
      <c r="O196">
        <v>20800</v>
      </c>
      <c r="P196">
        <v>375</v>
      </c>
      <c r="Q196">
        <v>22</v>
      </c>
      <c r="R196">
        <v>1</v>
      </c>
      <c r="S196">
        <v>179</v>
      </c>
      <c r="T196" t="s">
        <v>3140</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3142</v>
      </c>
      <c r="B197">
        <v>1980</v>
      </c>
      <c r="C197" t="s">
        <v>171</v>
      </c>
      <c r="D197" t="s">
        <v>3143</v>
      </c>
      <c r="E197" t="str">
        <f t="shared" ref="E197:E260" si="3">_xlfn.CONCAT("City of ",D197)</f>
        <v>City of Earlimart</v>
      </c>
      <c r="F197">
        <v>810</v>
      </c>
      <c r="G197" t="s">
        <v>3144</v>
      </c>
      <c r="H197">
        <v>4578</v>
      </c>
      <c r="I197">
        <v>0</v>
      </c>
      <c r="J197">
        <v>4578</v>
      </c>
      <c r="K197">
        <v>0</v>
      </c>
      <c r="L197">
        <v>1172</v>
      </c>
      <c r="M197">
        <v>682</v>
      </c>
      <c r="N197">
        <v>490</v>
      </c>
      <c r="O197">
        <v>30400</v>
      </c>
      <c r="P197">
        <v>926</v>
      </c>
      <c r="Q197">
        <v>179</v>
      </c>
      <c r="R197">
        <v>29</v>
      </c>
      <c r="S197">
        <v>90</v>
      </c>
      <c r="T197" t="s">
        <v>3143</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3145</v>
      </c>
      <c r="B198">
        <v>1980</v>
      </c>
      <c r="C198" t="s">
        <v>171</v>
      </c>
      <c r="D198" t="s">
        <v>3146</v>
      </c>
      <c r="E198" t="str">
        <f t="shared" si="3"/>
        <v>City of East Blythe</v>
      </c>
      <c r="F198">
        <v>811</v>
      </c>
      <c r="G198" t="s">
        <v>3147</v>
      </c>
      <c r="H198">
        <v>1660</v>
      </c>
      <c r="I198">
        <v>0</v>
      </c>
      <c r="J198">
        <v>0</v>
      </c>
      <c r="K198">
        <v>1660</v>
      </c>
      <c r="L198">
        <v>543</v>
      </c>
      <c r="M198">
        <v>252</v>
      </c>
      <c r="N198">
        <v>291</v>
      </c>
      <c r="O198">
        <v>29700</v>
      </c>
      <c r="P198">
        <v>325</v>
      </c>
      <c r="Q198">
        <v>60</v>
      </c>
      <c r="R198">
        <v>132</v>
      </c>
      <c r="S198">
        <v>145</v>
      </c>
      <c r="T198" t="s">
        <v>3146</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3148</v>
      </c>
      <c r="B199">
        <v>1980</v>
      </c>
      <c r="C199" t="s">
        <v>171</v>
      </c>
      <c r="D199" t="s">
        <v>3149</v>
      </c>
      <c r="E199" t="str">
        <f t="shared" si="3"/>
        <v>City of East Compton</v>
      </c>
      <c r="F199">
        <v>812</v>
      </c>
      <c r="G199" t="s">
        <v>3150</v>
      </c>
      <c r="H199">
        <v>6435</v>
      </c>
      <c r="I199">
        <v>6435</v>
      </c>
      <c r="J199">
        <v>0</v>
      </c>
      <c r="K199">
        <v>0</v>
      </c>
      <c r="L199">
        <v>1695</v>
      </c>
      <c r="M199">
        <v>932</v>
      </c>
      <c r="N199">
        <v>763</v>
      </c>
      <c r="O199">
        <v>44600</v>
      </c>
      <c r="P199">
        <v>1373</v>
      </c>
      <c r="Q199">
        <v>345</v>
      </c>
      <c r="R199">
        <v>58</v>
      </c>
      <c r="S199">
        <v>1</v>
      </c>
      <c r="T199" t="s">
        <v>3149</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3151</v>
      </c>
      <c r="B200">
        <v>1980</v>
      </c>
      <c r="C200" t="s">
        <v>171</v>
      </c>
      <c r="D200" t="s">
        <v>3152</v>
      </c>
      <c r="E200" t="str">
        <f t="shared" si="3"/>
        <v>City of East Hemet</v>
      </c>
      <c r="F200">
        <v>814</v>
      </c>
      <c r="G200" t="s">
        <v>3153</v>
      </c>
      <c r="H200">
        <v>14712</v>
      </c>
      <c r="I200">
        <v>14712</v>
      </c>
      <c r="J200">
        <v>0</v>
      </c>
      <c r="K200">
        <v>0</v>
      </c>
      <c r="L200">
        <v>5328</v>
      </c>
      <c r="M200">
        <v>3824</v>
      </c>
      <c r="N200">
        <v>1504</v>
      </c>
      <c r="O200">
        <v>66700</v>
      </c>
      <c r="P200">
        <v>4757</v>
      </c>
      <c r="Q200">
        <v>499</v>
      </c>
      <c r="R200">
        <v>294</v>
      </c>
      <c r="S200">
        <v>89</v>
      </c>
      <c r="T200" t="s">
        <v>3152</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3154</v>
      </c>
      <c r="B201">
        <v>1980</v>
      </c>
      <c r="C201" t="s">
        <v>171</v>
      </c>
      <c r="D201" t="s">
        <v>3155</v>
      </c>
      <c r="E201" t="str">
        <f t="shared" si="3"/>
        <v>City of East La Mirada</v>
      </c>
      <c r="F201">
        <v>818</v>
      </c>
      <c r="G201" t="s">
        <v>3156</v>
      </c>
      <c r="H201">
        <v>9688</v>
      </c>
      <c r="I201">
        <v>9688</v>
      </c>
      <c r="J201">
        <v>0</v>
      </c>
      <c r="K201">
        <v>0</v>
      </c>
      <c r="L201">
        <v>3336</v>
      </c>
      <c r="M201">
        <v>2228</v>
      </c>
      <c r="N201">
        <v>1108</v>
      </c>
      <c r="O201">
        <v>89200</v>
      </c>
      <c r="P201">
        <v>2511</v>
      </c>
      <c r="Q201">
        <v>202</v>
      </c>
      <c r="R201">
        <v>660</v>
      </c>
      <c r="S201">
        <v>3</v>
      </c>
      <c r="T201" t="s">
        <v>3155</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3157</v>
      </c>
      <c r="B202">
        <v>1980</v>
      </c>
      <c r="C202" t="s">
        <v>171</v>
      </c>
      <c r="D202" t="s">
        <v>3158</v>
      </c>
      <c r="E202" t="str">
        <f t="shared" si="3"/>
        <v>City of East Los Angeles</v>
      </c>
      <c r="F202">
        <v>820</v>
      </c>
      <c r="G202" t="s">
        <v>3159</v>
      </c>
      <c r="H202">
        <v>110017</v>
      </c>
      <c r="I202">
        <v>110017</v>
      </c>
      <c r="J202">
        <v>0</v>
      </c>
      <c r="K202">
        <v>0</v>
      </c>
      <c r="L202">
        <v>29064</v>
      </c>
      <c r="M202">
        <v>11415</v>
      </c>
      <c r="N202">
        <v>17649</v>
      </c>
      <c r="O202">
        <v>55600</v>
      </c>
      <c r="P202">
        <v>24245</v>
      </c>
      <c r="Q202">
        <v>4755</v>
      </c>
      <c r="R202">
        <v>855</v>
      </c>
      <c r="S202">
        <v>31</v>
      </c>
      <c r="T202" t="s">
        <v>3158</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3160</v>
      </c>
      <c r="B203">
        <v>1980</v>
      </c>
      <c r="C203" t="s">
        <v>171</v>
      </c>
      <c r="D203" t="s">
        <v>3161</v>
      </c>
      <c r="E203" t="str">
        <f t="shared" si="3"/>
        <v>City of Easton</v>
      </c>
      <c r="F203">
        <v>825</v>
      </c>
      <c r="G203" t="s">
        <v>3162</v>
      </c>
      <c r="H203">
        <v>1710</v>
      </c>
      <c r="I203">
        <v>0</v>
      </c>
      <c r="J203">
        <v>0</v>
      </c>
      <c r="K203">
        <v>1710</v>
      </c>
      <c r="L203">
        <v>571</v>
      </c>
      <c r="M203">
        <v>427</v>
      </c>
      <c r="N203">
        <v>144</v>
      </c>
      <c r="O203">
        <v>55900</v>
      </c>
      <c r="P203">
        <v>529</v>
      </c>
      <c r="Q203">
        <v>49</v>
      </c>
      <c r="R203">
        <v>1</v>
      </c>
      <c r="S203">
        <v>10</v>
      </c>
      <c r="T203" t="s">
        <v>3161</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3163</v>
      </c>
      <c r="B204">
        <v>1980</v>
      </c>
      <c r="C204" t="s">
        <v>171</v>
      </c>
      <c r="D204" t="s">
        <v>3164</v>
      </c>
      <c r="E204" t="str">
        <f t="shared" si="3"/>
        <v>City of East Palo Alto</v>
      </c>
      <c r="F204">
        <v>827</v>
      </c>
      <c r="G204" t="s">
        <v>3165</v>
      </c>
      <c r="H204">
        <v>18191</v>
      </c>
      <c r="I204">
        <v>18191</v>
      </c>
      <c r="J204">
        <v>0</v>
      </c>
      <c r="K204">
        <v>0</v>
      </c>
      <c r="L204">
        <v>6476</v>
      </c>
      <c r="M204">
        <v>2912</v>
      </c>
      <c r="N204">
        <v>3564</v>
      </c>
      <c r="O204">
        <v>61800</v>
      </c>
      <c r="P204">
        <v>4127</v>
      </c>
      <c r="Q204">
        <v>655</v>
      </c>
      <c r="R204">
        <v>1840</v>
      </c>
      <c r="S204">
        <v>159</v>
      </c>
      <c r="T204" t="s">
        <v>3164</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3166</v>
      </c>
      <c r="B205">
        <v>1980</v>
      </c>
      <c r="C205" t="s">
        <v>171</v>
      </c>
      <c r="D205" t="s">
        <v>3167</v>
      </c>
      <c r="E205" t="str">
        <f t="shared" si="3"/>
        <v>City of East Porterville</v>
      </c>
      <c r="F205">
        <v>830</v>
      </c>
      <c r="G205" t="s">
        <v>3168</v>
      </c>
      <c r="H205">
        <v>5218</v>
      </c>
      <c r="I205">
        <v>0</v>
      </c>
      <c r="J205">
        <v>5218</v>
      </c>
      <c r="K205">
        <v>0</v>
      </c>
      <c r="L205">
        <v>1645</v>
      </c>
      <c r="M205">
        <v>975</v>
      </c>
      <c r="N205">
        <v>670</v>
      </c>
      <c r="O205">
        <v>32000</v>
      </c>
      <c r="P205">
        <v>1347</v>
      </c>
      <c r="Q205">
        <v>254</v>
      </c>
      <c r="R205">
        <v>18</v>
      </c>
      <c r="S205">
        <v>158</v>
      </c>
      <c r="T205" t="s">
        <v>3167</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3169</v>
      </c>
      <c r="B206">
        <v>1980</v>
      </c>
      <c r="C206" t="s">
        <v>171</v>
      </c>
      <c r="D206" t="s">
        <v>3170</v>
      </c>
      <c r="E206" t="str">
        <f t="shared" si="3"/>
        <v>City of Edgemont</v>
      </c>
      <c r="F206">
        <v>844</v>
      </c>
      <c r="G206" t="s">
        <v>3171</v>
      </c>
      <c r="H206">
        <v>5215</v>
      </c>
      <c r="I206">
        <v>5215</v>
      </c>
      <c r="J206">
        <v>0</v>
      </c>
      <c r="K206">
        <v>0</v>
      </c>
      <c r="L206">
        <v>1796</v>
      </c>
      <c r="M206">
        <v>681</v>
      </c>
      <c r="N206">
        <v>1115</v>
      </c>
      <c r="O206">
        <v>58100</v>
      </c>
      <c r="P206">
        <v>1322</v>
      </c>
      <c r="Q206">
        <v>458</v>
      </c>
      <c r="R206">
        <v>195</v>
      </c>
      <c r="S206">
        <v>66</v>
      </c>
      <c r="T206" t="s">
        <v>3170</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3172</v>
      </c>
      <c r="B207">
        <v>1980</v>
      </c>
      <c r="C207" t="s">
        <v>171</v>
      </c>
      <c r="D207" t="s">
        <v>3173</v>
      </c>
      <c r="E207" t="str">
        <f t="shared" si="3"/>
        <v>City of Edwards AFB</v>
      </c>
      <c r="F207">
        <v>847</v>
      </c>
      <c r="G207" t="s">
        <v>3174</v>
      </c>
      <c r="H207">
        <v>8554</v>
      </c>
      <c r="I207">
        <v>0</v>
      </c>
      <c r="J207">
        <v>8554</v>
      </c>
      <c r="K207">
        <v>0</v>
      </c>
      <c r="L207">
        <v>2157</v>
      </c>
      <c r="M207">
        <v>125</v>
      </c>
      <c r="N207">
        <v>2032</v>
      </c>
      <c r="O207">
        <v>33500</v>
      </c>
      <c r="P207">
        <v>2003</v>
      </c>
      <c r="Q207">
        <v>187</v>
      </c>
      <c r="R207">
        <v>80</v>
      </c>
      <c r="S207">
        <v>81</v>
      </c>
      <c r="T207" t="s">
        <v>3173</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3175</v>
      </c>
      <c r="B208">
        <v>1980</v>
      </c>
      <c r="C208" t="s">
        <v>171</v>
      </c>
      <c r="D208" t="s">
        <v>559</v>
      </c>
      <c r="E208" t="str">
        <f t="shared" si="3"/>
        <v>City of El Cajon</v>
      </c>
      <c r="F208">
        <v>850</v>
      </c>
      <c r="G208" t="s">
        <v>3176</v>
      </c>
      <c r="H208">
        <v>73892</v>
      </c>
      <c r="I208">
        <v>73892</v>
      </c>
      <c r="J208">
        <v>0</v>
      </c>
      <c r="K208">
        <v>0</v>
      </c>
      <c r="L208">
        <v>28464</v>
      </c>
      <c r="M208">
        <v>12353</v>
      </c>
      <c r="N208">
        <v>16111</v>
      </c>
      <c r="O208">
        <v>87300</v>
      </c>
      <c r="P208">
        <v>15832</v>
      </c>
      <c r="Q208">
        <v>2299</v>
      </c>
      <c r="R208">
        <v>9832</v>
      </c>
      <c r="S208">
        <v>2112</v>
      </c>
      <c r="T208" t="s">
        <v>559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3177</v>
      </c>
      <c r="B209">
        <v>1980</v>
      </c>
      <c r="C209" t="s">
        <v>171</v>
      </c>
      <c r="D209" t="s">
        <v>561</v>
      </c>
      <c r="E209" t="str">
        <f t="shared" si="3"/>
        <v>City of El Centro</v>
      </c>
      <c r="F209">
        <v>855</v>
      </c>
      <c r="G209" t="s">
        <v>3178</v>
      </c>
      <c r="H209">
        <v>23996</v>
      </c>
      <c r="I209">
        <v>0</v>
      </c>
      <c r="J209">
        <v>23996</v>
      </c>
      <c r="K209">
        <v>0</v>
      </c>
      <c r="L209">
        <v>7783</v>
      </c>
      <c r="M209">
        <v>4505</v>
      </c>
      <c r="N209">
        <v>3278</v>
      </c>
      <c r="O209">
        <v>54900</v>
      </c>
      <c r="P209">
        <v>5697</v>
      </c>
      <c r="Q209">
        <v>1012</v>
      </c>
      <c r="R209">
        <v>1200</v>
      </c>
      <c r="S209">
        <v>512</v>
      </c>
      <c r="T209" t="s">
        <v>561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3179</v>
      </c>
      <c r="B210">
        <v>1980</v>
      </c>
      <c r="C210" t="s">
        <v>171</v>
      </c>
      <c r="D210" t="s">
        <v>563</v>
      </c>
      <c r="E210" t="str">
        <f t="shared" si="3"/>
        <v>City of El Cerrito</v>
      </c>
      <c r="F210">
        <v>860</v>
      </c>
      <c r="G210" t="s">
        <v>3180</v>
      </c>
      <c r="H210">
        <v>22731</v>
      </c>
      <c r="I210">
        <v>22731</v>
      </c>
      <c r="J210">
        <v>0</v>
      </c>
      <c r="K210">
        <v>0</v>
      </c>
      <c r="L210">
        <v>9660</v>
      </c>
      <c r="M210">
        <v>6405</v>
      </c>
      <c r="N210">
        <v>3255</v>
      </c>
      <c r="O210">
        <v>97500</v>
      </c>
      <c r="P210">
        <v>8164</v>
      </c>
      <c r="Q210">
        <v>1190</v>
      </c>
      <c r="R210">
        <v>407</v>
      </c>
      <c r="S210">
        <v>92</v>
      </c>
      <c r="T210" t="s">
        <v>563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3181</v>
      </c>
      <c r="B211">
        <v>1980</v>
      </c>
      <c r="C211" t="s">
        <v>171</v>
      </c>
      <c r="D211" t="s">
        <v>3182</v>
      </c>
      <c r="E211" t="str">
        <f t="shared" si="3"/>
        <v>City of El Dorado Hills</v>
      </c>
      <c r="F211">
        <v>861</v>
      </c>
      <c r="G211" t="s">
        <v>3183</v>
      </c>
      <c r="H211">
        <v>3453</v>
      </c>
      <c r="I211">
        <v>0</v>
      </c>
      <c r="J211">
        <v>3453</v>
      </c>
      <c r="K211">
        <v>0</v>
      </c>
      <c r="L211">
        <v>1035</v>
      </c>
      <c r="M211">
        <v>964</v>
      </c>
      <c r="N211">
        <v>71</v>
      </c>
      <c r="O211">
        <v>98200</v>
      </c>
      <c r="P211">
        <v>1085</v>
      </c>
      <c r="Q211">
        <v>10</v>
      </c>
      <c r="R211">
        <v>0</v>
      </c>
      <c r="S211">
        <v>0</v>
      </c>
      <c r="T211" t="s">
        <v>3182</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3184</v>
      </c>
      <c r="B212">
        <v>1980</v>
      </c>
      <c r="C212" t="s">
        <v>171</v>
      </c>
      <c r="D212" t="s">
        <v>3185</v>
      </c>
      <c r="E212" t="str">
        <f t="shared" si="3"/>
        <v>City of El Granada</v>
      </c>
      <c r="F212">
        <v>864</v>
      </c>
      <c r="G212" t="s">
        <v>3186</v>
      </c>
      <c r="H212">
        <v>3582</v>
      </c>
      <c r="I212">
        <v>0</v>
      </c>
      <c r="J212">
        <v>3582</v>
      </c>
      <c r="K212">
        <v>0</v>
      </c>
      <c r="L212">
        <v>1274</v>
      </c>
      <c r="M212">
        <v>933</v>
      </c>
      <c r="N212">
        <v>341</v>
      </c>
      <c r="O212">
        <v>122900</v>
      </c>
      <c r="P212">
        <v>1125</v>
      </c>
      <c r="Q212">
        <v>155</v>
      </c>
      <c r="R212">
        <v>30</v>
      </c>
      <c r="S212">
        <v>10</v>
      </c>
      <c r="T212" t="s">
        <v>3185</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3187</v>
      </c>
      <c r="B213">
        <v>1980</v>
      </c>
      <c r="C213" t="s">
        <v>171</v>
      </c>
      <c r="D213" t="s">
        <v>569</v>
      </c>
      <c r="E213" t="str">
        <f t="shared" si="3"/>
        <v>City of Elk Grove</v>
      </c>
      <c r="F213">
        <v>870</v>
      </c>
      <c r="G213" t="s">
        <v>3188</v>
      </c>
      <c r="H213">
        <v>10959</v>
      </c>
      <c r="I213">
        <v>0</v>
      </c>
      <c r="J213">
        <v>10959</v>
      </c>
      <c r="K213">
        <v>0</v>
      </c>
      <c r="L213">
        <v>3492</v>
      </c>
      <c r="M213">
        <v>2759</v>
      </c>
      <c r="N213">
        <v>733</v>
      </c>
      <c r="O213">
        <v>73000</v>
      </c>
      <c r="P213">
        <v>3415</v>
      </c>
      <c r="Q213">
        <v>193</v>
      </c>
      <c r="R213">
        <v>136</v>
      </c>
      <c r="S213">
        <v>132</v>
      </c>
      <c r="T213" t="s">
        <v>569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3189</v>
      </c>
      <c r="B214">
        <v>1980</v>
      </c>
      <c r="C214" t="s">
        <v>171</v>
      </c>
      <c r="D214" t="s">
        <v>565</v>
      </c>
      <c r="E214" t="str">
        <f t="shared" si="3"/>
        <v>City of El Monte</v>
      </c>
      <c r="F214">
        <v>880</v>
      </c>
      <c r="G214" t="s">
        <v>3190</v>
      </c>
      <c r="H214">
        <v>79494</v>
      </c>
      <c r="I214">
        <v>79494</v>
      </c>
      <c r="J214">
        <v>0</v>
      </c>
      <c r="K214">
        <v>0</v>
      </c>
      <c r="L214">
        <v>24170</v>
      </c>
      <c r="M214">
        <v>10006</v>
      </c>
      <c r="N214">
        <v>14164</v>
      </c>
      <c r="O214">
        <v>65000</v>
      </c>
      <c r="P214">
        <v>16155</v>
      </c>
      <c r="Q214">
        <v>3933</v>
      </c>
      <c r="R214">
        <v>3804</v>
      </c>
      <c r="S214">
        <v>1487</v>
      </c>
      <c r="T214" t="s">
        <v>565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3191</v>
      </c>
      <c r="B215">
        <v>1980</v>
      </c>
      <c r="C215" t="s">
        <v>171</v>
      </c>
      <c r="D215" t="s">
        <v>3192</v>
      </c>
      <c r="E215" t="str">
        <f t="shared" si="3"/>
        <v>City of El Paso de Robles</v>
      </c>
      <c r="F215">
        <v>885</v>
      </c>
      <c r="G215" t="s">
        <v>3193</v>
      </c>
      <c r="H215">
        <v>9163</v>
      </c>
      <c r="I215">
        <v>0</v>
      </c>
      <c r="J215">
        <v>9163</v>
      </c>
      <c r="K215">
        <v>0</v>
      </c>
      <c r="L215">
        <v>3631</v>
      </c>
      <c r="M215">
        <v>1985</v>
      </c>
      <c r="N215">
        <v>1646</v>
      </c>
      <c r="O215">
        <v>65800</v>
      </c>
      <c r="P215">
        <v>3036</v>
      </c>
      <c r="Q215">
        <v>514</v>
      </c>
      <c r="R215">
        <v>330</v>
      </c>
      <c r="S215">
        <v>106</v>
      </c>
      <c r="T215" t="s">
        <v>3192</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3194</v>
      </c>
      <c r="B216">
        <v>1980</v>
      </c>
      <c r="C216" t="s">
        <v>171</v>
      </c>
      <c r="D216" t="s">
        <v>3195</v>
      </c>
      <c r="E216" t="str">
        <f t="shared" si="3"/>
        <v>City of El Rio</v>
      </c>
      <c r="F216">
        <v>890</v>
      </c>
      <c r="G216" t="s">
        <v>3196</v>
      </c>
      <c r="H216">
        <v>5674</v>
      </c>
      <c r="I216">
        <v>5674</v>
      </c>
      <c r="J216">
        <v>0</v>
      </c>
      <c r="K216">
        <v>0</v>
      </c>
      <c r="L216">
        <v>1597</v>
      </c>
      <c r="M216">
        <v>1107</v>
      </c>
      <c r="N216">
        <v>490</v>
      </c>
      <c r="O216">
        <v>65900</v>
      </c>
      <c r="P216">
        <v>1328</v>
      </c>
      <c r="Q216">
        <v>151</v>
      </c>
      <c r="R216">
        <v>7</v>
      </c>
      <c r="S216">
        <v>151</v>
      </c>
      <c r="T216" t="s">
        <v>3195</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3197</v>
      </c>
      <c r="B217">
        <v>1980</v>
      </c>
      <c r="C217" t="s">
        <v>171</v>
      </c>
      <c r="D217" t="s">
        <v>567</v>
      </c>
      <c r="E217" t="str">
        <f t="shared" si="3"/>
        <v>City of El Segundo</v>
      </c>
      <c r="F217">
        <v>895</v>
      </c>
      <c r="G217" t="s">
        <v>3198</v>
      </c>
      <c r="H217">
        <v>13752</v>
      </c>
      <c r="I217">
        <v>13752</v>
      </c>
      <c r="J217">
        <v>0</v>
      </c>
      <c r="K217">
        <v>0</v>
      </c>
      <c r="L217">
        <v>5985</v>
      </c>
      <c r="M217">
        <v>2427</v>
      </c>
      <c r="N217">
        <v>3558</v>
      </c>
      <c r="O217">
        <v>126400</v>
      </c>
      <c r="P217">
        <v>3696</v>
      </c>
      <c r="Q217">
        <v>1707</v>
      </c>
      <c r="R217">
        <v>906</v>
      </c>
      <c r="S217">
        <v>1</v>
      </c>
      <c r="T217" t="s">
        <v>567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3199</v>
      </c>
      <c r="B218">
        <v>1980</v>
      </c>
      <c r="C218" t="s">
        <v>171</v>
      </c>
      <c r="D218" t="s">
        <v>3200</v>
      </c>
      <c r="E218" t="str">
        <f t="shared" si="3"/>
        <v>City of El Sobrante</v>
      </c>
      <c r="F218">
        <v>902</v>
      </c>
      <c r="G218" t="s">
        <v>3201</v>
      </c>
      <c r="H218">
        <v>10535</v>
      </c>
      <c r="I218">
        <v>10535</v>
      </c>
      <c r="J218">
        <v>0</v>
      </c>
      <c r="K218">
        <v>0</v>
      </c>
      <c r="L218">
        <v>4170</v>
      </c>
      <c r="M218">
        <v>2770</v>
      </c>
      <c r="N218">
        <v>1400</v>
      </c>
      <c r="O218">
        <v>76500</v>
      </c>
      <c r="P218">
        <v>3329</v>
      </c>
      <c r="Q218">
        <v>429</v>
      </c>
      <c r="R218">
        <v>478</v>
      </c>
      <c r="S218">
        <v>58</v>
      </c>
      <c r="T218" t="s">
        <v>3200</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3202</v>
      </c>
      <c r="B219">
        <v>1980</v>
      </c>
      <c r="C219" t="s">
        <v>171</v>
      </c>
      <c r="D219" t="s">
        <v>3203</v>
      </c>
      <c r="E219" t="str">
        <f t="shared" si="3"/>
        <v>City of El Toro</v>
      </c>
      <c r="F219">
        <v>903</v>
      </c>
      <c r="G219" t="s">
        <v>3204</v>
      </c>
      <c r="H219">
        <v>38153</v>
      </c>
      <c r="I219">
        <v>38153</v>
      </c>
      <c r="J219">
        <v>0</v>
      </c>
      <c r="K219">
        <v>0</v>
      </c>
      <c r="L219">
        <v>12158</v>
      </c>
      <c r="M219">
        <v>9896</v>
      </c>
      <c r="N219">
        <v>2262</v>
      </c>
      <c r="O219">
        <v>132800</v>
      </c>
      <c r="P219">
        <v>10483</v>
      </c>
      <c r="Q219">
        <v>598</v>
      </c>
      <c r="R219">
        <v>864</v>
      </c>
      <c r="S219">
        <v>1055</v>
      </c>
      <c r="T219" t="s">
        <v>3203</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3205</v>
      </c>
      <c r="B220">
        <v>1980</v>
      </c>
      <c r="C220" t="s">
        <v>171</v>
      </c>
      <c r="D220" t="s">
        <v>3206</v>
      </c>
      <c r="E220" t="str">
        <f t="shared" si="3"/>
        <v>City of El Toro Station</v>
      </c>
      <c r="F220">
        <v>904</v>
      </c>
      <c r="G220" t="s">
        <v>3207</v>
      </c>
      <c r="H220">
        <v>7632</v>
      </c>
      <c r="I220">
        <v>7632</v>
      </c>
      <c r="J220">
        <v>0</v>
      </c>
      <c r="K220">
        <v>0</v>
      </c>
      <c r="L220">
        <v>1236</v>
      </c>
      <c r="M220">
        <v>2</v>
      </c>
      <c r="N220">
        <v>1234</v>
      </c>
      <c r="O220">
        <v>0</v>
      </c>
      <c r="P220">
        <v>930</v>
      </c>
      <c r="Q220">
        <v>311</v>
      </c>
      <c r="R220">
        <v>12</v>
      </c>
      <c r="S220">
        <v>1</v>
      </c>
      <c r="T220" t="s">
        <v>3206</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3208</v>
      </c>
      <c r="B221">
        <v>1980</v>
      </c>
      <c r="C221" t="s">
        <v>171</v>
      </c>
      <c r="D221" t="s">
        <v>3209</v>
      </c>
      <c r="E221" t="str">
        <f t="shared" si="3"/>
        <v>City of El Verano</v>
      </c>
      <c r="F221">
        <v>905</v>
      </c>
      <c r="G221" t="s">
        <v>3210</v>
      </c>
      <c r="H221">
        <v>2384</v>
      </c>
      <c r="I221">
        <v>0</v>
      </c>
      <c r="J221">
        <v>0</v>
      </c>
      <c r="K221">
        <v>2384</v>
      </c>
      <c r="L221">
        <v>931</v>
      </c>
      <c r="M221">
        <v>524</v>
      </c>
      <c r="N221">
        <v>407</v>
      </c>
      <c r="O221">
        <v>79100</v>
      </c>
      <c r="P221">
        <v>865</v>
      </c>
      <c r="Q221">
        <v>135</v>
      </c>
      <c r="R221">
        <v>2</v>
      </c>
      <c r="S221">
        <v>3</v>
      </c>
      <c r="T221" t="s">
        <v>3209</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3211</v>
      </c>
      <c r="B222">
        <v>1980</v>
      </c>
      <c r="C222" t="s">
        <v>171</v>
      </c>
      <c r="D222" t="s">
        <v>571</v>
      </c>
      <c r="E222" t="str">
        <f t="shared" si="3"/>
        <v>City of Emeryville</v>
      </c>
      <c r="F222">
        <v>910</v>
      </c>
      <c r="G222" t="s">
        <v>3212</v>
      </c>
      <c r="H222">
        <v>3714</v>
      </c>
      <c r="I222">
        <v>3714</v>
      </c>
      <c r="J222">
        <v>0</v>
      </c>
      <c r="K222">
        <v>0</v>
      </c>
      <c r="L222">
        <v>2132</v>
      </c>
      <c r="M222">
        <v>901</v>
      </c>
      <c r="N222">
        <v>1231</v>
      </c>
      <c r="O222">
        <v>47400</v>
      </c>
      <c r="P222">
        <v>1040</v>
      </c>
      <c r="Q222">
        <v>443</v>
      </c>
      <c r="R222">
        <v>927</v>
      </c>
      <c r="S222">
        <v>2</v>
      </c>
      <c r="T222" t="s">
        <v>571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3213</v>
      </c>
      <c r="B223">
        <v>1980</v>
      </c>
      <c r="C223" t="s">
        <v>171</v>
      </c>
      <c r="D223" t="s">
        <v>573</v>
      </c>
      <c r="E223" t="str">
        <f t="shared" si="3"/>
        <v>City of Encinitas</v>
      </c>
      <c r="F223">
        <v>920</v>
      </c>
      <c r="G223" t="s">
        <v>3214</v>
      </c>
      <c r="H223">
        <v>10796</v>
      </c>
      <c r="I223">
        <v>10796</v>
      </c>
      <c r="J223">
        <v>0</v>
      </c>
      <c r="K223">
        <v>0</v>
      </c>
      <c r="L223">
        <v>4289</v>
      </c>
      <c r="M223">
        <v>2399</v>
      </c>
      <c r="N223">
        <v>1890</v>
      </c>
      <c r="O223">
        <v>116900</v>
      </c>
      <c r="P223">
        <v>3561</v>
      </c>
      <c r="Q223">
        <v>707</v>
      </c>
      <c r="R223">
        <v>281</v>
      </c>
      <c r="S223">
        <v>12</v>
      </c>
      <c r="T223" t="s">
        <v>573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3215</v>
      </c>
      <c r="B224">
        <v>1980</v>
      </c>
      <c r="C224" t="s">
        <v>171</v>
      </c>
      <c r="D224" t="s">
        <v>575</v>
      </c>
      <c r="E224" t="str">
        <f t="shared" si="3"/>
        <v>City of Escalon</v>
      </c>
      <c r="F224">
        <v>930</v>
      </c>
      <c r="G224" t="s">
        <v>3216</v>
      </c>
      <c r="H224">
        <v>3127</v>
      </c>
      <c r="I224">
        <v>0</v>
      </c>
      <c r="J224">
        <v>3127</v>
      </c>
      <c r="K224">
        <v>0</v>
      </c>
      <c r="L224">
        <v>1199</v>
      </c>
      <c r="M224">
        <v>832</v>
      </c>
      <c r="N224">
        <v>367</v>
      </c>
      <c r="O224">
        <v>55100</v>
      </c>
      <c r="P224">
        <v>1110</v>
      </c>
      <c r="Q224">
        <v>45</v>
      </c>
      <c r="R224">
        <v>73</v>
      </c>
      <c r="S224">
        <v>102</v>
      </c>
      <c r="T224" t="s">
        <v>575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3217</v>
      </c>
      <c r="B225">
        <v>1980</v>
      </c>
      <c r="C225" t="s">
        <v>171</v>
      </c>
      <c r="D225" t="s">
        <v>577</v>
      </c>
      <c r="E225" t="str">
        <f t="shared" si="3"/>
        <v>City of Escondido</v>
      </c>
      <c r="F225">
        <v>935</v>
      </c>
      <c r="G225" t="s">
        <v>3218</v>
      </c>
      <c r="H225">
        <v>64355</v>
      </c>
      <c r="I225">
        <v>64355</v>
      </c>
      <c r="J225">
        <v>0</v>
      </c>
      <c r="K225">
        <v>0</v>
      </c>
      <c r="L225">
        <v>25046</v>
      </c>
      <c r="M225">
        <v>13669</v>
      </c>
      <c r="N225">
        <v>11377</v>
      </c>
      <c r="O225">
        <v>83100</v>
      </c>
      <c r="P225">
        <v>16934</v>
      </c>
      <c r="Q225">
        <v>2127</v>
      </c>
      <c r="R225">
        <v>4630</v>
      </c>
      <c r="S225">
        <v>3430</v>
      </c>
      <c r="T225" t="s">
        <v>577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3219</v>
      </c>
      <c r="B226">
        <v>1980</v>
      </c>
      <c r="C226" t="s">
        <v>171</v>
      </c>
      <c r="D226" t="s">
        <v>3220</v>
      </c>
      <c r="E226" t="str">
        <f t="shared" si="3"/>
        <v>City of Esparto</v>
      </c>
      <c r="F226">
        <v>937</v>
      </c>
      <c r="G226" t="s">
        <v>3221</v>
      </c>
      <c r="H226">
        <v>1303</v>
      </c>
      <c r="I226">
        <v>0</v>
      </c>
      <c r="J226">
        <v>0</v>
      </c>
      <c r="K226">
        <v>1303</v>
      </c>
      <c r="L226">
        <v>447</v>
      </c>
      <c r="M226">
        <v>339</v>
      </c>
      <c r="N226">
        <v>108</v>
      </c>
      <c r="O226">
        <v>47200</v>
      </c>
      <c r="P226">
        <v>369</v>
      </c>
      <c r="Q226">
        <v>24</v>
      </c>
      <c r="R226">
        <v>1</v>
      </c>
      <c r="S226">
        <v>68</v>
      </c>
      <c r="T226" t="s">
        <v>3220</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3222</v>
      </c>
      <c r="B227">
        <v>1980</v>
      </c>
      <c r="C227" t="s">
        <v>171</v>
      </c>
      <c r="D227" t="s">
        <v>579</v>
      </c>
      <c r="E227" t="str">
        <f t="shared" si="3"/>
        <v>City of Etna</v>
      </c>
      <c r="F227">
        <v>940</v>
      </c>
      <c r="G227" t="s">
        <v>3223</v>
      </c>
      <c r="H227">
        <v>754</v>
      </c>
      <c r="I227">
        <v>0</v>
      </c>
      <c r="J227">
        <v>0</v>
      </c>
      <c r="K227">
        <v>754</v>
      </c>
      <c r="L227">
        <v>283</v>
      </c>
      <c r="M227">
        <v>205</v>
      </c>
      <c r="N227">
        <v>78</v>
      </c>
      <c r="O227">
        <v>47500</v>
      </c>
      <c r="P227">
        <v>245</v>
      </c>
      <c r="Q227">
        <v>30</v>
      </c>
      <c r="R227">
        <v>11</v>
      </c>
      <c r="S227">
        <v>35</v>
      </c>
      <c r="T227" t="s">
        <v>579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3224</v>
      </c>
      <c r="B228">
        <v>1980</v>
      </c>
      <c r="C228" t="s">
        <v>171</v>
      </c>
      <c r="D228" t="s">
        <v>581</v>
      </c>
      <c r="E228" t="str">
        <f t="shared" si="3"/>
        <v>City of Eureka</v>
      </c>
      <c r="F228">
        <v>945</v>
      </c>
      <c r="G228" t="s">
        <v>3225</v>
      </c>
      <c r="H228">
        <v>24153</v>
      </c>
      <c r="I228">
        <v>0</v>
      </c>
      <c r="J228">
        <v>24153</v>
      </c>
      <c r="K228">
        <v>0</v>
      </c>
      <c r="L228">
        <v>10121</v>
      </c>
      <c r="M228">
        <v>5459</v>
      </c>
      <c r="N228">
        <v>4662</v>
      </c>
      <c r="O228">
        <v>54900</v>
      </c>
      <c r="P228">
        <v>7690</v>
      </c>
      <c r="Q228">
        <v>2271</v>
      </c>
      <c r="R228">
        <v>594</v>
      </c>
      <c r="S228">
        <v>165</v>
      </c>
      <c r="T228" t="s">
        <v>581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3226</v>
      </c>
      <c r="B229">
        <v>1980</v>
      </c>
      <c r="C229" t="s">
        <v>171</v>
      </c>
      <c r="D229" t="s">
        <v>583</v>
      </c>
      <c r="E229" t="str">
        <f t="shared" si="3"/>
        <v>City of Exeter</v>
      </c>
      <c r="F229">
        <v>950</v>
      </c>
      <c r="G229" t="s">
        <v>3227</v>
      </c>
      <c r="H229">
        <v>5606</v>
      </c>
      <c r="I229">
        <v>0</v>
      </c>
      <c r="J229">
        <v>5606</v>
      </c>
      <c r="K229">
        <v>0</v>
      </c>
      <c r="L229">
        <v>2060</v>
      </c>
      <c r="M229">
        <v>1340</v>
      </c>
      <c r="N229">
        <v>720</v>
      </c>
      <c r="O229">
        <v>44300</v>
      </c>
      <c r="P229">
        <v>1757</v>
      </c>
      <c r="Q229">
        <v>222</v>
      </c>
      <c r="R229">
        <v>59</v>
      </c>
      <c r="S229">
        <v>94</v>
      </c>
      <c r="T229" t="s">
        <v>583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3228</v>
      </c>
      <c r="B230">
        <v>1980</v>
      </c>
      <c r="C230" t="s">
        <v>171</v>
      </c>
      <c r="D230" t="s">
        <v>585</v>
      </c>
      <c r="E230" t="str">
        <f t="shared" si="3"/>
        <v>City of Fairfax</v>
      </c>
      <c r="F230">
        <v>955</v>
      </c>
      <c r="G230" t="s">
        <v>3229</v>
      </c>
      <c r="H230">
        <v>7391</v>
      </c>
      <c r="I230">
        <v>7391</v>
      </c>
      <c r="J230">
        <v>0</v>
      </c>
      <c r="K230">
        <v>0</v>
      </c>
      <c r="L230">
        <v>3271</v>
      </c>
      <c r="M230">
        <v>1874</v>
      </c>
      <c r="N230">
        <v>1397</v>
      </c>
      <c r="O230">
        <v>120900</v>
      </c>
      <c r="P230">
        <v>2706</v>
      </c>
      <c r="Q230">
        <v>514</v>
      </c>
      <c r="R230">
        <v>223</v>
      </c>
      <c r="S230">
        <v>1</v>
      </c>
      <c r="T230" t="s">
        <v>585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3230</v>
      </c>
      <c r="B231">
        <v>1980</v>
      </c>
      <c r="C231" t="s">
        <v>171</v>
      </c>
      <c r="D231" t="s">
        <v>587</v>
      </c>
      <c r="E231" t="str">
        <f t="shared" si="3"/>
        <v>City of Fairfield</v>
      </c>
      <c r="F231">
        <v>960</v>
      </c>
      <c r="G231" t="s">
        <v>3231</v>
      </c>
      <c r="H231">
        <v>58099</v>
      </c>
      <c r="I231">
        <v>58099</v>
      </c>
      <c r="J231">
        <v>0</v>
      </c>
      <c r="K231">
        <v>0</v>
      </c>
      <c r="L231">
        <v>18406</v>
      </c>
      <c r="M231">
        <v>10178</v>
      </c>
      <c r="N231">
        <v>8228</v>
      </c>
      <c r="O231">
        <v>66100</v>
      </c>
      <c r="P231">
        <v>14836</v>
      </c>
      <c r="Q231">
        <v>1545</v>
      </c>
      <c r="R231">
        <v>1827</v>
      </c>
      <c r="S231">
        <v>742</v>
      </c>
      <c r="T231" t="s">
        <v>587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3232</v>
      </c>
      <c r="B232">
        <v>1980</v>
      </c>
      <c r="C232" t="s">
        <v>171</v>
      </c>
      <c r="D232" t="s">
        <v>3233</v>
      </c>
      <c r="E232" t="str">
        <f t="shared" si="3"/>
        <v>City of Fair Oaks</v>
      </c>
      <c r="F232">
        <v>965</v>
      </c>
      <c r="G232" t="s">
        <v>3234</v>
      </c>
      <c r="H232">
        <v>22602</v>
      </c>
      <c r="I232">
        <v>22602</v>
      </c>
      <c r="J232">
        <v>0</v>
      </c>
      <c r="K232">
        <v>0</v>
      </c>
      <c r="L232">
        <v>8035</v>
      </c>
      <c r="M232">
        <v>5941</v>
      </c>
      <c r="N232">
        <v>2094</v>
      </c>
      <c r="O232">
        <v>99400</v>
      </c>
      <c r="P232">
        <v>7411</v>
      </c>
      <c r="Q232">
        <v>479</v>
      </c>
      <c r="R232">
        <v>674</v>
      </c>
      <c r="S232">
        <v>11</v>
      </c>
      <c r="T232" t="s">
        <v>3233</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3235</v>
      </c>
      <c r="B233">
        <v>1980</v>
      </c>
      <c r="C233" t="s">
        <v>171</v>
      </c>
      <c r="D233" t="s">
        <v>3236</v>
      </c>
      <c r="E233" t="str">
        <f t="shared" si="3"/>
        <v>City of Fallbrook</v>
      </c>
      <c r="F233">
        <v>980</v>
      </c>
      <c r="G233" t="s">
        <v>3237</v>
      </c>
      <c r="H233">
        <v>14041</v>
      </c>
      <c r="I233">
        <v>0</v>
      </c>
      <c r="J233">
        <v>14041</v>
      </c>
      <c r="K233">
        <v>0</v>
      </c>
      <c r="L233">
        <v>4961</v>
      </c>
      <c r="M233">
        <v>2995</v>
      </c>
      <c r="N233">
        <v>1966</v>
      </c>
      <c r="O233">
        <v>89000</v>
      </c>
      <c r="P233">
        <v>3785</v>
      </c>
      <c r="Q233">
        <v>470</v>
      </c>
      <c r="R233">
        <v>549</v>
      </c>
      <c r="S233">
        <v>523</v>
      </c>
      <c r="T233" t="s">
        <v>3236</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3238</v>
      </c>
      <c r="B234">
        <v>1980</v>
      </c>
      <c r="C234" t="s">
        <v>171</v>
      </c>
      <c r="D234" t="s">
        <v>589</v>
      </c>
      <c r="E234" t="str">
        <f t="shared" si="3"/>
        <v>City of Farmersville</v>
      </c>
      <c r="F234">
        <v>986</v>
      </c>
      <c r="G234" t="s">
        <v>3239</v>
      </c>
      <c r="H234">
        <v>5544</v>
      </c>
      <c r="I234">
        <v>0</v>
      </c>
      <c r="J234">
        <v>5544</v>
      </c>
      <c r="K234">
        <v>0</v>
      </c>
      <c r="L234">
        <v>1640</v>
      </c>
      <c r="M234">
        <v>1102</v>
      </c>
      <c r="N234">
        <v>538</v>
      </c>
      <c r="O234">
        <v>36000</v>
      </c>
      <c r="P234">
        <v>1474</v>
      </c>
      <c r="Q234">
        <v>189</v>
      </c>
      <c r="R234">
        <v>52</v>
      </c>
      <c r="S234">
        <v>34</v>
      </c>
      <c r="T234" t="s">
        <v>589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3240</v>
      </c>
      <c r="B235">
        <v>1980</v>
      </c>
      <c r="C235" t="s">
        <v>171</v>
      </c>
      <c r="D235" t="s">
        <v>3241</v>
      </c>
      <c r="E235" t="str">
        <f t="shared" si="3"/>
        <v>City of Felton</v>
      </c>
      <c r="F235">
        <v>995</v>
      </c>
      <c r="G235" t="s">
        <v>3242</v>
      </c>
      <c r="H235">
        <v>4564</v>
      </c>
      <c r="I235">
        <v>4564</v>
      </c>
      <c r="J235">
        <v>0</v>
      </c>
      <c r="K235">
        <v>0</v>
      </c>
      <c r="L235">
        <v>1874</v>
      </c>
      <c r="M235">
        <v>1191</v>
      </c>
      <c r="N235">
        <v>683</v>
      </c>
      <c r="O235">
        <v>85800</v>
      </c>
      <c r="P235">
        <v>1742</v>
      </c>
      <c r="Q235">
        <v>269</v>
      </c>
      <c r="R235">
        <v>16</v>
      </c>
      <c r="S235">
        <v>110</v>
      </c>
      <c r="T235" t="s">
        <v>3241</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3243</v>
      </c>
      <c r="B236">
        <v>1980</v>
      </c>
      <c r="C236" t="s">
        <v>171</v>
      </c>
      <c r="D236" t="s">
        <v>591</v>
      </c>
      <c r="E236" t="str">
        <f t="shared" si="3"/>
        <v>City of Ferndale</v>
      </c>
      <c r="F236">
        <v>1000</v>
      </c>
      <c r="G236" t="s">
        <v>3244</v>
      </c>
      <c r="H236">
        <v>1367</v>
      </c>
      <c r="I236">
        <v>0</v>
      </c>
      <c r="J236">
        <v>0</v>
      </c>
      <c r="K236">
        <v>1367</v>
      </c>
      <c r="L236">
        <v>541</v>
      </c>
      <c r="M236">
        <v>353</v>
      </c>
      <c r="N236">
        <v>188</v>
      </c>
      <c r="O236">
        <v>60500</v>
      </c>
      <c r="P236">
        <v>474</v>
      </c>
      <c r="Q236">
        <v>85</v>
      </c>
      <c r="R236">
        <v>0</v>
      </c>
      <c r="S236">
        <v>3</v>
      </c>
      <c r="T236" t="s">
        <v>591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3245</v>
      </c>
      <c r="B237">
        <v>1980</v>
      </c>
      <c r="C237" t="s">
        <v>171</v>
      </c>
      <c r="D237" t="s">
        <v>3246</v>
      </c>
      <c r="E237" t="str">
        <f t="shared" si="3"/>
        <v>City of Fetters Hot Springs-Agua Caliente</v>
      </c>
      <c r="F237">
        <v>1002</v>
      </c>
      <c r="G237" t="s">
        <v>3247</v>
      </c>
      <c r="H237">
        <v>1675</v>
      </c>
      <c r="I237">
        <v>0</v>
      </c>
      <c r="J237">
        <v>0</v>
      </c>
      <c r="K237">
        <v>1675</v>
      </c>
      <c r="L237">
        <v>719</v>
      </c>
      <c r="M237">
        <v>471</v>
      </c>
      <c r="N237">
        <v>248</v>
      </c>
      <c r="O237">
        <v>71900</v>
      </c>
      <c r="P237">
        <v>525</v>
      </c>
      <c r="Q237">
        <v>95</v>
      </c>
      <c r="R237">
        <v>20</v>
      </c>
      <c r="S237">
        <v>145</v>
      </c>
      <c r="T237" t="s">
        <v>3246</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3248</v>
      </c>
      <c r="B238">
        <v>1980</v>
      </c>
      <c r="C238" t="s">
        <v>171</v>
      </c>
      <c r="D238" t="s">
        <v>593</v>
      </c>
      <c r="E238" t="str">
        <f t="shared" si="3"/>
        <v>City of Fillmore</v>
      </c>
      <c r="F238">
        <v>1010</v>
      </c>
      <c r="G238" t="s">
        <v>3249</v>
      </c>
      <c r="H238">
        <v>9602</v>
      </c>
      <c r="I238">
        <v>0</v>
      </c>
      <c r="J238">
        <v>9602</v>
      </c>
      <c r="K238">
        <v>0</v>
      </c>
      <c r="L238">
        <v>2967</v>
      </c>
      <c r="M238">
        <v>1914</v>
      </c>
      <c r="N238">
        <v>1053</v>
      </c>
      <c r="O238">
        <v>65400</v>
      </c>
      <c r="P238">
        <v>2393</v>
      </c>
      <c r="Q238">
        <v>292</v>
      </c>
      <c r="R238">
        <v>149</v>
      </c>
      <c r="S238">
        <v>203</v>
      </c>
      <c r="T238" t="s">
        <v>593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3250</v>
      </c>
      <c r="B239">
        <v>1980</v>
      </c>
      <c r="C239" t="s">
        <v>171</v>
      </c>
      <c r="D239" t="s">
        <v>595</v>
      </c>
      <c r="E239" t="str">
        <f t="shared" si="3"/>
        <v>City of Firebaugh</v>
      </c>
      <c r="F239">
        <v>1015</v>
      </c>
      <c r="G239" t="s">
        <v>3251</v>
      </c>
      <c r="H239">
        <v>3740</v>
      </c>
      <c r="I239">
        <v>0</v>
      </c>
      <c r="J239">
        <v>3740</v>
      </c>
      <c r="K239">
        <v>0</v>
      </c>
      <c r="L239">
        <v>1100</v>
      </c>
      <c r="M239">
        <v>476</v>
      </c>
      <c r="N239">
        <v>624</v>
      </c>
      <c r="O239">
        <v>47500</v>
      </c>
      <c r="P239">
        <v>898</v>
      </c>
      <c r="Q239">
        <v>130</v>
      </c>
      <c r="R239">
        <v>74</v>
      </c>
      <c r="S239">
        <v>43</v>
      </c>
      <c r="T239" t="s">
        <v>595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3252</v>
      </c>
      <c r="B240">
        <v>1980</v>
      </c>
      <c r="C240" t="s">
        <v>171</v>
      </c>
      <c r="D240" t="s">
        <v>3253</v>
      </c>
      <c r="E240" t="str">
        <f t="shared" si="3"/>
        <v>City of Florence-Graham</v>
      </c>
      <c r="F240">
        <v>1020</v>
      </c>
      <c r="G240" t="s">
        <v>3254</v>
      </c>
      <c r="H240">
        <v>48662</v>
      </c>
      <c r="I240">
        <v>48662</v>
      </c>
      <c r="J240">
        <v>0</v>
      </c>
      <c r="K240">
        <v>0</v>
      </c>
      <c r="L240">
        <v>12825</v>
      </c>
      <c r="M240">
        <v>4771</v>
      </c>
      <c r="N240">
        <v>8054</v>
      </c>
      <c r="O240">
        <v>35700</v>
      </c>
      <c r="P240">
        <v>9724</v>
      </c>
      <c r="Q240">
        <v>3026</v>
      </c>
      <c r="R240">
        <v>504</v>
      </c>
      <c r="S240">
        <v>163</v>
      </c>
      <c r="T240" t="s">
        <v>3253</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3255</v>
      </c>
      <c r="B241">
        <v>1980</v>
      </c>
      <c r="C241" t="s">
        <v>171</v>
      </c>
      <c r="D241" t="s">
        <v>3256</v>
      </c>
      <c r="E241" t="str">
        <f t="shared" si="3"/>
        <v>City of Florin</v>
      </c>
      <c r="F241">
        <v>1023</v>
      </c>
      <c r="G241" t="s">
        <v>3257</v>
      </c>
      <c r="H241">
        <v>16523</v>
      </c>
      <c r="I241">
        <v>16523</v>
      </c>
      <c r="J241">
        <v>0</v>
      </c>
      <c r="K241">
        <v>0</v>
      </c>
      <c r="L241">
        <v>6025</v>
      </c>
      <c r="M241">
        <v>4222</v>
      </c>
      <c r="N241">
        <v>1803</v>
      </c>
      <c r="O241">
        <v>60500</v>
      </c>
      <c r="P241">
        <v>4432</v>
      </c>
      <c r="Q241">
        <v>346</v>
      </c>
      <c r="R241">
        <v>543</v>
      </c>
      <c r="S241">
        <v>1264</v>
      </c>
      <c r="T241" t="s">
        <v>3256</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3258</v>
      </c>
      <c r="B242">
        <v>1980</v>
      </c>
      <c r="C242" t="s">
        <v>171</v>
      </c>
      <c r="D242" t="s">
        <v>597</v>
      </c>
      <c r="E242" t="str">
        <f t="shared" si="3"/>
        <v>City of Folsom</v>
      </c>
      <c r="F242">
        <v>1025</v>
      </c>
      <c r="G242" t="s">
        <v>3259</v>
      </c>
      <c r="H242">
        <v>11003</v>
      </c>
      <c r="I242">
        <v>11003</v>
      </c>
      <c r="J242">
        <v>0</v>
      </c>
      <c r="K242">
        <v>0</v>
      </c>
      <c r="L242">
        <v>3666</v>
      </c>
      <c r="M242">
        <v>2542</v>
      </c>
      <c r="N242">
        <v>1124</v>
      </c>
      <c r="O242">
        <v>67800</v>
      </c>
      <c r="P242">
        <v>2742</v>
      </c>
      <c r="Q242">
        <v>460</v>
      </c>
      <c r="R242">
        <v>169</v>
      </c>
      <c r="S242">
        <v>625</v>
      </c>
      <c r="T242" t="s">
        <v>597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3260</v>
      </c>
      <c r="B243">
        <v>1980</v>
      </c>
      <c r="C243" t="s">
        <v>171</v>
      </c>
      <c r="D243" t="s">
        <v>599</v>
      </c>
      <c r="E243" t="str">
        <f t="shared" si="3"/>
        <v>City of Fontana</v>
      </c>
      <c r="F243">
        <v>1030</v>
      </c>
      <c r="G243" t="s">
        <v>3261</v>
      </c>
      <c r="H243">
        <v>37111</v>
      </c>
      <c r="I243">
        <v>37111</v>
      </c>
      <c r="J243">
        <v>0</v>
      </c>
      <c r="K243">
        <v>0</v>
      </c>
      <c r="L243">
        <v>12389</v>
      </c>
      <c r="M243">
        <v>8678</v>
      </c>
      <c r="N243">
        <v>3711</v>
      </c>
      <c r="O243">
        <v>58900</v>
      </c>
      <c r="P243">
        <v>10490</v>
      </c>
      <c r="Q243">
        <v>1564</v>
      </c>
      <c r="R243">
        <v>1237</v>
      </c>
      <c r="S243">
        <v>664</v>
      </c>
      <c r="T243" t="s">
        <v>599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3262</v>
      </c>
      <c r="B244">
        <v>1980</v>
      </c>
      <c r="C244" t="s">
        <v>171</v>
      </c>
      <c r="D244" t="s">
        <v>3263</v>
      </c>
      <c r="E244" t="str">
        <f t="shared" si="3"/>
        <v>City of Foothill Farms</v>
      </c>
      <c r="F244">
        <v>1032</v>
      </c>
      <c r="G244" t="s">
        <v>3264</v>
      </c>
      <c r="H244">
        <v>13700</v>
      </c>
      <c r="I244">
        <v>13700</v>
      </c>
      <c r="J244">
        <v>0</v>
      </c>
      <c r="K244">
        <v>0</v>
      </c>
      <c r="L244">
        <v>4924</v>
      </c>
      <c r="M244">
        <v>3522</v>
      </c>
      <c r="N244">
        <v>1402</v>
      </c>
      <c r="O244">
        <v>65400</v>
      </c>
      <c r="P244">
        <v>4014</v>
      </c>
      <c r="Q244">
        <v>891</v>
      </c>
      <c r="R244">
        <v>78</v>
      </c>
      <c r="S244">
        <v>181</v>
      </c>
      <c r="T244" t="s">
        <v>3263</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3265</v>
      </c>
      <c r="B245">
        <v>1980</v>
      </c>
      <c r="C245" t="s">
        <v>171</v>
      </c>
      <c r="D245" t="s">
        <v>3266</v>
      </c>
      <c r="E245" t="str">
        <f t="shared" si="3"/>
        <v>City of Ford City</v>
      </c>
      <c r="F245">
        <v>1035</v>
      </c>
      <c r="G245" t="s">
        <v>3267</v>
      </c>
      <c r="H245">
        <v>3392</v>
      </c>
      <c r="I245">
        <v>0</v>
      </c>
      <c r="J245">
        <v>3392</v>
      </c>
      <c r="K245">
        <v>0</v>
      </c>
      <c r="L245">
        <v>1323</v>
      </c>
      <c r="M245">
        <v>900</v>
      </c>
      <c r="N245">
        <v>423</v>
      </c>
      <c r="O245">
        <v>33300</v>
      </c>
      <c r="P245">
        <v>1149</v>
      </c>
      <c r="Q245">
        <v>199</v>
      </c>
      <c r="R245">
        <v>10</v>
      </c>
      <c r="S245">
        <v>35</v>
      </c>
      <c r="T245" t="s">
        <v>3266</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3268</v>
      </c>
      <c r="B246">
        <v>1980</v>
      </c>
      <c r="C246" t="s">
        <v>171</v>
      </c>
      <c r="D246" t="s">
        <v>3269</v>
      </c>
      <c r="E246" t="str">
        <f t="shared" si="3"/>
        <v>City of Foresthill</v>
      </c>
      <c r="F246">
        <v>1039</v>
      </c>
      <c r="G246" t="s">
        <v>3270</v>
      </c>
      <c r="H246">
        <v>1304</v>
      </c>
      <c r="I246">
        <v>0</v>
      </c>
      <c r="J246">
        <v>0</v>
      </c>
      <c r="K246">
        <v>1304</v>
      </c>
      <c r="L246">
        <v>464</v>
      </c>
      <c r="M246">
        <v>344</v>
      </c>
      <c r="N246">
        <v>120</v>
      </c>
      <c r="O246">
        <v>60100</v>
      </c>
      <c r="P246">
        <v>324</v>
      </c>
      <c r="Q246">
        <v>30</v>
      </c>
      <c r="R246">
        <v>2</v>
      </c>
      <c r="S246">
        <v>140</v>
      </c>
      <c r="T246" t="s">
        <v>3269</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3271</v>
      </c>
      <c r="B247">
        <v>1980</v>
      </c>
      <c r="C247" t="s">
        <v>171</v>
      </c>
      <c r="D247" t="s">
        <v>601</v>
      </c>
      <c r="E247" t="str">
        <f t="shared" si="3"/>
        <v>City of Fort Bragg</v>
      </c>
      <c r="F247">
        <v>1050</v>
      </c>
      <c r="G247" t="s">
        <v>3272</v>
      </c>
      <c r="H247">
        <v>5019</v>
      </c>
      <c r="I247">
        <v>0</v>
      </c>
      <c r="J247">
        <v>5019</v>
      </c>
      <c r="K247">
        <v>0</v>
      </c>
      <c r="L247">
        <v>2077</v>
      </c>
      <c r="M247">
        <v>1161</v>
      </c>
      <c r="N247">
        <v>916</v>
      </c>
      <c r="O247">
        <v>64000</v>
      </c>
      <c r="P247">
        <v>1614</v>
      </c>
      <c r="Q247">
        <v>402</v>
      </c>
      <c r="R247">
        <v>145</v>
      </c>
      <c r="S247">
        <v>71</v>
      </c>
      <c r="T247" t="s">
        <v>601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3273</v>
      </c>
      <c r="B248">
        <v>1980</v>
      </c>
      <c r="C248" t="s">
        <v>171</v>
      </c>
      <c r="D248" t="s">
        <v>603</v>
      </c>
      <c r="E248" t="str">
        <f t="shared" si="3"/>
        <v>City of Fort Jones</v>
      </c>
      <c r="F248">
        <v>1055</v>
      </c>
      <c r="G248" t="s">
        <v>3274</v>
      </c>
      <c r="H248">
        <v>544</v>
      </c>
      <c r="I248">
        <v>0</v>
      </c>
      <c r="J248">
        <v>0</v>
      </c>
      <c r="K248">
        <v>544</v>
      </c>
      <c r="L248">
        <v>237</v>
      </c>
      <c r="M248">
        <v>150</v>
      </c>
      <c r="N248">
        <v>87</v>
      </c>
      <c r="O248">
        <v>49100</v>
      </c>
      <c r="P248">
        <v>208</v>
      </c>
      <c r="Q248">
        <v>23</v>
      </c>
      <c r="R248">
        <v>0</v>
      </c>
      <c r="S248">
        <v>24</v>
      </c>
      <c r="T248" t="s">
        <v>603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3275</v>
      </c>
      <c r="B249">
        <v>1980</v>
      </c>
      <c r="C249" t="s">
        <v>171</v>
      </c>
      <c r="D249" t="s">
        <v>605</v>
      </c>
      <c r="E249" t="str">
        <f t="shared" si="3"/>
        <v>City of Fortuna</v>
      </c>
      <c r="F249">
        <v>1060</v>
      </c>
      <c r="G249" t="s">
        <v>3276</v>
      </c>
      <c r="H249">
        <v>7591</v>
      </c>
      <c r="I249">
        <v>0</v>
      </c>
      <c r="J249">
        <v>7591</v>
      </c>
      <c r="K249">
        <v>0</v>
      </c>
      <c r="L249">
        <v>2862</v>
      </c>
      <c r="M249">
        <v>1917</v>
      </c>
      <c r="N249">
        <v>945</v>
      </c>
      <c r="O249">
        <v>55600</v>
      </c>
      <c r="P249">
        <v>2270</v>
      </c>
      <c r="Q249">
        <v>385</v>
      </c>
      <c r="R249">
        <v>80</v>
      </c>
      <c r="S249">
        <v>267</v>
      </c>
      <c r="T249" t="s">
        <v>605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3277</v>
      </c>
      <c r="B250">
        <v>1980</v>
      </c>
      <c r="C250" t="s">
        <v>171</v>
      </c>
      <c r="D250" t="s">
        <v>607</v>
      </c>
      <c r="E250" t="str">
        <f t="shared" si="3"/>
        <v>City of Foster City</v>
      </c>
      <c r="F250">
        <v>1062</v>
      </c>
      <c r="G250" t="s">
        <v>3278</v>
      </c>
      <c r="H250">
        <v>23287</v>
      </c>
      <c r="I250">
        <v>23287</v>
      </c>
      <c r="J250">
        <v>0</v>
      </c>
      <c r="K250">
        <v>0</v>
      </c>
      <c r="L250">
        <v>8828</v>
      </c>
      <c r="M250">
        <v>5346</v>
      </c>
      <c r="N250">
        <v>3482</v>
      </c>
      <c r="O250">
        <v>178900</v>
      </c>
      <c r="P250">
        <v>7022</v>
      </c>
      <c r="Q250">
        <v>626</v>
      </c>
      <c r="R250">
        <v>1521</v>
      </c>
      <c r="S250">
        <v>8</v>
      </c>
      <c r="T250" t="s">
        <v>607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3279</v>
      </c>
      <c r="B251">
        <v>1980</v>
      </c>
      <c r="C251" t="s">
        <v>171</v>
      </c>
      <c r="D251" t="s">
        <v>609</v>
      </c>
      <c r="E251" t="str">
        <f t="shared" si="3"/>
        <v>City of Fountain Valley</v>
      </c>
      <c r="F251">
        <v>1065</v>
      </c>
      <c r="G251" t="s">
        <v>3280</v>
      </c>
      <c r="H251">
        <v>55080</v>
      </c>
      <c r="I251">
        <v>55080</v>
      </c>
      <c r="J251">
        <v>0</v>
      </c>
      <c r="K251">
        <v>0</v>
      </c>
      <c r="L251">
        <v>16520</v>
      </c>
      <c r="M251">
        <v>13047</v>
      </c>
      <c r="N251">
        <v>3473</v>
      </c>
      <c r="O251">
        <v>126300</v>
      </c>
      <c r="P251">
        <v>14689</v>
      </c>
      <c r="Q251">
        <v>614</v>
      </c>
      <c r="R251">
        <v>1058</v>
      </c>
      <c r="S251">
        <v>392</v>
      </c>
      <c r="T251" t="s">
        <v>609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3281</v>
      </c>
      <c r="B252">
        <v>1980</v>
      </c>
      <c r="C252" t="s">
        <v>171</v>
      </c>
      <c r="D252" t="s">
        <v>611</v>
      </c>
      <c r="E252" t="str">
        <f t="shared" si="3"/>
        <v>City of Fowler</v>
      </c>
      <c r="F252">
        <v>1070</v>
      </c>
      <c r="G252" t="s">
        <v>3282</v>
      </c>
      <c r="H252">
        <v>2496</v>
      </c>
      <c r="I252">
        <v>0</v>
      </c>
      <c r="J252">
        <v>0</v>
      </c>
      <c r="K252">
        <v>2496</v>
      </c>
      <c r="L252">
        <v>824</v>
      </c>
      <c r="M252">
        <v>509</v>
      </c>
      <c r="N252">
        <v>315</v>
      </c>
      <c r="O252">
        <v>50300</v>
      </c>
      <c r="P252">
        <v>682</v>
      </c>
      <c r="Q252">
        <v>98</v>
      </c>
      <c r="R252">
        <v>34</v>
      </c>
      <c r="S252">
        <v>43</v>
      </c>
      <c r="T252" t="s">
        <v>611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3283</v>
      </c>
      <c r="B253">
        <v>1980</v>
      </c>
      <c r="C253" t="s">
        <v>171</v>
      </c>
      <c r="D253" t="s">
        <v>3284</v>
      </c>
      <c r="E253" t="str">
        <f t="shared" si="3"/>
        <v>City of Frazier Park</v>
      </c>
      <c r="F253">
        <v>1072</v>
      </c>
      <c r="G253" t="s">
        <v>3285</v>
      </c>
      <c r="H253">
        <v>1444</v>
      </c>
      <c r="I253">
        <v>0</v>
      </c>
      <c r="J253">
        <v>0</v>
      </c>
      <c r="K253">
        <v>1444</v>
      </c>
      <c r="L253">
        <v>589</v>
      </c>
      <c r="M253">
        <v>429</v>
      </c>
      <c r="N253">
        <v>160</v>
      </c>
      <c r="O253">
        <v>49800</v>
      </c>
      <c r="P253">
        <v>775</v>
      </c>
      <c r="Q253">
        <v>36</v>
      </c>
      <c r="R253">
        <v>0</v>
      </c>
      <c r="S253">
        <v>90</v>
      </c>
      <c r="T253" t="s">
        <v>3284</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3286</v>
      </c>
      <c r="B254">
        <v>1980</v>
      </c>
      <c r="C254" t="s">
        <v>171</v>
      </c>
      <c r="D254" t="s">
        <v>3287</v>
      </c>
      <c r="E254" t="str">
        <f t="shared" si="3"/>
        <v>City of Freedom</v>
      </c>
      <c r="F254">
        <v>1075</v>
      </c>
      <c r="G254" t="s">
        <v>3288</v>
      </c>
      <c r="H254">
        <v>6416</v>
      </c>
      <c r="I254">
        <v>0</v>
      </c>
      <c r="J254">
        <v>6416</v>
      </c>
      <c r="K254">
        <v>0</v>
      </c>
      <c r="L254">
        <v>1977</v>
      </c>
      <c r="M254">
        <v>1298</v>
      </c>
      <c r="N254">
        <v>679</v>
      </c>
      <c r="O254">
        <v>69000</v>
      </c>
      <c r="P254">
        <v>1533</v>
      </c>
      <c r="Q254">
        <v>296</v>
      </c>
      <c r="R254">
        <v>104</v>
      </c>
      <c r="S254">
        <v>133</v>
      </c>
      <c r="T254" t="s">
        <v>3287</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3289</v>
      </c>
      <c r="B255">
        <v>1980</v>
      </c>
      <c r="C255" t="s">
        <v>171</v>
      </c>
      <c r="D255" t="s">
        <v>613</v>
      </c>
      <c r="E255" t="str">
        <f t="shared" si="3"/>
        <v>City of Fremont</v>
      </c>
      <c r="F255">
        <v>1080</v>
      </c>
      <c r="G255" t="s">
        <v>3290</v>
      </c>
      <c r="H255">
        <v>131945</v>
      </c>
      <c r="I255">
        <v>128675</v>
      </c>
      <c r="J255">
        <v>0</v>
      </c>
      <c r="K255">
        <v>3270</v>
      </c>
      <c r="L255">
        <v>44125</v>
      </c>
      <c r="M255">
        <v>29093</v>
      </c>
      <c r="N255">
        <v>15032</v>
      </c>
      <c r="O255">
        <v>93000</v>
      </c>
      <c r="P255">
        <v>36227</v>
      </c>
      <c r="Q255">
        <v>1570</v>
      </c>
      <c r="R255">
        <v>7056</v>
      </c>
      <c r="S255">
        <v>615</v>
      </c>
      <c r="T255" t="s">
        <v>613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3291</v>
      </c>
      <c r="B256">
        <v>1980</v>
      </c>
      <c r="C256" t="s">
        <v>171</v>
      </c>
      <c r="D256" t="s">
        <v>614</v>
      </c>
      <c r="E256" t="str">
        <f t="shared" si="3"/>
        <v>City of Fresno</v>
      </c>
      <c r="F256">
        <v>1090</v>
      </c>
      <c r="G256" t="s">
        <v>3292</v>
      </c>
      <c r="H256">
        <v>218202</v>
      </c>
      <c r="I256">
        <v>218202</v>
      </c>
      <c r="J256">
        <v>0</v>
      </c>
      <c r="K256">
        <v>0</v>
      </c>
      <c r="L256">
        <v>81996</v>
      </c>
      <c r="M256">
        <v>44229</v>
      </c>
      <c r="N256">
        <v>37767</v>
      </c>
      <c r="O256">
        <v>60300</v>
      </c>
      <c r="P256">
        <v>63196</v>
      </c>
      <c r="Q256">
        <v>10299</v>
      </c>
      <c r="R256">
        <v>13420</v>
      </c>
      <c r="S256">
        <v>1684</v>
      </c>
      <c r="T256" t="s">
        <v>614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3293</v>
      </c>
      <c r="B257">
        <v>1980</v>
      </c>
      <c r="C257" t="s">
        <v>171</v>
      </c>
      <c r="D257" t="s">
        <v>616</v>
      </c>
      <c r="E257" t="str">
        <f t="shared" si="3"/>
        <v>City of Fullerton</v>
      </c>
      <c r="F257">
        <v>1095</v>
      </c>
      <c r="G257" t="s">
        <v>3294</v>
      </c>
      <c r="H257">
        <v>102034</v>
      </c>
      <c r="I257">
        <v>102034</v>
      </c>
      <c r="J257">
        <v>0</v>
      </c>
      <c r="K257">
        <v>0</v>
      </c>
      <c r="L257">
        <v>37869</v>
      </c>
      <c r="M257">
        <v>20877</v>
      </c>
      <c r="N257">
        <v>16992</v>
      </c>
      <c r="O257">
        <v>98200</v>
      </c>
      <c r="P257">
        <v>27078</v>
      </c>
      <c r="Q257">
        <v>4655</v>
      </c>
      <c r="R257">
        <v>7043</v>
      </c>
      <c r="S257">
        <v>713</v>
      </c>
      <c r="T257" t="s">
        <v>616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3295</v>
      </c>
      <c r="B258">
        <v>1980</v>
      </c>
      <c r="C258" t="s">
        <v>171</v>
      </c>
      <c r="D258" t="s">
        <v>618</v>
      </c>
      <c r="E258" t="str">
        <f t="shared" si="3"/>
        <v>City of Galt</v>
      </c>
      <c r="F258">
        <v>1100</v>
      </c>
      <c r="G258" t="s">
        <v>3296</v>
      </c>
      <c r="H258">
        <v>5514</v>
      </c>
      <c r="I258">
        <v>0</v>
      </c>
      <c r="J258">
        <v>5514</v>
      </c>
      <c r="K258">
        <v>0</v>
      </c>
      <c r="L258">
        <v>1861</v>
      </c>
      <c r="M258">
        <v>1213</v>
      </c>
      <c r="N258">
        <v>648</v>
      </c>
      <c r="O258">
        <v>46300</v>
      </c>
      <c r="P258">
        <v>1419</v>
      </c>
      <c r="Q258">
        <v>192</v>
      </c>
      <c r="R258">
        <v>149</v>
      </c>
      <c r="S258">
        <v>234</v>
      </c>
      <c r="T258" t="s">
        <v>618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3297</v>
      </c>
      <c r="B259">
        <v>1980</v>
      </c>
      <c r="C259" t="s">
        <v>171</v>
      </c>
      <c r="D259" t="s">
        <v>622</v>
      </c>
      <c r="E259" t="str">
        <f t="shared" si="3"/>
        <v>City of Gardena</v>
      </c>
      <c r="F259">
        <v>1105</v>
      </c>
      <c r="G259" t="s">
        <v>3298</v>
      </c>
      <c r="H259">
        <v>45165</v>
      </c>
      <c r="I259">
        <v>45165</v>
      </c>
      <c r="J259">
        <v>0</v>
      </c>
      <c r="K259">
        <v>0</v>
      </c>
      <c r="L259">
        <v>16928</v>
      </c>
      <c r="M259">
        <v>8205</v>
      </c>
      <c r="N259">
        <v>8723</v>
      </c>
      <c r="O259">
        <v>82800</v>
      </c>
      <c r="P259">
        <v>9306</v>
      </c>
      <c r="Q259">
        <v>3790</v>
      </c>
      <c r="R259">
        <v>3295</v>
      </c>
      <c r="S259">
        <v>1133</v>
      </c>
      <c r="T259" t="s">
        <v>622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3299</v>
      </c>
      <c r="B260">
        <v>1980</v>
      </c>
      <c r="C260" t="s">
        <v>171</v>
      </c>
      <c r="D260" t="s">
        <v>3300</v>
      </c>
      <c r="E260" t="str">
        <f t="shared" si="3"/>
        <v>City of Garden Acres</v>
      </c>
      <c r="F260">
        <v>1107</v>
      </c>
      <c r="G260" t="s">
        <v>3301</v>
      </c>
      <c r="H260">
        <v>7361</v>
      </c>
      <c r="I260">
        <v>7361</v>
      </c>
      <c r="J260">
        <v>0</v>
      </c>
      <c r="K260">
        <v>0</v>
      </c>
      <c r="L260">
        <v>2608</v>
      </c>
      <c r="M260">
        <v>1760</v>
      </c>
      <c r="N260">
        <v>848</v>
      </c>
      <c r="O260">
        <v>30900</v>
      </c>
      <c r="P260">
        <v>2515</v>
      </c>
      <c r="Q260">
        <v>176</v>
      </c>
      <c r="R260">
        <v>2</v>
      </c>
      <c r="S260">
        <v>69</v>
      </c>
      <c r="T260" t="s">
        <v>3300</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3302</v>
      </c>
      <c r="B261">
        <v>1980</v>
      </c>
      <c r="C261" t="s">
        <v>171</v>
      </c>
      <c r="D261" t="s">
        <v>620</v>
      </c>
      <c r="E261" t="str">
        <f t="shared" ref="E261:E324" si="4">_xlfn.CONCAT("City of ",D261)</f>
        <v>City of Garden Grove</v>
      </c>
      <c r="F261">
        <v>1110</v>
      </c>
      <c r="G261" t="s">
        <v>3303</v>
      </c>
      <c r="H261">
        <v>123307</v>
      </c>
      <c r="I261">
        <v>123307</v>
      </c>
      <c r="J261">
        <v>0</v>
      </c>
      <c r="K261">
        <v>0</v>
      </c>
      <c r="L261">
        <v>41590</v>
      </c>
      <c r="M261">
        <v>25543</v>
      </c>
      <c r="N261">
        <v>16047</v>
      </c>
      <c r="O261">
        <v>87700</v>
      </c>
      <c r="P261">
        <v>30565</v>
      </c>
      <c r="Q261">
        <v>5406</v>
      </c>
      <c r="R261">
        <v>5137</v>
      </c>
      <c r="S261">
        <v>1692</v>
      </c>
      <c r="T261" t="s">
        <v>620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3304</v>
      </c>
      <c r="B262">
        <v>1980</v>
      </c>
      <c r="C262" t="s">
        <v>171</v>
      </c>
      <c r="D262" t="s">
        <v>3305</v>
      </c>
      <c r="E262" t="str">
        <f t="shared" si="4"/>
        <v>City of George AFB</v>
      </c>
      <c r="F262">
        <v>1111</v>
      </c>
      <c r="G262" t="s">
        <v>3306</v>
      </c>
      <c r="H262">
        <v>7061</v>
      </c>
      <c r="I262">
        <v>0</v>
      </c>
      <c r="J262">
        <v>7061</v>
      </c>
      <c r="K262">
        <v>0</v>
      </c>
      <c r="L262">
        <v>1619</v>
      </c>
      <c r="M262">
        <v>1</v>
      </c>
      <c r="N262">
        <v>1618</v>
      </c>
      <c r="O262">
        <v>0</v>
      </c>
      <c r="P262">
        <v>1569</v>
      </c>
      <c r="Q262">
        <v>59</v>
      </c>
      <c r="R262">
        <v>10</v>
      </c>
      <c r="S262">
        <v>1</v>
      </c>
      <c r="T262" t="s">
        <v>3305</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3307</v>
      </c>
      <c r="B263">
        <v>1980</v>
      </c>
      <c r="C263" t="s">
        <v>171</v>
      </c>
      <c r="D263" t="s">
        <v>624</v>
      </c>
      <c r="E263" t="str">
        <f t="shared" si="4"/>
        <v>City of Gilroy</v>
      </c>
      <c r="F263">
        <v>1115</v>
      </c>
      <c r="G263" t="s">
        <v>3308</v>
      </c>
      <c r="H263">
        <v>21641</v>
      </c>
      <c r="I263">
        <v>0</v>
      </c>
      <c r="J263">
        <v>21641</v>
      </c>
      <c r="K263">
        <v>0</v>
      </c>
      <c r="L263">
        <v>6839</v>
      </c>
      <c r="M263">
        <v>3951</v>
      </c>
      <c r="N263">
        <v>2888</v>
      </c>
      <c r="O263">
        <v>86200</v>
      </c>
      <c r="P263">
        <v>4766</v>
      </c>
      <c r="Q263">
        <v>1234</v>
      </c>
      <c r="R263">
        <v>856</v>
      </c>
      <c r="S263">
        <v>298</v>
      </c>
      <c r="T263" t="s">
        <v>624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3309</v>
      </c>
      <c r="B264">
        <v>1980</v>
      </c>
      <c r="C264" t="s">
        <v>171</v>
      </c>
      <c r="D264" t="s">
        <v>3310</v>
      </c>
      <c r="E264" t="str">
        <f t="shared" si="4"/>
        <v>City of Glen Avon</v>
      </c>
      <c r="F264">
        <v>1120</v>
      </c>
      <c r="G264" t="s">
        <v>3311</v>
      </c>
      <c r="H264">
        <v>8444</v>
      </c>
      <c r="I264">
        <v>8444</v>
      </c>
      <c r="J264">
        <v>0</v>
      </c>
      <c r="K264">
        <v>0</v>
      </c>
      <c r="L264">
        <v>3354</v>
      </c>
      <c r="M264">
        <v>1632</v>
      </c>
      <c r="N264">
        <v>1722</v>
      </c>
      <c r="O264">
        <v>63500</v>
      </c>
      <c r="P264">
        <v>2427</v>
      </c>
      <c r="Q264">
        <v>212</v>
      </c>
      <c r="R264">
        <v>748</v>
      </c>
      <c r="S264">
        <v>231</v>
      </c>
      <c r="T264" t="s">
        <v>3310</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3312</v>
      </c>
      <c r="B265">
        <v>1980</v>
      </c>
      <c r="C265" t="s">
        <v>171</v>
      </c>
      <c r="D265" t="s">
        <v>626</v>
      </c>
      <c r="E265" t="str">
        <f t="shared" si="4"/>
        <v>City of Glendale</v>
      </c>
      <c r="F265">
        <v>1130</v>
      </c>
      <c r="G265" t="s">
        <v>3313</v>
      </c>
      <c r="H265">
        <v>139060</v>
      </c>
      <c r="I265">
        <v>139060</v>
      </c>
      <c r="J265">
        <v>0</v>
      </c>
      <c r="K265">
        <v>0</v>
      </c>
      <c r="L265">
        <v>59339</v>
      </c>
      <c r="M265">
        <v>25316</v>
      </c>
      <c r="N265">
        <v>34023</v>
      </c>
      <c r="O265">
        <v>117400</v>
      </c>
      <c r="P265">
        <v>32812</v>
      </c>
      <c r="Q265">
        <v>14098</v>
      </c>
      <c r="R265">
        <v>14636</v>
      </c>
      <c r="S265">
        <v>89</v>
      </c>
      <c r="T265" t="s">
        <v>626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3314</v>
      </c>
      <c r="B266">
        <v>1980</v>
      </c>
      <c r="C266" t="s">
        <v>171</v>
      </c>
      <c r="D266" t="s">
        <v>628</v>
      </c>
      <c r="E266" t="str">
        <f t="shared" si="4"/>
        <v>City of Glendora</v>
      </c>
      <c r="F266">
        <v>1135</v>
      </c>
      <c r="G266" t="s">
        <v>3315</v>
      </c>
      <c r="H266">
        <v>38654</v>
      </c>
      <c r="I266">
        <v>38654</v>
      </c>
      <c r="J266">
        <v>0</v>
      </c>
      <c r="K266">
        <v>0</v>
      </c>
      <c r="L266">
        <v>12882</v>
      </c>
      <c r="M266">
        <v>9639</v>
      </c>
      <c r="N266">
        <v>3243</v>
      </c>
      <c r="O266">
        <v>89100</v>
      </c>
      <c r="P266">
        <v>10774</v>
      </c>
      <c r="Q266">
        <v>907</v>
      </c>
      <c r="R266">
        <v>851</v>
      </c>
      <c r="S266">
        <v>679</v>
      </c>
      <c r="T266" t="s">
        <v>628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3316</v>
      </c>
      <c r="B267">
        <v>1980</v>
      </c>
      <c r="C267" t="s">
        <v>171</v>
      </c>
      <c r="D267" t="s">
        <v>3317</v>
      </c>
      <c r="E267" t="str">
        <f t="shared" si="4"/>
        <v>City of Glen Ellen</v>
      </c>
      <c r="F267">
        <v>1137</v>
      </c>
      <c r="G267" t="s">
        <v>3318</v>
      </c>
      <c r="H267">
        <v>1014</v>
      </c>
      <c r="I267">
        <v>0</v>
      </c>
      <c r="J267">
        <v>0</v>
      </c>
      <c r="K267">
        <v>1014</v>
      </c>
      <c r="L267">
        <v>429</v>
      </c>
      <c r="M267">
        <v>254</v>
      </c>
      <c r="N267">
        <v>175</v>
      </c>
      <c r="O267">
        <v>84100</v>
      </c>
      <c r="P267">
        <v>407</v>
      </c>
      <c r="Q267">
        <v>51</v>
      </c>
      <c r="R267">
        <v>0</v>
      </c>
      <c r="S267">
        <v>6</v>
      </c>
      <c r="T267" t="s">
        <v>3317</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3319</v>
      </c>
      <c r="B268">
        <v>1980</v>
      </c>
      <c r="C268" t="s">
        <v>171</v>
      </c>
      <c r="D268" t="s">
        <v>632</v>
      </c>
      <c r="E268" t="str">
        <f t="shared" si="4"/>
        <v>City of Gonzales</v>
      </c>
      <c r="F268">
        <v>1140</v>
      </c>
      <c r="G268" t="s">
        <v>3320</v>
      </c>
      <c r="H268">
        <v>2891</v>
      </c>
      <c r="I268">
        <v>0</v>
      </c>
      <c r="J268">
        <v>2891</v>
      </c>
      <c r="K268">
        <v>0</v>
      </c>
      <c r="L268">
        <v>852</v>
      </c>
      <c r="M268">
        <v>441</v>
      </c>
      <c r="N268">
        <v>411</v>
      </c>
      <c r="O268">
        <v>61700</v>
      </c>
      <c r="P268">
        <v>727</v>
      </c>
      <c r="Q268">
        <v>101</v>
      </c>
      <c r="R268">
        <v>37</v>
      </c>
      <c r="S268">
        <v>18</v>
      </c>
      <c r="T268" t="s">
        <v>632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3321</v>
      </c>
      <c r="B269">
        <v>1980</v>
      </c>
      <c r="C269" t="s">
        <v>171</v>
      </c>
      <c r="D269" t="s">
        <v>3322</v>
      </c>
      <c r="E269" t="str">
        <f t="shared" si="4"/>
        <v>City of Goshen</v>
      </c>
      <c r="F269">
        <v>1145</v>
      </c>
      <c r="G269" t="s">
        <v>3323</v>
      </c>
      <c r="H269">
        <v>1809</v>
      </c>
      <c r="I269">
        <v>1809</v>
      </c>
      <c r="J269">
        <v>0</v>
      </c>
      <c r="K269">
        <v>0</v>
      </c>
      <c r="L269">
        <v>459</v>
      </c>
      <c r="M269">
        <v>331</v>
      </c>
      <c r="N269">
        <v>128</v>
      </c>
      <c r="O269">
        <v>32500</v>
      </c>
      <c r="P269">
        <v>440</v>
      </c>
      <c r="Q269">
        <v>15</v>
      </c>
      <c r="R269">
        <v>7</v>
      </c>
      <c r="S269">
        <v>12</v>
      </c>
      <c r="T269" t="s">
        <v>3322</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3324</v>
      </c>
      <c r="B270">
        <v>1980</v>
      </c>
      <c r="C270" t="s">
        <v>171</v>
      </c>
      <c r="D270" t="s">
        <v>634</v>
      </c>
      <c r="E270" t="str">
        <f t="shared" si="4"/>
        <v>City of Grand Terrace</v>
      </c>
      <c r="F270">
        <v>1147</v>
      </c>
      <c r="G270" t="s">
        <v>3325</v>
      </c>
      <c r="H270">
        <v>8498</v>
      </c>
      <c r="I270">
        <v>8498</v>
      </c>
      <c r="J270">
        <v>0</v>
      </c>
      <c r="K270">
        <v>0</v>
      </c>
      <c r="L270">
        <v>3024</v>
      </c>
      <c r="M270">
        <v>2360</v>
      </c>
      <c r="N270">
        <v>664</v>
      </c>
      <c r="O270">
        <v>73800</v>
      </c>
      <c r="P270">
        <v>2631</v>
      </c>
      <c r="Q270">
        <v>143</v>
      </c>
      <c r="R270">
        <v>245</v>
      </c>
      <c r="S270">
        <v>259</v>
      </c>
      <c r="T270" t="s">
        <v>634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3326</v>
      </c>
      <c r="B271">
        <v>1980</v>
      </c>
      <c r="C271" t="s">
        <v>171</v>
      </c>
      <c r="D271" t="s">
        <v>636</v>
      </c>
      <c r="E271" t="str">
        <f t="shared" si="4"/>
        <v>City of Grass Valley</v>
      </c>
      <c r="F271">
        <v>1150</v>
      </c>
      <c r="G271" t="s">
        <v>3327</v>
      </c>
      <c r="H271">
        <v>6697</v>
      </c>
      <c r="I271">
        <v>0</v>
      </c>
      <c r="J271">
        <v>6697</v>
      </c>
      <c r="K271">
        <v>0</v>
      </c>
      <c r="L271">
        <v>3037</v>
      </c>
      <c r="M271">
        <v>1452</v>
      </c>
      <c r="N271">
        <v>1585</v>
      </c>
      <c r="O271">
        <v>60300</v>
      </c>
      <c r="P271">
        <v>2063</v>
      </c>
      <c r="Q271">
        <v>626</v>
      </c>
      <c r="R271">
        <v>447</v>
      </c>
      <c r="S271">
        <v>234</v>
      </c>
      <c r="T271" t="s">
        <v>636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3328</v>
      </c>
      <c r="B272">
        <v>1980</v>
      </c>
      <c r="C272" t="s">
        <v>171</v>
      </c>
      <c r="D272" t="s">
        <v>3329</v>
      </c>
      <c r="E272" t="str">
        <f t="shared" si="4"/>
        <v>City of Graton</v>
      </c>
      <c r="F272">
        <v>1153</v>
      </c>
      <c r="G272" t="s">
        <v>3330</v>
      </c>
      <c r="H272">
        <v>1286</v>
      </c>
      <c r="I272">
        <v>0</v>
      </c>
      <c r="J272">
        <v>0</v>
      </c>
      <c r="K272">
        <v>1286</v>
      </c>
      <c r="L272">
        <v>502</v>
      </c>
      <c r="M272">
        <v>365</v>
      </c>
      <c r="N272">
        <v>137</v>
      </c>
      <c r="O272">
        <v>69500</v>
      </c>
      <c r="P272">
        <v>393</v>
      </c>
      <c r="Q272">
        <v>73</v>
      </c>
      <c r="R272">
        <v>1</v>
      </c>
      <c r="S272">
        <v>63</v>
      </c>
      <c r="T272" t="s">
        <v>3329</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3331</v>
      </c>
      <c r="B273">
        <v>1980</v>
      </c>
      <c r="C273" t="s">
        <v>171</v>
      </c>
      <c r="D273" t="s">
        <v>3332</v>
      </c>
      <c r="E273" t="str">
        <f t="shared" si="4"/>
        <v>City of Greenacres</v>
      </c>
      <c r="F273">
        <v>1157</v>
      </c>
      <c r="G273" t="s">
        <v>3333</v>
      </c>
      <c r="H273">
        <v>5381</v>
      </c>
      <c r="I273">
        <v>5381</v>
      </c>
      <c r="J273">
        <v>0</v>
      </c>
      <c r="K273">
        <v>0</v>
      </c>
      <c r="L273">
        <v>1701</v>
      </c>
      <c r="M273">
        <v>1427</v>
      </c>
      <c r="N273">
        <v>274</v>
      </c>
      <c r="O273">
        <v>70500</v>
      </c>
      <c r="P273">
        <v>1570</v>
      </c>
      <c r="Q273">
        <v>87</v>
      </c>
      <c r="R273">
        <v>2</v>
      </c>
      <c r="S273">
        <v>124</v>
      </c>
      <c r="T273" t="s">
        <v>3332</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3334</v>
      </c>
      <c r="B274">
        <v>1980</v>
      </c>
      <c r="C274" t="s">
        <v>171</v>
      </c>
      <c r="D274" t="s">
        <v>638</v>
      </c>
      <c r="E274" t="str">
        <f t="shared" si="4"/>
        <v>City of Greenfield</v>
      </c>
      <c r="F274">
        <v>1160</v>
      </c>
      <c r="G274" t="s">
        <v>3335</v>
      </c>
      <c r="H274">
        <v>4181</v>
      </c>
      <c r="I274">
        <v>0</v>
      </c>
      <c r="J274">
        <v>4181</v>
      </c>
      <c r="K274">
        <v>0</v>
      </c>
      <c r="L274">
        <v>1115</v>
      </c>
      <c r="M274">
        <v>628</v>
      </c>
      <c r="N274">
        <v>487</v>
      </c>
      <c r="O274">
        <v>55000</v>
      </c>
      <c r="P274">
        <v>984</v>
      </c>
      <c r="Q274">
        <v>129</v>
      </c>
      <c r="R274">
        <v>76</v>
      </c>
      <c r="S274">
        <v>37</v>
      </c>
      <c r="T274" t="s">
        <v>638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3336</v>
      </c>
      <c r="B275">
        <v>1980</v>
      </c>
      <c r="C275" t="s">
        <v>171</v>
      </c>
      <c r="D275" t="s">
        <v>3337</v>
      </c>
      <c r="E275" t="str">
        <f t="shared" si="4"/>
        <v>City of Greenville</v>
      </c>
      <c r="F275">
        <v>1165</v>
      </c>
      <c r="G275" t="s">
        <v>3338</v>
      </c>
      <c r="H275">
        <v>1537</v>
      </c>
      <c r="I275">
        <v>0</v>
      </c>
      <c r="J275">
        <v>0</v>
      </c>
      <c r="K275">
        <v>1537</v>
      </c>
      <c r="L275">
        <v>586</v>
      </c>
      <c r="M275">
        <v>360</v>
      </c>
      <c r="N275">
        <v>226</v>
      </c>
      <c r="O275">
        <v>44400</v>
      </c>
      <c r="P275">
        <v>464</v>
      </c>
      <c r="Q275">
        <v>98</v>
      </c>
      <c r="R275">
        <v>24</v>
      </c>
      <c r="S275">
        <v>72</v>
      </c>
      <c r="T275" t="s">
        <v>3337</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3339</v>
      </c>
      <c r="B276">
        <v>1980</v>
      </c>
      <c r="C276" t="s">
        <v>171</v>
      </c>
      <c r="D276" t="s">
        <v>640</v>
      </c>
      <c r="E276" t="str">
        <f t="shared" si="4"/>
        <v>City of Gridley</v>
      </c>
      <c r="F276">
        <v>1170</v>
      </c>
      <c r="G276" t="s">
        <v>3340</v>
      </c>
      <c r="H276">
        <v>3982</v>
      </c>
      <c r="I276">
        <v>0</v>
      </c>
      <c r="J276">
        <v>3982</v>
      </c>
      <c r="K276">
        <v>0</v>
      </c>
      <c r="L276">
        <v>1522</v>
      </c>
      <c r="M276">
        <v>914</v>
      </c>
      <c r="N276">
        <v>608</v>
      </c>
      <c r="O276">
        <v>42800</v>
      </c>
      <c r="P276">
        <v>1461</v>
      </c>
      <c r="Q276">
        <v>118</v>
      </c>
      <c r="R276">
        <v>49</v>
      </c>
      <c r="S276">
        <v>9</v>
      </c>
      <c r="T276" t="s">
        <v>640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3341</v>
      </c>
      <c r="B277">
        <v>1980</v>
      </c>
      <c r="C277" t="s">
        <v>171</v>
      </c>
      <c r="D277" t="s">
        <v>3342</v>
      </c>
      <c r="E277" t="str">
        <f t="shared" si="4"/>
        <v>City of Grover City</v>
      </c>
      <c r="F277">
        <v>1175</v>
      </c>
      <c r="G277" t="s">
        <v>3343</v>
      </c>
      <c r="H277">
        <v>8827</v>
      </c>
      <c r="I277">
        <v>0</v>
      </c>
      <c r="J277">
        <v>8827</v>
      </c>
      <c r="K277">
        <v>0</v>
      </c>
      <c r="L277">
        <v>3465</v>
      </c>
      <c r="M277">
        <v>1756</v>
      </c>
      <c r="N277">
        <v>1709</v>
      </c>
      <c r="O277">
        <v>62000</v>
      </c>
      <c r="P277">
        <v>2770</v>
      </c>
      <c r="Q277">
        <v>823</v>
      </c>
      <c r="R277">
        <v>122</v>
      </c>
      <c r="S277">
        <v>202</v>
      </c>
      <c r="T277" t="s">
        <v>3342</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3344</v>
      </c>
      <c r="B278">
        <v>1980</v>
      </c>
      <c r="C278" t="s">
        <v>171</v>
      </c>
      <c r="D278" t="s">
        <v>644</v>
      </c>
      <c r="E278" t="str">
        <f t="shared" si="4"/>
        <v>City of Guadalupe</v>
      </c>
      <c r="F278">
        <v>1180</v>
      </c>
      <c r="G278" t="s">
        <v>3345</v>
      </c>
      <c r="H278">
        <v>3629</v>
      </c>
      <c r="I278">
        <v>0</v>
      </c>
      <c r="J278">
        <v>3629</v>
      </c>
      <c r="K278">
        <v>0</v>
      </c>
      <c r="L278">
        <v>951</v>
      </c>
      <c r="M278">
        <v>458</v>
      </c>
      <c r="N278">
        <v>493</v>
      </c>
      <c r="O278">
        <v>45100</v>
      </c>
      <c r="P278">
        <v>683</v>
      </c>
      <c r="Q278">
        <v>246</v>
      </c>
      <c r="R278">
        <v>58</v>
      </c>
      <c r="S278">
        <v>3</v>
      </c>
      <c r="T278" t="s">
        <v>644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3346</v>
      </c>
      <c r="B279">
        <v>1980</v>
      </c>
      <c r="C279" t="s">
        <v>171</v>
      </c>
      <c r="D279" t="s">
        <v>3347</v>
      </c>
      <c r="E279" t="str">
        <f t="shared" si="4"/>
        <v>City of Guerneville</v>
      </c>
      <c r="F279">
        <v>1183</v>
      </c>
      <c r="G279" t="s">
        <v>3348</v>
      </c>
      <c r="H279">
        <v>1525</v>
      </c>
      <c r="I279">
        <v>0</v>
      </c>
      <c r="J279">
        <v>0</v>
      </c>
      <c r="K279">
        <v>1525</v>
      </c>
      <c r="L279">
        <v>671</v>
      </c>
      <c r="M279">
        <v>352</v>
      </c>
      <c r="N279">
        <v>319</v>
      </c>
      <c r="O279">
        <v>70900</v>
      </c>
      <c r="P279">
        <v>598</v>
      </c>
      <c r="Q279">
        <v>160</v>
      </c>
      <c r="R279">
        <v>135</v>
      </c>
      <c r="S279">
        <v>44</v>
      </c>
      <c r="T279" t="s">
        <v>3347</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3349</v>
      </c>
      <c r="B280">
        <v>1980</v>
      </c>
      <c r="C280" t="s">
        <v>171</v>
      </c>
      <c r="D280" t="s">
        <v>646</v>
      </c>
      <c r="E280" t="str">
        <f t="shared" si="4"/>
        <v>City of Gustine</v>
      </c>
      <c r="F280">
        <v>1185</v>
      </c>
      <c r="G280" t="s">
        <v>3350</v>
      </c>
      <c r="H280">
        <v>3142</v>
      </c>
      <c r="I280">
        <v>0</v>
      </c>
      <c r="J280">
        <v>3142</v>
      </c>
      <c r="K280">
        <v>0</v>
      </c>
      <c r="L280">
        <v>1266</v>
      </c>
      <c r="M280">
        <v>892</v>
      </c>
      <c r="N280">
        <v>374</v>
      </c>
      <c r="O280">
        <v>50800</v>
      </c>
      <c r="P280">
        <v>1125</v>
      </c>
      <c r="Q280">
        <v>93</v>
      </c>
      <c r="R280">
        <v>85</v>
      </c>
      <c r="S280">
        <v>92</v>
      </c>
      <c r="T280" t="s">
        <v>646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3351</v>
      </c>
      <c r="B281">
        <v>1980</v>
      </c>
      <c r="C281" t="s">
        <v>171</v>
      </c>
      <c r="D281" t="s">
        <v>3352</v>
      </c>
      <c r="E281" t="str">
        <f t="shared" si="4"/>
        <v>City of Hacienda Heights</v>
      </c>
      <c r="F281">
        <v>1188</v>
      </c>
      <c r="G281" t="s">
        <v>3353</v>
      </c>
      <c r="H281">
        <v>49422</v>
      </c>
      <c r="I281">
        <v>49422</v>
      </c>
      <c r="J281">
        <v>0</v>
      </c>
      <c r="K281">
        <v>0</v>
      </c>
      <c r="L281">
        <v>14221</v>
      </c>
      <c r="M281">
        <v>12438</v>
      </c>
      <c r="N281">
        <v>1783</v>
      </c>
      <c r="O281">
        <v>111100</v>
      </c>
      <c r="P281">
        <v>13368</v>
      </c>
      <c r="Q281">
        <v>785</v>
      </c>
      <c r="R281">
        <v>555</v>
      </c>
      <c r="S281">
        <v>385</v>
      </c>
      <c r="T281" t="s">
        <v>3352</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3354</v>
      </c>
      <c r="B282">
        <v>1980</v>
      </c>
      <c r="C282" t="s">
        <v>171</v>
      </c>
      <c r="D282" t="s">
        <v>648</v>
      </c>
      <c r="E282" t="str">
        <f t="shared" si="4"/>
        <v>City of Half Moon Bay</v>
      </c>
      <c r="F282">
        <v>1195</v>
      </c>
      <c r="G282" t="s">
        <v>3355</v>
      </c>
      <c r="H282">
        <v>7282</v>
      </c>
      <c r="I282">
        <v>0</v>
      </c>
      <c r="J282">
        <v>7282</v>
      </c>
      <c r="K282">
        <v>0</v>
      </c>
      <c r="L282">
        <v>2609</v>
      </c>
      <c r="M282">
        <v>1895</v>
      </c>
      <c r="N282">
        <v>714</v>
      </c>
      <c r="O282">
        <v>123500</v>
      </c>
      <c r="P282">
        <v>2126</v>
      </c>
      <c r="Q282">
        <v>241</v>
      </c>
      <c r="R282">
        <v>75</v>
      </c>
      <c r="S282">
        <v>283</v>
      </c>
      <c r="T282" t="s">
        <v>648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3356</v>
      </c>
      <c r="B283">
        <v>1980</v>
      </c>
      <c r="C283" t="s">
        <v>171</v>
      </c>
      <c r="D283" t="s">
        <v>3357</v>
      </c>
      <c r="E283" t="str">
        <f t="shared" si="4"/>
        <v>City of Hamilton City</v>
      </c>
      <c r="F283">
        <v>1197</v>
      </c>
      <c r="G283" t="s">
        <v>3358</v>
      </c>
      <c r="H283">
        <v>1337</v>
      </c>
      <c r="I283">
        <v>0</v>
      </c>
      <c r="J283">
        <v>0</v>
      </c>
      <c r="K283">
        <v>1337</v>
      </c>
      <c r="L283">
        <v>368</v>
      </c>
      <c r="M283">
        <v>280</v>
      </c>
      <c r="N283">
        <v>88</v>
      </c>
      <c r="O283">
        <v>40900</v>
      </c>
      <c r="P283">
        <v>282</v>
      </c>
      <c r="Q283">
        <v>25</v>
      </c>
      <c r="R283">
        <v>0</v>
      </c>
      <c r="S283">
        <v>71</v>
      </c>
      <c r="T283" t="s">
        <v>3357</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3359</v>
      </c>
      <c r="B284">
        <v>1980</v>
      </c>
      <c r="C284" t="s">
        <v>171</v>
      </c>
      <c r="D284" t="s">
        <v>650</v>
      </c>
      <c r="E284" t="str">
        <f t="shared" si="4"/>
        <v>City of Hanford</v>
      </c>
      <c r="F284">
        <v>1200</v>
      </c>
      <c r="G284" t="s">
        <v>3360</v>
      </c>
      <c r="H284">
        <v>20958</v>
      </c>
      <c r="I284">
        <v>0</v>
      </c>
      <c r="J284">
        <v>20958</v>
      </c>
      <c r="K284">
        <v>0</v>
      </c>
      <c r="L284">
        <v>7364</v>
      </c>
      <c r="M284">
        <v>4378</v>
      </c>
      <c r="N284">
        <v>2986</v>
      </c>
      <c r="O284">
        <v>49900</v>
      </c>
      <c r="P284">
        <v>6266</v>
      </c>
      <c r="Q284">
        <v>882</v>
      </c>
      <c r="R284">
        <v>555</v>
      </c>
      <c r="S284">
        <v>290</v>
      </c>
      <c r="T284" t="s">
        <v>650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3361</v>
      </c>
      <c r="B285">
        <v>1980</v>
      </c>
      <c r="C285" t="s">
        <v>171</v>
      </c>
      <c r="D285" t="s">
        <v>3362</v>
      </c>
      <c r="E285" t="str">
        <f t="shared" si="4"/>
        <v>City of Happy Camp</v>
      </c>
      <c r="F285">
        <v>1209</v>
      </c>
      <c r="G285" t="s">
        <v>3363</v>
      </c>
      <c r="H285">
        <v>1110</v>
      </c>
      <c r="I285">
        <v>0</v>
      </c>
      <c r="J285">
        <v>0</v>
      </c>
      <c r="K285">
        <v>1110</v>
      </c>
      <c r="L285">
        <v>404</v>
      </c>
      <c r="M285">
        <v>239</v>
      </c>
      <c r="N285">
        <v>165</v>
      </c>
      <c r="O285">
        <v>41900</v>
      </c>
      <c r="P285">
        <v>233</v>
      </c>
      <c r="Q285">
        <v>29</v>
      </c>
      <c r="R285">
        <v>25</v>
      </c>
      <c r="S285">
        <v>183</v>
      </c>
      <c r="T285" t="s">
        <v>3362</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3364</v>
      </c>
      <c r="B286">
        <v>1980</v>
      </c>
      <c r="C286" t="s">
        <v>171</v>
      </c>
      <c r="D286" t="s">
        <v>652</v>
      </c>
      <c r="E286" t="str">
        <f t="shared" si="4"/>
        <v>City of Hawaiian Gardens</v>
      </c>
      <c r="F286">
        <v>1217</v>
      </c>
      <c r="G286" t="s">
        <v>3365</v>
      </c>
      <c r="H286">
        <v>10548</v>
      </c>
      <c r="I286">
        <v>10548</v>
      </c>
      <c r="J286">
        <v>0</v>
      </c>
      <c r="K286">
        <v>0</v>
      </c>
      <c r="L286">
        <v>2994</v>
      </c>
      <c r="M286">
        <v>1398</v>
      </c>
      <c r="N286">
        <v>1596</v>
      </c>
      <c r="O286">
        <v>58000</v>
      </c>
      <c r="P286">
        <v>2250</v>
      </c>
      <c r="Q286">
        <v>421</v>
      </c>
      <c r="R286">
        <v>271</v>
      </c>
      <c r="S286">
        <v>214</v>
      </c>
      <c r="T286" t="s">
        <v>652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3366</v>
      </c>
      <c r="B287">
        <v>1980</v>
      </c>
      <c r="C287" t="s">
        <v>171</v>
      </c>
      <c r="D287" t="s">
        <v>654</v>
      </c>
      <c r="E287" t="str">
        <f t="shared" si="4"/>
        <v>City of Hawthorne</v>
      </c>
      <c r="F287">
        <v>1220</v>
      </c>
      <c r="G287" t="s">
        <v>3367</v>
      </c>
      <c r="H287">
        <v>56447</v>
      </c>
      <c r="I287">
        <v>56447</v>
      </c>
      <c r="J287">
        <v>0</v>
      </c>
      <c r="K287">
        <v>0</v>
      </c>
      <c r="L287">
        <v>23021</v>
      </c>
      <c r="M287">
        <v>7535</v>
      </c>
      <c r="N287">
        <v>15486</v>
      </c>
      <c r="O287">
        <v>87000</v>
      </c>
      <c r="P287">
        <v>11015</v>
      </c>
      <c r="Q287">
        <v>6222</v>
      </c>
      <c r="R287">
        <v>6303</v>
      </c>
      <c r="S287">
        <v>346</v>
      </c>
      <c r="T287" t="s">
        <v>654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3368</v>
      </c>
      <c r="B288">
        <v>1980</v>
      </c>
      <c r="C288" t="s">
        <v>171</v>
      </c>
      <c r="D288" t="s">
        <v>3369</v>
      </c>
      <c r="E288" t="str">
        <f t="shared" si="4"/>
        <v>City of Hayfork</v>
      </c>
      <c r="F288">
        <v>1223</v>
      </c>
      <c r="G288" t="s">
        <v>3370</v>
      </c>
      <c r="H288">
        <v>1788</v>
      </c>
      <c r="I288">
        <v>0</v>
      </c>
      <c r="J288">
        <v>0</v>
      </c>
      <c r="K288">
        <v>1788</v>
      </c>
      <c r="L288">
        <v>647</v>
      </c>
      <c r="M288">
        <v>431</v>
      </c>
      <c r="N288">
        <v>216</v>
      </c>
      <c r="O288">
        <v>43100</v>
      </c>
      <c r="P288">
        <v>473</v>
      </c>
      <c r="Q288">
        <v>80</v>
      </c>
      <c r="R288">
        <v>3</v>
      </c>
      <c r="S288">
        <v>154</v>
      </c>
      <c r="T288" t="s">
        <v>3369</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3371</v>
      </c>
      <c r="B289">
        <v>1980</v>
      </c>
      <c r="C289" t="s">
        <v>171</v>
      </c>
      <c r="D289" t="s">
        <v>656</v>
      </c>
      <c r="E289" t="str">
        <f t="shared" si="4"/>
        <v>City of Hayward</v>
      </c>
      <c r="F289">
        <v>1225</v>
      </c>
      <c r="G289" t="s">
        <v>3372</v>
      </c>
      <c r="H289">
        <v>94167</v>
      </c>
      <c r="I289">
        <v>94013</v>
      </c>
      <c r="J289">
        <v>0</v>
      </c>
      <c r="K289">
        <v>154</v>
      </c>
      <c r="L289">
        <v>34600</v>
      </c>
      <c r="M289">
        <v>18934</v>
      </c>
      <c r="N289">
        <v>15666</v>
      </c>
      <c r="O289">
        <v>75700</v>
      </c>
      <c r="P289">
        <v>25265</v>
      </c>
      <c r="Q289">
        <v>2808</v>
      </c>
      <c r="R289">
        <v>5941</v>
      </c>
      <c r="S289">
        <v>1851</v>
      </c>
      <c r="T289" t="s">
        <v>656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3373</v>
      </c>
      <c r="B290">
        <v>1980</v>
      </c>
      <c r="C290" t="s">
        <v>171</v>
      </c>
      <c r="D290" t="s">
        <v>658</v>
      </c>
      <c r="E290" t="str">
        <f t="shared" si="4"/>
        <v>City of Healdsburg</v>
      </c>
      <c r="F290">
        <v>1230</v>
      </c>
      <c r="G290" t="s">
        <v>3374</v>
      </c>
      <c r="H290">
        <v>7217</v>
      </c>
      <c r="I290">
        <v>0</v>
      </c>
      <c r="J290">
        <v>7217</v>
      </c>
      <c r="K290">
        <v>0</v>
      </c>
      <c r="L290">
        <v>2885</v>
      </c>
      <c r="M290">
        <v>1739</v>
      </c>
      <c r="N290">
        <v>1146</v>
      </c>
      <c r="O290">
        <v>78700</v>
      </c>
      <c r="P290">
        <v>2359</v>
      </c>
      <c r="Q290">
        <v>424</v>
      </c>
      <c r="R290">
        <v>123</v>
      </c>
      <c r="S290">
        <v>74</v>
      </c>
      <c r="T290" t="s">
        <v>658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3375</v>
      </c>
      <c r="B291">
        <v>1980</v>
      </c>
      <c r="C291" t="s">
        <v>171</v>
      </c>
      <c r="D291" t="s">
        <v>3376</v>
      </c>
      <c r="E291" t="str">
        <f t="shared" si="4"/>
        <v>City of Heber</v>
      </c>
      <c r="F291">
        <v>1232</v>
      </c>
      <c r="G291" t="s">
        <v>3377</v>
      </c>
      <c r="H291">
        <v>2221</v>
      </c>
      <c r="I291">
        <v>0</v>
      </c>
      <c r="J291">
        <v>0</v>
      </c>
      <c r="K291">
        <v>2221</v>
      </c>
      <c r="L291">
        <v>457</v>
      </c>
      <c r="M291">
        <v>384</v>
      </c>
      <c r="N291">
        <v>73</v>
      </c>
      <c r="O291">
        <v>38900</v>
      </c>
      <c r="P291">
        <v>357</v>
      </c>
      <c r="Q291">
        <v>77</v>
      </c>
      <c r="R291">
        <v>0</v>
      </c>
      <c r="S291">
        <v>37</v>
      </c>
      <c r="T291" t="s">
        <v>3376</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3378</v>
      </c>
      <c r="B292">
        <v>1980</v>
      </c>
      <c r="C292" t="s">
        <v>171</v>
      </c>
      <c r="D292" t="s">
        <v>660</v>
      </c>
      <c r="E292" t="str">
        <f t="shared" si="4"/>
        <v>City of Hemet</v>
      </c>
      <c r="F292">
        <v>1235</v>
      </c>
      <c r="G292" t="s">
        <v>3379</v>
      </c>
      <c r="H292">
        <v>22454</v>
      </c>
      <c r="I292">
        <v>22454</v>
      </c>
      <c r="J292">
        <v>0</v>
      </c>
      <c r="K292">
        <v>0</v>
      </c>
      <c r="L292">
        <v>11395</v>
      </c>
      <c r="M292">
        <v>8016</v>
      </c>
      <c r="N292">
        <v>3379</v>
      </c>
      <c r="O292">
        <v>53900</v>
      </c>
      <c r="P292">
        <v>7212</v>
      </c>
      <c r="Q292">
        <v>1177</v>
      </c>
      <c r="R292">
        <v>599</v>
      </c>
      <c r="S292">
        <v>3601</v>
      </c>
      <c r="T292" t="s">
        <v>660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3380</v>
      </c>
      <c r="B293">
        <v>1980</v>
      </c>
      <c r="C293" t="s">
        <v>171</v>
      </c>
      <c r="D293" t="s">
        <v>662</v>
      </c>
      <c r="E293" t="str">
        <f t="shared" si="4"/>
        <v>City of Hercules</v>
      </c>
      <c r="F293">
        <v>1245</v>
      </c>
      <c r="G293" t="s">
        <v>3381</v>
      </c>
      <c r="H293">
        <v>5963</v>
      </c>
      <c r="I293">
        <v>5963</v>
      </c>
      <c r="J293">
        <v>0</v>
      </c>
      <c r="K293">
        <v>0</v>
      </c>
      <c r="L293">
        <v>1753</v>
      </c>
      <c r="M293">
        <v>1608</v>
      </c>
      <c r="N293">
        <v>145</v>
      </c>
      <c r="O293">
        <v>119700</v>
      </c>
      <c r="P293">
        <v>1788</v>
      </c>
      <c r="Q293">
        <v>52</v>
      </c>
      <c r="R293">
        <v>1</v>
      </c>
      <c r="S293">
        <v>1</v>
      </c>
      <c r="T293" t="s">
        <v>662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3382</v>
      </c>
      <c r="B294">
        <v>1980</v>
      </c>
      <c r="C294" t="s">
        <v>171</v>
      </c>
      <c r="D294" t="s">
        <v>3383</v>
      </c>
      <c r="E294" t="str">
        <f t="shared" si="4"/>
        <v>City of Herlong</v>
      </c>
      <c r="F294">
        <v>1248</v>
      </c>
      <c r="G294" t="s">
        <v>3384</v>
      </c>
      <c r="H294">
        <v>1188</v>
      </c>
      <c r="I294">
        <v>0</v>
      </c>
      <c r="J294">
        <v>0</v>
      </c>
      <c r="K294">
        <v>1188</v>
      </c>
      <c r="L294">
        <v>362</v>
      </c>
      <c r="M294">
        <v>132</v>
      </c>
      <c r="N294">
        <v>230</v>
      </c>
      <c r="O294">
        <v>36000</v>
      </c>
      <c r="P294">
        <v>175</v>
      </c>
      <c r="Q294">
        <v>199</v>
      </c>
      <c r="R294">
        <v>0</v>
      </c>
      <c r="S294">
        <v>2</v>
      </c>
      <c r="T294" t="s">
        <v>3383</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3385</v>
      </c>
      <c r="B295">
        <v>1980</v>
      </c>
      <c r="C295" t="s">
        <v>171</v>
      </c>
      <c r="D295" t="s">
        <v>664</v>
      </c>
      <c r="E295" t="str">
        <f t="shared" si="4"/>
        <v>City of Hermosa Beach</v>
      </c>
      <c r="F295">
        <v>1250</v>
      </c>
      <c r="G295" t="s">
        <v>3386</v>
      </c>
      <c r="H295">
        <v>18070</v>
      </c>
      <c r="I295">
        <v>18070</v>
      </c>
      <c r="J295">
        <v>0</v>
      </c>
      <c r="K295">
        <v>0</v>
      </c>
      <c r="L295">
        <v>9134</v>
      </c>
      <c r="M295">
        <v>3245</v>
      </c>
      <c r="N295">
        <v>5889</v>
      </c>
      <c r="O295">
        <v>148200</v>
      </c>
      <c r="P295">
        <v>6421</v>
      </c>
      <c r="Q295">
        <v>1799</v>
      </c>
      <c r="R295">
        <v>1316</v>
      </c>
      <c r="S295">
        <v>73</v>
      </c>
      <c r="T295" t="s">
        <v>664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3387</v>
      </c>
      <c r="B296">
        <v>1980</v>
      </c>
      <c r="C296" t="s">
        <v>171</v>
      </c>
      <c r="D296" t="s">
        <v>666</v>
      </c>
      <c r="E296" t="str">
        <f t="shared" si="4"/>
        <v>City of Hesperia</v>
      </c>
      <c r="F296">
        <v>1251</v>
      </c>
      <c r="G296" t="s">
        <v>3388</v>
      </c>
      <c r="H296">
        <v>13540</v>
      </c>
      <c r="I296">
        <v>0</v>
      </c>
      <c r="J296">
        <v>13540</v>
      </c>
      <c r="K296">
        <v>0</v>
      </c>
      <c r="L296">
        <v>4975</v>
      </c>
      <c r="M296">
        <v>4019</v>
      </c>
      <c r="N296">
        <v>956</v>
      </c>
      <c r="O296">
        <v>55100</v>
      </c>
      <c r="P296">
        <v>4862</v>
      </c>
      <c r="Q296">
        <v>347</v>
      </c>
      <c r="R296">
        <v>204</v>
      </c>
      <c r="S296">
        <v>269</v>
      </c>
      <c r="T296" t="s">
        <v>666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3389</v>
      </c>
      <c r="B297">
        <v>1980</v>
      </c>
      <c r="C297" t="s">
        <v>171</v>
      </c>
      <c r="D297" t="s">
        <v>3390</v>
      </c>
      <c r="E297" t="str">
        <f t="shared" si="4"/>
        <v>City of Hidden Hills</v>
      </c>
      <c r="F297">
        <v>1252</v>
      </c>
      <c r="G297" t="s">
        <v>3391</v>
      </c>
      <c r="H297">
        <v>1760</v>
      </c>
      <c r="I297">
        <v>1760</v>
      </c>
      <c r="J297">
        <v>0</v>
      </c>
      <c r="K297">
        <v>0</v>
      </c>
      <c r="L297">
        <v>462</v>
      </c>
      <c r="M297">
        <v>445</v>
      </c>
      <c r="N297">
        <v>17</v>
      </c>
      <c r="O297">
        <v>200100</v>
      </c>
      <c r="P297">
        <v>476</v>
      </c>
      <c r="Q297">
        <v>10</v>
      </c>
      <c r="R297">
        <v>0</v>
      </c>
      <c r="S297">
        <v>0</v>
      </c>
      <c r="T297" t="s">
        <v>3390</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3392</v>
      </c>
      <c r="B298">
        <v>1980</v>
      </c>
      <c r="C298" t="s">
        <v>171</v>
      </c>
      <c r="D298" t="s">
        <v>668</v>
      </c>
      <c r="E298" t="str">
        <f t="shared" si="4"/>
        <v>City of Highland</v>
      </c>
      <c r="F298">
        <v>1253</v>
      </c>
      <c r="G298" t="s">
        <v>3393</v>
      </c>
      <c r="H298">
        <v>10908</v>
      </c>
      <c r="I298">
        <v>10908</v>
      </c>
      <c r="J298">
        <v>0</v>
      </c>
      <c r="K298">
        <v>0</v>
      </c>
      <c r="L298">
        <v>3592</v>
      </c>
      <c r="M298">
        <v>2624</v>
      </c>
      <c r="N298">
        <v>968</v>
      </c>
      <c r="O298">
        <v>54900</v>
      </c>
      <c r="P298">
        <v>3240</v>
      </c>
      <c r="Q298">
        <v>310</v>
      </c>
      <c r="R298">
        <v>139</v>
      </c>
      <c r="S298">
        <v>144</v>
      </c>
      <c r="T298" t="s">
        <v>668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3394</v>
      </c>
      <c r="B299">
        <v>1980</v>
      </c>
      <c r="C299" t="s">
        <v>171</v>
      </c>
      <c r="D299" t="s">
        <v>670</v>
      </c>
      <c r="E299" t="str">
        <f t="shared" si="4"/>
        <v>City of Hillsborough</v>
      </c>
      <c r="F299">
        <v>1265</v>
      </c>
      <c r="G299" t="s">
        <v>3395</v>
      </c>
      <c r="H299">
        <v>10451</v>
      </c>
      <c r="I299">
        <v>10451</v>
      </c>
      <c r="J299">
        <v>0</v>
      </c>
      <c r="K299">
        <v>0</v>
      </c>
      <c r="L299">
        <v>3392</v>
      </c>
      <c r="M299">
        <v>3266</v>
      </c>
      <c r="N299">
        <v>126</v>
      </c>
      <c r="O299">
        <v>200100</v>
      </c>
      <c r="P299">
        <v>3442</v>
      </c>
      <c r="Q299">
        <v>110</v>
      </c>
      <c r="R299">
        <v>2</v>
      </c>
      <c r="S299">
        <v>0</v>
      </c>
      <c r="T299" t="s">
        <v>670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3396</v>
      </c>
      <c r="B300">
        <v>1980</v>
      </c>
      <c r="C300" t="s">
        <v>171</v>
      </c>
      <c r="D300" t="s">
        <v>3397</v>
      </c>
      <c r="E300" t="str">
        <f t="shared" si="4"/>
        <v>City of Hilmar-Irwin</v>
      </c>
      <c r="F300">
        <v>1267</v>
      </c>
      <c r="G300" t="s">
        <v>3398</v>
      </c>
      <c r="H300">
        <v>1706</v>
      </c>
      <c r="I300">
        <v>0</v>
      </c>
      <c r="J300">
        <v>0</v>
      </c>
      <c r="K300">
        <v>1706</v>
      </c>
      <c r="L300">
        <v>562</v>
      </c>
      <c r="M300">
        <v>433</v>
      </c>
      <c r="N300">
        <v>129</v>
      </c>
      <c r="O300">
        <v>56400</v>
      </c>
      <c r="P300">
        <v>552</v>
      </c>
      <c r="Q300">
        <v>44</v>
      </c>
      <c r="R300">
        <v>0</v>
      </c>
      <c r="S300">
        <v>2</v>
      </c>
      <c r="T300" t="s">
        <v>3397</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3399</v>
      </c>
      <c r="B301">
        <v>1980</v>
      </c>
      <c r="C301" t="s">
        <v>171</v>
      </c>
      <c r="D301" t="s">
        <v>672</v>
      </c>
      <c r="E301" t="str">
        <f t="shared" si="4"/>
        <v>City of Hollister</v>
      </c>
      <c r="F301">
        <v>1270</v>
      </c>
      <c r="G301" t="s">
        <v>3400</v>
      </c>
      <c r="H301">
        <v>11488</v>
      </c>
      <c r="I301">
        <v>0</v>
      </c>
      <c r="J301">
        <v>11488</v>
      </c>
      <c r="K301">
        <v>0</v>
      </c>
      <c r="L301">
        <v>3716</v>
      </c>
      <c r="M301">
        <v>2074</v>
      </c>
      <c r="N301">
        <v>1642</v>
      </c>
      <c r="O301">
        <v>67800</v>
      </c>
      <c r="P301">
        <v>3030</v>
      </c>
      <c r="Q301">
        <v>633</v>
      </c>
      <c r="R301">
        <v>225</v>
      </c>
      <c r="S301">
        <v>172</v>
      </c>
      <c r="T301" t="s">
        <v>672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3401</v>
      </c>
      <c r="B302">
        <v>1980</v>
      </c>
      <c r="C302" t="s">
        <v>171</v>
      </c>
      <c r="D302" t="s">
        <v>674</v>
      </c>
      <c r="E302" t="str">
        <f t="shared" si="4"/>
        <v>City of Holtville</v>
      </c>
      <c r="F302">
        <v>1280</v>
      </c>
      <c r="G302" t="s">
        <v>3402</v>
      </c>
      <c r="H302">
        <v>4399</v>
      </c>
      <c r="I302">
        <v>0</v>
      </c>
      <c r="J302">
        <v>4399</v>
      </c>
      <c r="K302">
        <v>0</v>
      </c>
      <c r="L302">
        <v>1331</v>
      </c>
      <c r="M302">
        <v>880</v>
      </c>
      <c r="N302">
        <v>451</v>
      </c>
      <c r="O302">
        <v>49800</v>
      </c>
      <c r="P302">
        <v>1003</v>
      </c>
      <c r="Q302">
        <v>146</v>
      </c>
      <c r="R302">
        <v>113</v>
      </c>
      <c r="S302">
        <v>155</v>
      </c>
      <c r="T302" t="s">
        <v>674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3403</v>
      </c>
      <c r="B303">
        <v>1980</v>
      </c>
      <c r="C303" t="s">
        <v>171</v>
      </c>
      <c r="D303" t="s">
        <v>3404</v>
      </c>
      <c r="E303" t="str">
        <f t="shared" si="4"/>
        <v>City of Home Garden</v>
      </c>
      <c r="F303">
        <v>1284</v>
      </c>
      <c r="G303" t="s">
        <v>3405</v>
      </c>
      <c r="H303">
        <v>1495</v>
      </c>
      <c r="I303">
        <v>0</v>
      </c>
      <c r="J303">
        <v>0</v>
      </c>
      <c r="K303">
        <v>1495</v>
      </c>
      <c r="L303">
        <v>434</v>
      </c>
      <c r="M303">
        <v>294</v>
      </c>
      <c r="N303">
        <v>140</v>
      </c>
      <c r="O303">
        <v>28100</v>
      </c>
      <c r="P303">
        <v>426</v>
      </c>
      <c r="Q303">
        <v>17</v>
      </c>
      <c r="R303">
        <v>0</v>
      </c>
      <c r="S303">
        <v>20</v>
      </c>
      <c r="T303" t="s">
        <v>3404</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3406</v>
      </c>
      <c r="B304">
        <v>1980</v>
      </c>
      <c r="C304" t="s">
        <v>171</v>
      </c>
      <c r="D304" t="s">
        <v>3407</v>
      </c>
      <c r="E304" t="str">
        <f t="shared" si="4"/>
        <v>City of Home Gardens</v>
      </c>
      <c r="F304">
        <v>1285</v>
      </c>
      <c r="G304" t="s">
        <v>3408</v>
      </c>
      <c r="H304">
        <v>5783</v>
      </c>
      <c r="I304">
        <v>5783</v>
      </c>
      <c r="J304">
        <v>0</v>
      </c>
      <c r="K304">
        <v>0</v>
      </c>
      <c r="L304">
        <v>1642</v>
      </c>
      <c r="M304">
        <v>1211</v>
      </c>
      <c r="N304">
        <v>431</v>
      </c>
      <c r="O304">
        <v>63500</v>
      </c>
      <c r="P304">
        <v>1397</v>
      </c>
      <c r="Q304">
        <v>173</v>
      </c>
      <c r="R304">
        <v>40</v>
      </c>
      <c r="S304">
        <v>98</v>
      </c>
      <c r="T304" t="s">
        <v>3407</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3409</v>
      </c>
      <c r="B305">
        <v>1980</v>
      </c>
      <c r="C305" t="s">
        <v>171</v>
      </c>
      <c r="D305" t="s">
        <v>3410</v>
      </c>
      <c r="E305" t="str">
        <f t="shared" si="4"/>
        <v>City of Homeland</v>
      </c>
      <c r="F305">
        <v>1286</v>
      </c>
      <c r="G305" t="s">
        <v>3411</v>
      </c>
      <c r="H305">
        <v>2616</v>
      </c>
      <c r="I305">
        <v>0</v>
      </c>
      <c r="J305">
        <v>2616</v>
      </c>
      <c r="K305">
        <v>0</v>
      </c>
      <c r="L305">
        <v>1276</v>
      </c>
      <c r="M305">
        <v>1165</v>
      </c>
      <c r="N305">
        <v>111</v>
      </c>
      <c r="O305">
        <v>41800</v>
      </c>
      <c r="P305">
        <v>576</v>
      </c>
      <c r="Q305">
        <v>11</v>
      </c>
      <c r="R305">
        <v>0</v>
      </c>
      <c r="S305">
        <v>830</v>
      </c>
      <c r="T305" t="s">
        <v>3410</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3412</v>
      </c>
      <c r="B306">
        <v>1980</v>
      </c>
      <c r="C306" t="s">
        <v>171</v>
      </c>
      <c r="D306" t="s">
        <v>676</v>
      </c>
      <c r="E306" t="str">
        <f t="shared" si="4"/>
        <v>City of Hughson</v>
      </c>
      <c r="F306">
        <v>1295</v>
      </c>
      <c r="G306" t="s">
        <v>3413</v>
      </c>
      <c r="H306">
        <v>2943</v>
      </c>
      <c r="I306">
        <v>0</v>
      </c>
      <c r="J306">
        <v>2943</v>
      </c>
      <c r="K306">
        <v>0</v>
      </c>
      <c r="L306">
        <v>949</v>
      </c>
      <c r="M306">
        <v>615</v>
      </c>
      <c r="N306">
        <v>334</v>
      </c>
      <c r="O306">
        <v>45800</v>
      </c>
      <c r="P306">
        <v>821</v>
      </c>
      <c r="Q306">
        <v>64</v>
      </c>
      <c r="R306">
        <v>27</v>
      </c>
      <c r="S306">
        <v>61</v>
      </c>
      <c r="T306" t="s">
        <v>676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3414</v>
      </c>
      <c r="B307">
        <v>1980</v>
      </c>
      <c r="C307" t="s">
        <v>171</v>
      </c>
      <c r="D307" t="s">
        <v>678</v>
      </c>
      <c r="E307" t="str">
        <f t="shared" si="4"/>
        <v>City of Huntington Beach</v>
      </c>
      <c r="F307">
        <v>1300</v>
      </c>
      <c r="G307" t="s">
        <v>3415</v>
      </c>
      <c r="H307">
        <v>170505</v>
      </c>
      <c r="I307">
        <v>170505</v>
      </c>
      <c r="J307">
        <v>0</v>
      </c>
      <c r="K307">
        <v>0</v>
      </c>
      <c r="L307">
        <v>61126</v>
      </c>
      <c r="M307">
        <v>35187</v>
      </c>
      <c r="N307">
        <v>25939</v>
      </c>
      <c r="O307">
        <v>120400</v>
      </c>
      <c r="P307">
        <v>43179</v>
      </c>
      <c r="Q307">
        <v>10136</v>
      </c>
      <c r="R307">
        <v>7562</v>
      </c>
      <c r="S307">
        <v>2713</v>
      </c>
      <c r="T307" t="s">
        <v>678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3416</v>
      </c>
      <c r="B308">
        <v>1980</v>
      </c>
      <c r="C308" t="s">
        <v>171</v>
      </c>
      <c r="D308" t="s">
        <v>680</v>
      </c>
      <c r="E308" t="str">
        <f t="shared" si="4"/>
        <v>City of Huntington Park</v>
      </c>
      <c r="F308">
        <v>1305</v>
      </c>
      <c r="G308" t="s">
        <v>3417</v>
      </c>
      <c r="H308">
        <v>46223</v>
      </c>
      <c r="I308">
        <v>46223</v>
      </c>
      <c r="J308">
        <v>0</v>
      </c>
      <c r="K308">
        <v>0</v>
      </c>
      <c r="L308">
        <v>15015</v>
      </c>
      <c r="M308">
        <v>3861</v>
      </c>
      <c r="N308">
        <v>11154</v>
      </c>
      <c r="O308">
        <v>62700</v>
      </c>
      <c r="P308">
        <v>6436</v>
      </c>
      <c r="Q308">
        <v>6541</v>
      </c>
      <c r="R308">
        <v>2608</v>
      </c>
      <c r="S308">
        <v>11</v>
      </c>
      <c r="T308" t="s">
        <v>680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3418</v>
      </c>
      <c r="B309">
        <v>1980</v>
      </c>
      <c r="C309" t="s">
        <v>171</v>
      </c>
      <c r="D309" t="s">
        <v>682</v>
      </c>
      <c r="E309" t="str">
        <f t="shared" si="4"/>
        <v>City of Huron</v>
      </c>
      <c r="F309">
        <v>1310</v>
      </c>
      <c r="G309" t="s">
        <v>3419</v>
      </c>
      <c r="H309">
        <v>2768</v>
      </c>
      <c r="I309">
        <v>0</v>
      </c>
      <c r="J309">
        <v>2768</v>
      </c>
      <c r="K309">
        <v>0</v>
      </c>
      <c r="L309">
        <v>648</v>
      </c>
      <c r="M309">
        <v>223</v>
      </c>
      <c r="N309">
        <v>425</v>
      </c>
      <c r="O309">
        <v>38600</v>
      </c>
      <c r="P309">
        <v>369</v>
      </c>
      <c r="Q309">
        <v>218</v>
      </c>
      <c r="R309">
        <v>46</v>
      </c>
      <c r="S309">
        <v>33</v>
      </c>
      <c r="T309" t="s">
        <v>682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3420</v>
      </c>
      <c r="B310">
        <v>1980</v>
      </c>
      <c r="C310" t="s">
        <v>171</v>
      </c>
      <c r="D310" t="s">
        <v>3421</v>
      </c>
      <c r="E310" t="str">
        <f t="shared" si="4"/>
        <v>City of Idyllwild-Pine Cove</v>
      </c>
      <c r="F310">
        <v>1314</v>
      </c>
      <c r="G310" t="s">
        <v>3422</v>
      </c>
      <c r="H310">
        <v>2959</v>
      </c>
      <c r="I310">
        <v>0</v>
      </c>
      <c r="J310">
        <v>2959</v>
      </c>
      <c r="K310">
        <v>0</v>
      </c>
      <c r="L310">
        <v>1227</v>
      </c>
      <c r="M310">
        <v>824</v>
      </c>
      <c r="N310">
        <v>403</v>
      </c>
      <c r="O310">
        <v>83600</v>
      </c>
      <c r="P310">
        <v>2893</v>
      </c>
      <c r="Q310">
        <v>250</v>
      </c>
      <c r="R310">
        <v>21</v>
      </c>
      <c r="S310">
        <v>152</v>
      </c>
      <c r="T310" t="s">
        <v>3421</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3423</v>
      </c>
      <c r="B311">
        <v>1980</v>
      </c>
      <c r="C311" t="s">
        <v>171</v>
      </c>
      <c r="D311" t="s">
        <v>684</v>
      </c>
      <c r="E311" t="str">
        <f t="shared" si="4"/>
        <v>City of Imperial</v>
      </c>
      <c r="F311">
        <v>1317</v>
      </c>
      <c r="G311" t="s">
        <v>3424</v>
      </c>
      <c r="H311">
        <v>3451</v>
      </c>
      <c r="I311">
        <v>0</v>
      </c>
      <c r="J311">
        <v>3451</v>
      </c>
      <c r="K311">
        <v>0</v>
      </c>
      <c r="L311">
        <v>1065</v>
      </c>
      <c r="M311">
        <v>681</v>
      </c>
      <c r="N311">
        <v>384</v>
      </c>
      <c r="O311">
        <v>43500</v>
      </c>
      <c r="P311">
        <v>885</v>
      </c>
      <c r="Q311">
        <v>163</v>
      </c>
      <c r="R311">
        <v>70</v>
      </c>
      <c r="S311">
        <v>10</v>
      </c>
      <c r="T311" t="s">
        <v>684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3425</v>
      </c>
      <c r="B312">
        <v>1980</v>
      </c>
      <c r="C312" t="s">
        <v>171</v>
      </c>
      <c r="D312" t="s">
        <v>686</v>
      </c>
      <c r="E312" t="str">
        <f t="shared" si="4"/>
        <v>City of Imperial Beach</v>
      </c>
      <c r="F312">
        <v>1320</v>
      </c>
      <c r="G312" t="s">
        <v>3426</v>
      </c>
      <c r="H312">
        <v>22689</v>
      </c>
      <c r="I312">
        <v>22689</v>
      </c>
      <c r="J312">
        <v>0</v>
      </c>
      <c r="K312">
        <v>0</v>
      </c>
      <c r="L312">
        <v>7767</v>
      </c>
      <c r="M312">
        <v>2589</v>
      </c>
      <c r="N312">
        <v>5178</v>
      </c>
      <c r="O312">
        <v>67700</v>
      </c>
      <c r="P312">
        <v>5380</v>
      </c>
      <c r="Q312">
        <v>1223</v>
      </c>
      <c r="R312">
        <v>1341</v>
      </c>
      <c r="S312">
        <v>220</v>
      </c>
      <c r="T312" t="s">
        <v>686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3427</v>
      </c>
      <c r="B313">
        <v>1980</v>
      </c>
      <c r="C313" t="s">
        <v>171</v>
      </c>
      <c r="D313" t="s">
        <v>688</v>
      </c>
      <c r="E313" t="str">
        <f t="shared" si="4"/>
        <v>City of Indian Wells</v>
      </c>
      <c r="F313">
        <v>1327</v>
      </c>
      <c r="G313" t="s">
        <v>3428</v>
      </c>
      <c r="H313">
        <v>1394</v>
      </c>
      <c r="I313">
        <v>1243</v>
      </c>
      <c r="J313">
        <v>0</v>
      </c>
      <c r="K313">
        <v>151</v>
      </c>
      <c r="L313">
        <v>618</v>
      </c>
      <c r="M313">
        <v>582</v>
      </c>
      <c r="N313">
        <v>36</v>
      </c>
      <c r="O313">
        <v>200100</v>
      </c>
      <c r="P313">
        <v>1744</v>
      </c>
      <c r="Q313">
        <v>262</v>
      </c>
      <c r="R313">
        <v>12</v>
      </c>
      <c r="S313">
        <v>3</v>
      </c>
      <c r="T313" t="s">
        <v>688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3429</v>
      </c>
      <c r="B314">
        <v>1980</v>
      </c>
      <c r="C314" t="s">
        <v>171</v>
      </c>
      <c r="D314" t="s">
        <v>690</v>
      </c>
      <c r="E314" t="str">
        <f t="shared" si="4"/>
        <v>City of Indio</v>
      </c>
      <c r="F314">
        <v>1330</v>
      </c>
      <c r="G314" t="s">
        <v>3430</v>
      </c>
      <c r="H314">
        <v>21611</v>
      </c>
      <c r="I314">
        <v>0</v>
      </c>
      <c r="J314">
        <v>21611</v>
      </c>
      <c r="K314">
        <v>0</v>
      </c>
      <c r="L314">
        <v>6626</v>
      </c>
      <c r="M314">
        <v>3430</v>
      </c>
      <c r="N314">
        <v>3196</v>
      </c>
      <c r="O314">
        <v>58700</v>
      </c>
      <c r="P314">
        <v>4679</v>
      </c>
      <c r="Q314">
        <v>1193</v>
      </c>
      <c r="R314">
        <v>1321</v>
      </c>
      <c r="S314">
        <v>632</v>
      </c>
      <c r="T314" t="s">
        <v>690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3431</v>
      </c>
      <c r="B315">
        <v>1980</v>
      </c>
      <c r="C315" t="s">
        <v>171</v>
      </c>
      <c r="D315" t="s">
        <v>692</v>
      </c>
      <c r="E315" t="str">
        <f t="shared" si="4"/>
        <v>City of Industry</v>
      </c>
      <c r="F315">
        <v>1335</v>
      </c>
      <c r="G315" t="s">
        <v>3432</v>
      </c>
      <c r="H315">
        <v>664</v>
      </c>
      <c r="I315">
        <v>664</v>
      </c>
      <c r="J315">
        <v>0</v>
      </c>
      <c r="K315">
        <v>0</v>
      </c>
      <c r="L315">
        <v>141</v>
      </c>
      <c r="M315">
        <v>72</v>
      </c>
      <c r="N315">
        <v>69</v>
      </c>
      <c r="O315">
        <v>65300</v>
      </c>
      <c r="P315">
        <v>133</v>
      </c>
      <c r="Q315">
        <v>13</v>
      </c>
      <c r="R315">
        <v>0</v>
      </c>
      <c r="S315">
        <v>4</v>
      </c>
      <c r="T315" t="s">
        <v>692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3433</v>
      </c>
      <c r="B316">
        <v>1980</v>
      </c>
      <c r="C316" t="s">
        <v>171</v>
      </c>
      <c r="D316" t="s">
        <v>694</v>
      </c>
      <c r="E316" t="str">
        <f t="shared" si="4"/>
        <v>City of Inglewood</v>
      </c>
      <c r="F316">
        <v>1340</v>
      </c>
      <c r="G316" t="s">
        <v>3434</v>
      </c>
      <c r="H316">
        <v>94245</v>
      </c>
      <c r="I316">
        <v>94245</v>
      </c>
      <c r="J316">
        <v>0</v>
      </c>
      <c r="K316">
        <v>0</v>
      </c>
      <c r="L316">
        <v>36750</v>
      </c>
      <c r="M316">
        <v>12498</v>
      </c>
      <c r="N316">
        <v>24252</v>
      </c>
      <c r="O316">
        <v>71800</v>
      </c>
      <c r="P316">
        <v>18262</v>
      </c>
      <c r="Q316">
        <v>11386</v>
      </c>
      <c r="R316">
        <v>8282</v>
      </c>
      <c r="S316">
        <v>295</v>
      </c>
      <c r="T316" t="s">
        <v>694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3435</v>
      </c>
      <c r="B317">
        <v>1980</v>
      </c>
      <c r="C317" t="s">
        <v>171</v>
      </c>
      <c r="D317" t="s">
        <v>696</v>
      </c>
      <c r="E317" t="str">
        <f t="shared" si="4"/>
        <v>City of Ione</v>
      </c>
      <c r="F317">
        <v>1345</v>
      </c>
      <c r="G317" t="s">
        <v>3436</v>
      </c>
      <c r="H317">
        <v>2207</v>
      </c>
      <c r="I317">
        <v>0</v>
      </c>
      <c r="J317">
        <v>0</v>
      </c>
      <c r="K317">
        <v>2207</v>
      </c>
      <c r="L317">
        <v>632</v>
      </c>
      <c r="M317">
        <v>402</v>
      </c>
      <c r="N317">
        <v>230</v>
      </c>
      <c r="O317">
        <v>51100</v>
      </c>
      <c r="P317">
        <v>553</v>
      </c>
      <c r="Q317">
        <v>57</v>
      </c>
      <c r="R317">
        <v>21</v>
      </c>
      <c r="S317">
        <v>41</v>
      </c>
      <c r="T317" t="s">
        <v>696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3437</v>
      </c>
      <c r="B318">
        <v>1980</v>
      </c>
      <c r="C318" t="s">
        <v>171</v>
      </c>
      <c r="D318" t="s">
        <v>698</v>
      </c>
      <c r="E318" t="str">
        <f t="shared" si="4"/>
        <v>City of Irvine</v>
      </c>
      <c r="F318">
        <v>1347</v>
      </c>
      <c r="G318" t="s">
        <v>3438</v>
      </c>
      <c r="H318">
        <v>62134</v>
      </c>
      <c r="I318">
        <v>62134</v>
      </c>
      <c r="J318">
        <v>0</v>
      </c>
      <c r="K318">
        <v>0</v>
      </c>
      <c r="L318">
        <v>21337</v>
      </c>
      <c r="M318">
        <v>15568</v>
      </c>
      <c r="N318">
        <v>5769</v>
      </c>
      <c r="O318">
        <v>136400</v>
      </c>
      <c r="P318">
        <v>20599</v>
      </c>
      <c r="Q318">
        <v>704</v>
      </c>
      <c r="R318">
        <v>530</v>
      </c>
      <c r="S318">
        <v>661</v>
      </c>
      <c r="T318" t="s">
        <v>698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3439</v>
      </c>
      <c r="B319">
        <v>1980</v>
      </c>
      <c r="C319" t="s">
        <v>171</v>
      </c>
      <c r="D319" t="s">
        <v>700</v>
      </c>
      <c r="E319" t="str">
        <f t="shared" si="4"/>
        <v>City of Irwindale</v>
      </c>
      <c r="F319">
        <v>1350</v>
      </c>
      <c r="G319" t="s">
        <v>3440</v>
      </c>
      <c r="H319">
        <v>1030</v>
      </c>
      <c r="I319">
        <v>1030</v>
      </c>
      <c r="J319">
        <v>0</v>
      </c>
      <c r="K319">
        <v>0</v>
      </c>
      <c r="L319">
        <v>255</v>
      </c>
      <c r="M319">
        <v>140</v>
      </c>
      <c r="N319">
        <v>115</v>
      </c>
      <c r="O319">
        <v>58400</v>
      </c>
      <c r="P319">
        <v>240</v>
      </c>
      <c r="Q319">
        <v>18</v>
      </c>
      <c r="R319">
        <v>0</v>
      </c>
      <c r="S319">
        <v>1</v>
      </c>
      <c r="T319" t="s">
        <v>700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3441</v>
      </c>
      <c r="B320">
        <v>1980</v>
      </c>
      <c r="C320" t="s">
        <v>171</v>
      </c>
      <c r="D320" t="s">
        <v>702</v>
      </c>
      <c r="E320" t="str">
        <f t="shared" si="4"/>
        <v>City of Isleton</v>
      </c>
      <c r="F320">
        <v>1355</v>
      </c>
      <c r="G320" t="s">
        <v>3442</v>
      </c>
      <c r="H320">
        <v>914</v>
      </c>
      <c r="I320">
        <v>0</v>
      </c>
      <c r="J320">
        <v>0</v>
      </c>
      <c r="K320">
        <v>914</v>
      </c>
      <c r="L320">
        <v>377</v>
      </c>
      <c r="M320">
        <v>212</v>
      </c>
      <c r="N320">
        <v>165</v>
      </c>
      <c r="O320">
        <v>45600</v>
      </c>
      <c r="P320">
        <v>294</v>
      </c>
      <c r="Q320">
        <v>67</v>
      </c>
      <c r="R320">
        <v>5</v>
      </c>
      <c r="S320">
        <v>31</v>
      </c>
      <c r="T320" t="s">
        <v>702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3443</v>
      </c>
      <c r="B321">
        <v>1980</v>
      </c>
      <c r="C321" t="s">
        <v>171</v>
      </c>
      <c r="D321" t="s">
        <v>3444</v>
      </c>
      <c r="E321" t="str">
        <f t="shared" si="4"/>
        <v>City of Ivanhoe</v>
      </c>
      <c r="F321">
        <v>1360</v>
      </c>
      <c r="G321" t="s">
        <v>3445</v>
      </c>
      <c r="H321">
        <v>2684</v>
      </c>
      <c r="I321">
        <v>0</v>
      </c>
      <c r="J321">
        <v>2684</v>
      </c>
      <c r="K321">
        <v>0</v>
      </c>
      <c r="L321">
        <v>869</v>
      </c>
      <c r="M321">
        <v>631</v>
      </c>
      <c r="N321">
        <v>238</v>
      </c>
      <c r="O321">
        <v>35800</v>
      </c>
      <c r="P321">
        <v>772</v>
      </c>
      <c r="Q321">
        <v>66</v>
      </c>
      <c r="R321">
        <v>8</v>
      </c>
      <c r="S321">
        <v>51</v>
      </c>
      <c r="T321" t="s">
        <v>3444</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3446</v>
      </c>
      <c r="B322">
        <v>1980</v>
      </c>
      <c r="C322" t="s">
        <v>171</v>
      </c>
      <c r="D322" t="s">
        <v>704</v>
      </c>
      <c r="E322" t="str">
        <f t="shared" si="4"/>
        <v>City of Jackson</v>
      </c>
      <c r="F322">
        <v>1365</v>
      </c>
      <c r="G322" t="s">
        <v>3447</v>
      </c>
      <c r="H322">
        <v>2331</v>
      </c>
      <c r="I322">
        <v>0</v>
      </c>
      <c r="J322">
        <v>0</v>
      </c>
      <c r="K322">
        <v>2331</v>
      </c>
      <c r="L322">
        <v>1009</v>
      </c>
      <c r="M322">
        <v>623</v>
      </c>
      <c r="N322">
        <v>386</v>
      </c>
      <c r="O322">
        <v>66300</v>
      </c>
      <c r="P322">
        <v>768</v>
      </c>
      <c r="Q322">
        <v>163</v>
      </c>
      <c r="R322">
        <v>83</v>
      </c>
      <c r="S322">
        <v>58</v>
      </c>
      <c r="T322" t="s">
        <v>704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3448</v>
      </c>
      <c r="B323">
        <v>1980</v>
      </c>
      <c r="C323" t="s">
        <v>171</v>
      </c>
      <c r="D323" t="s">
        <v>3449</v>
      </c>
      <c r="E323" t="str">
        <f t="shared" si="4"/>
        <v>City of Jamestown</v>
      </c>
      <c r="F323">
        <v>1367</v>
      </c>
      <c r="G323" t="s">
        <v>3450</v>
      </c>
      <c r="H323">
        <v>2206</v>
      </c>
      <c r="I323">
        <v>0</v>
      </c>
      <c r="J323">
        <v>0</v>
      </c>
      <c r="K323">
        <v>2206</v>
      </c>
      <c r="L323">
        <v>845</v>
      </c>
      <c r="M323">
        <v>566</v>
      </c>
      <c r="N323">
        <v>279</v>
      </c>
      <c r="O323">
        <v>58300</v>
      </c>
      <c r="P323">
        <v>541</v>
      </c>
      <c r="Q323">
        <v>61</v>
      </c>
      <c r="R323">
        <v>51</v>
      </c>
      <c r="S323">
        <v>256</v>
      </c>
      <c r="T323" t="s">
        <v>3449</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3451</v>
      </c>
      <c r="B324">
        <v>1980</v>
      </c>
      <c r="C324" t="s">
        <v>171</v>
      </c>
      <c r="D324" t="s">
        <v>3452</v>
      </c>
      <c r="E324" t="str">
        <f t="shared" si="4"/>
        <v>City of Jamul</v>
      </c>
      <c r="F324">
        <v>1368</v>
      </c>
      <c r="G324" t="s">
        <v>3453</v>
      </c>
      <c r="H324">
        <v>1826</v>
      </c>
      <c r="I324">
        <v>0</v>
      </c>
      <c r="J324">
        <v>0</v>
      </c>
      <c r="K324">
        <v>1826</v>
      </c>
      <c r="L324">
        <v>593</v>
      </c>
      <c r="M324">
        <v>482</v>
      </c>
      <c r="N324">
        <v>111</v>
      </c>
      <c r="O324">
        <v>117800</v>
      </c>
      <c r="P324">
        <v>546</v>
      </c>
      <c r="Q324">
        <v>22</v>
      </c>
      <c r="R324">
        <v>0</v>
      </c>
      <c r="S324">
        <v>44</v>
      </c>
      <c r="T324" t="s">
        <v>3452</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3454</v>
      </c>
      <c r="B325">
        <v>1980</v>
      </c>
      <c r="C325" t="s">
        <v>171</v>
      </c>
      <c r="D325" t="s">
        <v>3455</v>
      </c>
      <c r="E325" t="str">
        <f t="shared" ref="E325:E388" si="5">_xlfn.CONCAT("City of ",D325)</f>
        <v>City of Johnson Park</v>
      </c>
      <c r="F325">
        <v>1375</v>
      </c>
      <c r="G325" t="s">
        <v>3456</v>
      </c>
      <c r="H325">
        <v>1008</v>
      </c>
      <c r="I325">
        <v>0</v>
      </c>
      <c r="J325">
        <v>0</v>
      </c>
      <c r="K325">
        <v>1008</v>
      </c>
      <c r="L325">
        <v>378</v>
      </c>
      <c r="M325">
        <v>290</v>
      </c>
      <c r="N325">
        <v>88</v>
      </c>
      <c r="O325">
        <v>47400</v>
      </c>
      <c r="P325">
        <v>220</v>
      </c>
      <c r="Q325">
        <v>32</v>
      </c>
      <c r="R325">
        <v>0</v>
      </c>
      <c r="S325">
        <v>154</v>
      </c>
      <c r="T325" t="s">
        <v>3455</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3457</v>
      </c>
      <c r="B326">
        <v>1980</v>
      </c>
      <c r="C326" t="s">
        <v>171</v>
      </c>
      <c r="D326" t="s">
        <v>3458</v>
      </c>
      <c r="E326" t="str">
        <f t="shared" si="5"/>
        <v>City of Joshua Tree</v>
      </c>
      <c r="F326">
        <v>1377</v>
      </c>
      <c r="G326" t="s">
        <v>3459</v>
      </c>
      <c r="H326">
        <v>2083</v>
      </c>
      <c r="I326">
        <v>0</v>
      </c>
      <c r="J326">
        <v>0</v>
      </c>
      <c r="K326">
        <v>2083</v>
      </c>
      <c r="L326">
        <v>969</v>
      </c>
      <c r="M326">
        <v>726</v>
      </c>
      <c r="N326">
        <v>243</v>
      </c>
      <c r="O326">
        <v>42200</v>
      </c>
      <c r="P326">
        <v>982</v>
      </c>
      <c r="Q326">
        <v>100</v>
      </c>
      <c r="R326">
        <v>12</v>
      </c>
      <c r="S326">
        <v>82</v>
      </c>
      <c r="T326" t="s">
        <v>3458</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3460</v>
      </c>
      <c r="B327">
        <v>1980</v>
      </c>
      <c r="C327" t="s">
        <v>171</v>
      </c>
      <c r="D327" t="s">
        <v>3461</v>
      </c>
      <c r="E327" t="str">
        <f t="shared" si="5"/>
        <v>City of Julian</v>
      </c>
      <c r="F327">
        <v>1379</v>
      </c>
      <c r="G327" t="s">
        <v>3462</v>
      </c>
      <c r="H327">
        <v>1320</v>
      </c>
      <c r="I327">
        <v>0</v>
      </c>
      <c r="J327">
        <v>0</v>
      </c>
      <c r="K327">
        <v>1320</v>
      </c>
      <c r="L327">
        <v>519</v>
      </c>
      <c r="M327">
        <v>358</v>
      </c>
      <c r="N327">
        <v>161</v>
      </c>
      <c r="O327">
        <v>75200</v>
      </c>
      <c r="P327">
        <v>701</v>
      </c>
      <c r="Q327">
        <v>54</v>
      </c>
      <c r="R327">
        <v>2</v>
      </c>
      <c r="S327">
        <v>37</v>
      </c>
      <c r="T327" t="s">
        <v>3461</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3463</v>
      </c>
      <c r="B328">
        <v>1980</v>
      </c>
      <c r="C328" t="s">
        <v>171</v>
      </c>
      <c r="D328" t="s">
        <v>3464</v>
      </c>
      <c r="E328" t="str">
        <f t="shared" si="5"/>
        <v>City of Kelseyville</v>
      </c>
      <c r="F328">
        <v>1380</v>
      </c>
      <c r="G328" t="s">
        <v>3465</v>
      </c>
      <c r="H328">
        <v>1567</v>
      </c>
      <c r="I328">
        <v>0</v>
      </c>
      <c r="J328">
        <v>0</v>
      </c>
      <c r="K328">
        <v>1567</v>
      </c>
      <c r="L328">
        <v>635</v>
      </c>
      <c r="M328">
        <v>484</v>
      </c>
      <c r="N328">
        <v>151</v>
      </c>
      <c r="O328">
        <v>54100</v>
      </c>
      <c r="P328">
        <v>325</v>
      </c>
      <c r="Q328">
        <v>37</v>
      </c>
      <c r="R328">
        <v>24</v>
      </c>
      <c r="S328">
        <v>344</v>
      </c>
      <c r="T328" t="s">
        <v>3464</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3466</v>
      </c>
      <c r="B329">
        <v>1980</v>
      </c>
      <c r="C329" t="s">
        <v>171</v>
      </c>
      <c r="D329" t="s">
        <v>3467</v>
      </c>
      <c r="E329" t="str">
        <f t="shared" si="5"/>
        <v>City of Kensington</v>
      </c>
      <c r="F329">
        <v>1386</v>
      </c>
      <c r="G329" t="s">
        <v>3468</v>
      </c>
      <c r="H329">
        <v>5342</v>
      </c>
      <c r="I329">
        <v>5342</v>
      </c>
      <c r="J329">
        <v>0</v>
      </c>
      <c r="K329">
        <v>0</v>
      </c>
      <c r="L329">
        <v>2246</v>
      </c>
      <c r="M329">
        <v>1876</v>
      </c>
      <c r="N329">
        <v>370</v>
      </c>
      <c r="O329">
        <v>130000</v>
      </c>
      <c r="P329">
        <v>2097</v>
      </c>
      <c r="Q329">
        <v>181</v>
      </c>
      <c r="R329">
        <v>8</v>
      </c>
      <c r="S329">
        <v>1</v>
      </c>
      <c r="T329" t="s">
        <v>3467</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3469</v>
      </c>
      <c r="B330">
        <v>1980</v>
      </c>
      <c r="C330" t="s">
        <v>171</v>
      </c>
      <c r="D330" t="s">
        <v>708</v>
      </c>
      <c r="E330" t="str">
        <f t="shared" si="5"/>
        <v>City of Kerman</v>
      </c>
      <c r="F330">
        <v>1390</v>
      </c>
      <c r="G330" t="s">
        <v>3470</v>
      </c>
      <c r="H330">
        <v>4002</v>
      </c>
      <c r="I330">
        <v>0</v>
      </c>
      <c r="J330">
        <v>4002</v>
      </c>
      <c r="K330">
        <v>0</v>
      </c>
      <c r="L330">
        <v>1316</v>
      </c>
      <c r="M330">
        <v>814</v>
      </c>
      <c r="N330">
        <v>502</v>
      </c>
      <c r="O330">
        <v>51900</v>
      </c>
      <c r="P330">
        <v>1049</v>
      </c>
      <c r="Q330">
        <v>124</v>
      </c>
      <c r="R330">
        <v>134</v>
      </c>
      <c r="S330">
        <v>106</v>
      </c>
      <c r="T330" t="s">
        <v>708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3471</v>
      </c>
      <c r="B331">
        <v>1980</v>
      </c>
      <c r="C331" t="s">
        <v>171</v>
      </c>
      <c r="D331" t="s">
        <v>3472</v>
      </c>
      <c r="E331" t="str">
        <f t="shared" si="5"/>
        <v>City of Kernville</v>
      </c>
      <c r="F331">
        <v>1392</v>
      </c>
      <c r="G331" t="s">
        <v>3473</v>
      </c>
      <c r="H331">
        <v>1660</v>
      </c>
      <c r="I331">
        <v>0</v>
      </c>
      <c r="J331">
        <v>0</v>
      </c>
      <c r="K331">
        <v>1660</v>
      </c>
      <c r="L331">
        <v>728</v>
      </c>
      <c r="M331">
        <v>490</v>
      </c>
      <c r="N331">
        <v>238</v>
      </c>
      <c r="O331">
        <v>58100</v>
      </c>
      <c r="P331">
        <v>578</v>
      </c>
      <c r="Q331">
        <v>109</v>
      </c>
      <c r="R331">
        <v>7</v>
      </c>
      <c r="S331">
        <v>191</v>
      </c>
      <c r="T331" t="s">
        <v>3472</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3474</v>
      </c>
      <c r="B332">
        <v>1980</v>
      </c>
      <c r="C332" t="s">
        <v>171</v>
      </c>
      <c r="D332" t="s">
        <v>3475</v>
      </c>
      <c r="E332" t="str">
        <f t="shared" si="5"/>
        <v>City of Kettleman City</v>
      </c>
      <c r="F332">
        <v>1393</v>
      </c>
      <c r="G332" t="s">
        <v>3476</v>
      </c>
      <c r="H332">
        <v>1051</v>
      </c>
      <c r="I332">
        <v>0</v>
      </c>
      <c r="J332">
        <v>0</v>
      </c>
      <c r="K332">
        <v>1051</v>
      </c>
      <c r="L332">
        <v>242</v>
      </c>
      <c r="M332">
        <v>133</v>
      </c>
      <c r="N332">
        <v>109</v>
      </c>
      <c r="O332">
        <v>22100</v>
      </c>
      <c r="P332">
        <v>203</v>
      </c>
      <c r="Q332">
        <v>39</v>
      </c>
      <c r="R332">
        <v>1</v>
      </c>
      <c r="S332">
        <v>30</v>
      </c>
      <c r="T332" t="s">
        <v>3475</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3477</v>
      </c>
      <c r="B333">
        <v>1980</v>
      </c>
      <c r="C333" t="s">
        <v>171</v>
      </c>
      <c r="D333" t="s">
        <v>710</v>
      </c>
      <c r="E333" t="str">
        <f t="shared" si="5"/>
        <v>City of King City</v>
      </c>
      <c r="F333">
        <v>1400</v>
      </c>
      <c r="G333" t="s">
        <v>3478</v>
      </c>
      <c r="H333">
        <v>5495</v>
      </c>
      <c r="I333">
        <v>0</v>
      </c>
      <c r="J333">
        <v>5495</v>
      </c>
      <c r="K333">
        <v>0</v>
      </c>
      <c r="L333">
        <v>1784</v>
      </c>
      <c r="M333">
        <v>822</v>
      </c>
      <c r="N333">
        <v>962</v>
      </c>
      <c r="O333">
        <v>70600</v>
      </c>
      <c r="P333">
        <v>1233</v>
      </c>
      <c r="Q333">
        <v>280</v>
      </c>
      <c r="R333">
        <v>220</v>
      </c>
      <c r="S333">
        <v>161</v>
      </c>
      <c r="T333" t="s">
        <v>710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3479</v>
      </c>
      <c r="B334">
        <v>1980</v>
      </c>
      <c r="C334" t="s">
        <v>171</v>
      </c>
      <c r="D334" t="s">
        <v>3480</v>
      </c>
      <c r="E334" t="str">
        <f t="shared" si="5"/>
        <v>City of Kings Beach</v>
      </c>
      <c r="F334">
        <v>1403</v>
      </c>
      <c r="G334" t="s">
        <v>3481</v>
      </c>
      <c r="H334">
        <v>1942</v>
      </c>
      <c r="I334">
        <v>0</v>
      </c>
      <c r="J334">
        <v>0</v>
      </c>
      <c r="K334">
        <v>1942</v>
      </c>
      <c r="L334">
        <v>889</v>
      </c>
      <c r="M334">
        <v>291</v>
      </c>
      <c r="N334">
        <v>598</v>
      </c>
      <c r="O334">
        <v>83200</v>
      </c>
      <c r="P334">
        <v>556</v>
      </c>
      <c r="Q334">
        <v>369</v>
      </c>
      <c r="R334">
        <v>160</v>
      </c>
      <c r="S334">
        <v>67</v>
      </c>
      <c r="T334" t="s">
        <v>3480</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3482</v>
      </c>
      <c r="B335">
        <v>1980</v>
      </c>
      <c r="C335" t="s">
        <v>171</v>
      </c>
      <c r="D335" t="s">
        <v>712</v>
      </c>
      <c r="E335" t="str">
        <f t="shared" si="5"/>
        <v>City of Kingsburg</v>
      </c>
      <c r="F335">
        <v>1405</v>
      </c>
      <c r="G335" t="s">
        <v>3483</v>
      </c>
      <c r="H335">
        <v>5115</v>
      </c>
      <c r="I335">
        <v>0</v>
      </c>
      <c r="J335">
        <v>5115</v>
      </c>
      <c r="K335">
        <v>0</v>
      </c>
      <c r="L335">
        <v>1841</v>
      </c>
      <c r="M335">
        <v>1292</v>
      </c>
      <c r="N335">
        <v>549</v>
      </c>
      <c r="O335">
        <v>62700</v>
      </c>
      <c r="P335">
        <v>1619</v>
      </c>
      <c r="Q335">
        <v>211</v>
      </c>
      <c r="R335">
        <v>43</v>
      </c>
      <c r="S335">
        <v>40</v>
      </c>
      <c r="T335" t="s">
        <v>712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3484</v>
      </c>
      <c r="B336">
        <v>1980</v>
      </c>
      <c r="C336" t="s">
        <v>171</v>
      </c>
      <c r="D336" t="s">
        <v>3485</v>
      </c>
      <c r="E336" t="str">
        <f t="shared" si="5"/>
        <v>City of La Canada Flintridge</v>
      </c>
      <c r="F336">
        <v>1410</v>
      </c>
      <c r="G336" t="s">
        <v>3486</v>
      </c>
      <c r="H336">
        <v>20153</v>
      </c>
      <c r="I336">
        <v>20153</v>
      </c>
      <c r="J336">
        <v>0</v>
      </c>
      <c r="K336">
        <v>0</v>
      </c>
      <c r="L336">
        <v>6719</v>
      </c>
      <c r="M336">
        <v>5980</v>
      </c>
      <c r="N336">
        <v>739</v>
      </c>
      <c r="O336">
        <v>172500</v>
      </c>
      <c r="P336">
        <v>6473</v>
      </c>
      <c r="Q336">
        <v>313</v>
      </c>
      <c r="R336">
        <v>82</v>
      </c>
      <c r="S336">
        <v>0</v>
      </c>
      <c r="T336" t="s">
        <v>3485</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3487</v>
      </c>
      <c r="B337">
        <v>1980</v>
      </c>
      <c r="C337" t="s">
        <v>171</v>
      </c>
      <c r="D337" t="s">
        <v>3488</v>
      </c>
      <c r="E337" t="str">
        <f t="shared" si="5"/>
        <v>City of La Crescenta-Montrose</v>
      </c>
      <c r="F337">
        <v>1412</v>
      </c>
      <c r="G337" t="s">
        <v>3489</v>
      </c>
      <c r="H337">
        <v>16531</v>
      </c>
      <c r="I337">
        <v>16531</v>
      </c>
      <c r="J337">
        <v>0</v>
      </c>
      <c r="K337">
        <v>0</v>
      </c>
      <c r="L337">
        <v>6323</v>
      </c>
      <c r="M337">
        <v>4280</v>
      </c>
      <c r="N337">
        <v>2043</v>
      </c>
      <c r="O337">
        <v>104900</v>
      </c>
      <c r="P337">
        <v>5503</v>
      </c>
      <c r="Q337">
        <v>531</v>
      </c>
      <c r="R337">
        <v>495</v>
      </c>
      <c r="S337">
        <v>4</v>
      </c>
      <c r="T337" t="s">
        <v>3488</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3490</v>
      </c>
      <c r="B338">
        <v>1980</v>
      </c>
      <c r="C338" t="s">
        <v>171</v>
      </c>
      <c r="D338" t="s">
        <v>3491</v>
      </c>
      <c r="E338" t="str">
        <f t="shared" si="5"/>
        <v>City of Ladera Heights</v>
      </c>
      <c r="F338">
        <v>1413</v>
      </c>
      <c r="G338" t="s">
        <v>3492</v>
      </c>
      <c r="H338">
        <v>6647</v>
      </c>
      <c r="I338">
        <v>6647</v>
      </c>
      <c r="J338">
        <v>0</v>
      </c>
      <c r="K338">
        <v>0</v>
      </c>
      <c r="L338">
        <v>2562</v>
      </c>
      <c r="M338">
        <v>1988</v>
      </c>
      <c r="N338">
        <v>574</v>
      </c>
      <c r="O338">
        <v>188000</v>
      </c>
      <c r="P338">
        <v>2259</v>
      </c>
      <c r="Q338">
        <v>138</v>
      </c>
      <c r="R338">
        <v>221</v>
      </c>
      <c r="S338">
        <v>0</v>
      </c>
      <c r="T338" t="s">
        <v>3491</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3493</v>
      </c>
      <c r="B339">
        <v>1980</v>
      </c>
      <c r="C339" t="s">
        <v>171</v>
      </c>
      <c r="D339" t="s">
        <v>730</v>
      </c>
      <c r="E339" t="str">
        <f t="shared" si="5"/>
        <v>City of Lafayette</v>
      </c>
      <c r="F339">
        <v>1415</v>
      </c>
      <c r="G339" t="s">
        <v>3494</v>
      </c>
      <c r="H339">
        <v>20879</v>
      </c>
      <c r="I339">
        <v>20879</v>
      </c>
      <c r="J339">
        <v>0</v>
      </c>
      <c r="K339">
        <v>0</v>
      </c>
      <c r="L339">
        <v>7822</v>
      </c>
      <c r="M339">
        <v>5695</v>
      </c>
      <c r="N339">
        <v>2127</v>
      </c>
      <c r="O339">
        <v>161600</v>
      </c>
      <c r="P339">
        <v>6775</v>
      </c>
      <c r="Q339">
        <v>533</v>
      </c>
      <c r="R339">
        <v>760</v>
      </c>
      <c r="S339">
        <v>4</v>
      </c>
      <c r="T339" t="s">
        <v>730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3495</v>
      </c>
      <c r="B340">
        <v>1980</v>
      </c>
      <c r="C340" t="s">
        <v>171</v>
      </c>
      <c r="D340" t="s">
        <v>732</v>
      </c>
      <c r="E340" t="str">
        <f t="shared" si="5"/>
        <v>City of Laguna Beach</v>
      </c>
      <c r="F340">
        <v>1420</v>
      </c>
      <c r="G340" t="s">
        <v>3496</v>
      </c>
      <c r="H340">
        <v>17901</v>
      </c>
      <c r="I340">
        <v>17901</v>
      </c>
      <c r="J340">
        <v>0</v>
      </c>
      <c r="K340">
        <v>0</v>
      </c>
      <c r="L340">
        <v>8555</v>
      </c>
      <c r="M340">
        <v>4534</v>
      </c>
      <c r="N340">
        <v>4021</v>
      </c>
      <c r="O340">
        <v>200100</v>
      </c>
      <c r="P340">
        <v>6564</v>
      </c>
      <c r="Q340">
        <v>2125</v>
      </c>
      <c r="R340">
        <v>650</v>
      </c>
      <c r="S340">
        <v>22</v>
      </c>
      <c r="T340" t="s">
        <v>732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3497</v>
      </c>
      <c r="B341">
        <v>1980</v>
      </c>
      <c r="C341" t="s">
        <v>171</v>
      </c>
      <c r="D341" t="s">
        <v>734</v>
      </c>
      <c r="E341" t="str">
        <f t="shared" si="5"/>
        <v>City of Laguna Hills</v>
      </c>
      <c r="F341">
        <v>1423</v>
      </c>
      <c r="G341" t="s">
        <v>3498</v>
      </c>
      <c r="H341">
        <v>33600</v>
      </c>
      <c r="I341">
        <v>33600</v>
      </c>
      <c r="J341">
        <v>0</v>
      </c>
      <c r="K341">
        <v>0</v>
      </c>
      <c r="L341">
        <v>17652</v>
      </c>
      <c r="M341">
        <v>15266</v>
      </c>
      <c r="N341">
        <v>2386</v>
      </c>
      <c r="O341">
        <v>113600</v>
      </c>
      <c r="P341">
        <v>9481</v>
      </c>
      <c r="Q341">
        <v>6187</v>
      </c>
      <c r="R341">
        <v>2735</v>
      </c>
      <c r="S341">
        <v>186</v>
      </c>
      <c r="T341" t="s">
        <v>734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3499</v>
      </c>
      <c r="B342">
        <v>1980</v>
      </c>
      <c r="C342" t="s">
        <v>171</v>
      </c>
      <c r="D342" t="s">
        <v>736</v>
      </c>
      <c r="E342" t="str">
        <f t="shared" si="5"/>
        <v>City of Laguna Niguel</v>
      </c>
      <c r="F342">
        <v>1424</v>
      </c>
      <c r="G342" t="s">
        <v>3500</v>
      </c>
      <c r="H342">
        <v>12237</v>
      </c>
      <c r="I342">
        <v>12237</v>
      </c>
      <c r="J342">
        <v>0</v>
      </c>
      <c r="K342">
        <v>0</v>
      </c>
      <c r="L342">
        <v>4537</v>
      </c>
      <c r="M342">
        <v>3888</v>
      </c>
      <c r="N342">
        <v>649</v>
      </c>
      <c r="O342">
        <v>136100</v>
      </c>
      <c r="P342">
        <v>4860</v>
      </c>
      <c r="Q342">
        <v>59</v>
      </c>
      <c r="R342">
        <v>116</v>
      </c>
      <c r="S342">
        <v>4</v>
      </c>
      <c r="T342" t="s">
        <v>736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3501</v>
      </c>
      <c r="B343">
        <v>1980</v>
      </c>
      <c r="C343" t="s">
        <v>171</v>
      </c>
      <c r="D343" t="s">
        <v>3502</v>
      </c>
      <c r="E343" t="str">
        <f t="shared" si="5"/>
        <v>City of Lagunitas-Forest Knolls</v>
      </c>
      <c r="F343">
        <v>1426</v>
      </c>
      <c r="G343" t="s">
        <v>3503</v>
      </c>
      <c r="H343">
        <v>1465</v>
      </c>
      <c r="I343">
        <v>0</v>
      </c>
      <c r="J343">
        <v>0</v>
      </c>
      <c r="K343">
        <v>1465</v>
      </c>
      <c r="L343">
        <v>599</v>
      </c>
      <c r="M343">
        <v>372</v>
      </c>
      <c r="N343">
        <v>227</v>
      </c>
      <c r="O343">
        <v>119400</v>
      </c>
      <c r="P343">
        <v>530</v>
      </c>
      <c r="Q343">
        <v>110</v>
      </c>
      <c r="R343">
        <v>0</v>
      </c>
      <c r="S343">
        <v>18</v>
      </c>
      <c r="T343" t="s">
        <v>3502</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3504</v>
      </c>
      <c r="B344">
        <v>1980</v>
      </c>
      <c r="C344" t="s">
        <v>171</v>
      </c>
      <c r="D344" t="s">
        <v>716</v>
      </c>
      <c r="E344" t="str">
        <f t="shared" si="5"/>
        <v>City of La Habra</v>
      </c>
      <c r="F344">
        <v>1428</v>
      </c>
      <c r="G344" t="s">
        <v>3505</v>
      </c>
      <c r="H344">
        <v>45232</v>
      </c>
      <c r="I344">
        <v>45232</v>
      </c>
      <c r="J344">
        <v>0</v>
      </c>
      <c r="K344">
        <v>0</v>
      </c>
      <c r="L344">
        <v>16538</v>
      </c>
      <c r="M344">
        <v>9628</v>
      </c>
      <c r="N344">
        <v>6910</v>
      </c>
      <c r="O344">
        <v>88500</v>
      </c>
      <c r="P344">
        <v>11779</v>
      </c>
      <c r="Q344">
        <v>1619</v>
      </c>
      <c r="R344">
        <v>3154</v>
      </c>
      <c r="S344">
        <v>636</v>
      </c>
      <c r="T344" t="s">
        <v>716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3506</v>
      </c>
      <c r="B345">
        <v>1980</v>
      </c>
      <c r="C345" t="s">
        <v>171</v>
      </c>
      <c r="D345" t="s">
        <v>3507</v>
      </c>
      <c r="E345" t="str">
        <f t="shared" si="5"/>
        <v>City of La Habra Heights</v>
      </c>
      <c r="F345">
        <v>1429</v>
      </c>
      <c r="G345" t="s">
        <v>3508</v>
      </c>
      <c r="H345">
        <v>4786</v>
      </c>
      <c r="I345">
        <v>4786</v>
      </c>
      <c r="J345">
        <v>0</v>
      </c>
      <c r="K345">
        <v>0</v>
      </c>
      <c r="L345">
        <v>1487</v>
      </c>
      <c r="M345">
        <v>1404</v>
      </c>
      <c r="N345">
        <v>83</v>
      </c>
      <c r="O345">
        <v>181800</v>
      </c>
      <c r="P345">
        <v>1484</v>
      </c>
      <c r="Q345">
        <v>74</v>
      </c>
      <c r="R345">
        <v>0</v>
      </c>
      <c r="S345">
        <v>2</v>
      </c>
      <c r="T345" t="s">
        <v>3507</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3509</v>
      </c>
      <c r="B346">
        <v>1980</v>
      </c>
      <c r="C346" t="s">
        <v>171</v>
      </c>
      <c r="D346" t="s">
        <v>3510</v>
      </c>
      <c r="E346" t="str">
        <f t="shared" si="5"/>
        <v>City of Lake Arrowhead</v>
      </c>
      <c r="F346">
        <v>1433</v>
      </c>
      <c r="G346" t="s">
        <v>3511</v>
      </c>
      <c r="H346">
        <v>6272</v>
      </c>
      <c r="I346">
        <v>0</v>
      </c>
      <c r="J346">
        <v>6272</v>
      </c>
      <c r="K346">
        <v>0</v>
      </c>
      <c r="L346">
        <v>2220</v>
      </c>
      <c r="M346">
        <v>1633</v>
      </c>
      <c r="N346">
        <v>587</v>
      </c>
      <c r="O346">
        <v>117900</v>
      </c>
      <c r="P346">
        <v>6103</v>
      </c>
      <c r="Q346">
        <v>260</v>
      </c>
      <c r="R346">
        <v>157</v>
      </c>
      <c r="S346">
        <v>131</v>
      </c>
      <c r="T346" t="s">
        <v>3510</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3512</v>
      </c>
      <c r="B347">
        <v>1980</v>
      </c>
      <c r="C347" t="s">
        <v>171</v>
      </c>
      <c r="D347" t="s">
        <v>740</v>
      </c>
      <c r="E347" t="str">
        <f t="shared" si="5"/>
        <v>City of Lake Elsinore</v>
      </c>
      <c r="F347">
        <v>1434</v>
      </c>
      <c r="G347" t="s">
        <v>3513</v>
      </c>
      <c r="H347">
        <v>5982</v>
      </c>
      <c r="I347">
        <v>0</v>
      </c>
      <c r="J347">
        <v>5982</v>
      </c>
      <c r="K347">
        <v>0</v>
      </c>
      <c r="L347">
        <v>2518</v>
      </c>
      <c r="M347">
        <v>1388</v>
      </c>
      <c r="N347">
        <v>1130</v>
      </c>
      <c r="O347">
        <v>50300</v>
      </c>
      <c r="P347">
        <v>1955</v>
      </c>
      <c r="Q347">
        <v>524</v>
      </c>
      <c r="R347">
        <v>374</v>
      </c>
      <c r="S347">
        <v>466</v>
      </c>
      <c r="T347" t="s">
        <v>740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3514</v>
      </c>
      <c r="B348">
        <v>1980</v>
      </c>
      <c r="C348" t="s">
        <v>171</v>
      </c>
      <c r="D348" t="s">
        <v>3515</v>
      </c>
      <c r="E348" t="str">
        <f t="shared" si="5"/>
        <v>City of Lake Isabella</v>
      </c>
      <c r="F348">
        <v>1437</v>
      </c>
      <c r="G348" t="s">
        <v>3516</v>
      </c>
      <c r="H348">
        <v>3428</v>
      </c>
      <c r="I348">
        <v>0</v>
      </c>
      <c r="J348">
        <v>3428</v>
      </c>
      <c r="K348">
        <v>0</v>
      </c>
      <c r="L348">
        <v>1593</v>
      </c>
      <c r="M348">
        <v>1268</v>
      </c>
      <c r="N348">
        <v>325</v>
      </c>
      <c r="O348">
        <v>41800</v>
      </c>
      <c r="P348">
        <v>1240</v>
      </c>
      <c r="Q348">
        <v>84</v>
      </c>
      <c r="R348">
        <v>26</v>
      </c>
      <c r="S348">
        <v>657</v>
      </c>
      <c r="T348" t="s">
        <v>3515</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3517</v>
      </c>
      <c r="B349">
        <v>1980</v>
      </c>
      <c r="C349" t="s">
        <v>171</v>
      </c>
      <c r="D349" t="s">
        <v>3518</v>
      </c>
      <c r="E349" t="str">
        <f t="shared" si="5"/>
        <v>City of Lakeland Village</v>
      </c>
      <c r="F349">
        <v>1440</v>
      </c>
      <c r="G349" t="s">
        <v>3519</v>
      </c>
      <c r="H349">
        <v>2796</v>
      </c>
      <c r="I349">
        <v>0</v>
      </c>
      <c r="J349">
        <v>2796</v>
      </c>
      <c r="K349">
        <v>0</v>
      </c>
      <c r="L349">
        <v>1169</v>
      </c>
      <c r="M349">
        <v>764</v>
      </c>
      <c r="N349">
        <v>405</v>
      </c>
      <c r="O349">
        <v>52400</v>
      </c>
      <c r="P349">
        <v>1173</v>
      </c>
      <c r="Q349">
        <v>230</v>
      </c>
      <c r="R349">
        <v>14</v>
      </c>
      <c r="S349">
        <v>237</v>
      </c>
      <c r="T349" t="s">
        <v>3518</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3520</v>
      </c>
      <c r="B350">
        <v>1980</v>
      </c>
      <c r="C350" t="s">
        <v>171</v>
      </c>
      <c r="D350" t="s">
        <v>744</v>
      </c>
      <c r="E350" t="str">
        <f t="shared" si="5"/>
        <v>City of Lakeport</v>
      </c>
      <c r="F350">
        <v>1445</v>
      </c>
      <c r="G350" t="s">
        <v>3521</v>
      </c>
      <c r="H350">
        <v>3675</v>
      </c>
      <c r="I350">
        <v>0</v>
      </c>
      <c r="J350">
        <v>3675</v>
      </c>
      <c r="K350">
        <v>0</v>
      </c>
      <c r="L350">
        <v>1539</v>
      </c>
      <c r="M350">
        <v>1059</v>
      </c>
      <c r="N350">
        <v>480</v>
      </c>
      <c r="O350">
        <v>65100</v>
      </c>
      <c r="P350">
        <v>1358</v>
      </c>
      <c r="Q350">
        <v>159</v>
      </c>
      <c r="R350">
        <v>85</v>
      </c>
      <c r="S350">
        <v>262</v>
      </c>
      <c r="T350" t="s">
        <v>744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3522</v>
      </c>
      <c r="B351">
        <v>1980</v>
      </c>
      <c r="C351" t="s">
        <v>171</v>
      </c>
      <c r="D351" t="s">
        <v>3523</v>
      </c>
      <c r="E351" t="str">
        <f t="shared" si="5"/>
        <v>City of Lakeside</v>
      </c>
      <c r="F351">
        <v>1450</v>
      </c>
      <c r="G351" t="s">
        <v>3524</v>
      </c>
      <c r="H351">
        <v>23921</v>
      </c>
      <c r="I351">
        <v>23921</v>
      </c>
      <c r="J351">
        <v>0</v>
      </c>
      <c r="K351">
        <v>0</v>
      </c>
      <c r="L351">
        <v>8495</v>
      </c>
      <c r="M351">
        <v>6557</v>
      </c>
      <c r="N351">
        <v>1938</v>
      </c>
      <c r="O351">
        <v>89300</v>
      </c>
      <c r="P351">
        <v>5895</v>
      </c>
      <c r="Q351">
        <v>580</v>
      </c>
      <c r="R351">
        <v>601</v>
      </c>
      <c r="S351">
        <v>1955</v>
      </c>
      <c r="T351" t="s">
        <v>3523</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3525</v>
      </c>
      <c r="B352">
        <v>1980</v>
      </c>
      <c r="C352" t="s">
        <v>171</v>
      </c>
      <c r="D352" t="s">
        <v>746</v>
      </c>
      <c r="E352" t="str">
        <f t="shared" si="5"/>
        <v>City of Lakewood</v>
      </c>
      <c r="F352">
        <v>1455</v>
      </c>
      <c r="G352" t="s">
        <v>3526</v>
      </c>
      <c r="H352">
        <v>74654</v>
      </c>
      <c r="I352">
        <v>74654</v>
      </c>
      <c r="J352">
        <v>0</v>
      </c>
      <c r="K352">
        <v>0</v>
      </c>
      <c r="L352">
        <v>25853</v>
      </c>
      <c r="M352">
        <v>19183</v>
      </c>
      <c r="N352">
        <v>6670</v>
      </c>
      <c r="O352">
        <v>81800</v>
      </c>
      <c r="P352">
        <v>23446</v>
      </c>
      <c r="Q352">
        <v>688</v>
      </c>
      <c r="R352">
        <v>1986</v>
      </c>
      <c r="S352">
        <v>124</v>
      </c>
      <c r="T352" t="s">
        <v>746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3527</v>
      </c>
      <c r="B353">
        <v>1980</v>
      </c>
      <c r="C353" t="s">
        <v>171</v>
      </c>
      <c r="D353" t="s">
        <v>718</v>
      </c>
      <c r="E353" t="str">
        <f t="shared" si="5"/>
        <v>City of La Mesa</v>
      </c>
      <c r="F353">
        <v>1460</v>
      </c>
      <c r="G353" t="s">
        <v>3528</v>
      </c>
      <c r="H353">
        <v>50308</v>
      </c>
      <c r="I353">
        <v>50308</v>
      </c>
      <c r="J353">
        <v>0</v>
      </c>
      <c r="K353">
        <v>0</v>
      </c>
      <c r="L353">
        <v>21563</v>
      </c>
      <c r="M353">
        <v>11402</v>
      </c>
      <c r="N353">
        <v>10161</v>
      </c>
      <c r="O353">
        <v>86600</v>
      </c>
      <c r="P353">
        <v>14384</v>
      </c>
      <c r="Q353">
        <v>1615</v>
      </c>
      <c r="R353">
        <v>6076</v>
      </c>
      <c r="S353">
        <v>510</v>
      </c>
      <c r="T353" t="s">
        <v>718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3529</v>
      </c>
      <c r="B354">
        <v>1980</v>
      </c>
      <c r="C354" t="s">
        <v>171</v>
      </c>
      <c r="D354" t="s">
        <v>720</v>
      </c>
      <c r="E354" t="str">
        <f t="shared" si="5"/>
        <v>City of La Mirada</v>
      </c>
      <c r="F354">
        <v>1462</v>
      </c>
      <c r="G354" t="s">
        <v>3530</v>
      </c>
      <c r="H354">
        <v>40986</v>
      </c>
      <c r="I354">
        <v>40986</v>
      </c>
      <c r="J354">
        <v>0</v>
      </c>
      <c r="K354">
        <v>0</v>
      </c>
      <c r="L354">
        <v>12077</v>
      </c>
      <c r="M354">
        <v>10153</v>
      </c>
      <c r="N354">
        <v>1924</v>
      </c>
      <c r="O354">
        <v>84700</v>
      </c>
      <c r="P354">
        <v>10833</v>
      </c>
      <c r="Q354">
        <v>812</v>
      </c>
      <c r="R354">
        <v>722</v>
      </c>
      <c r="S354">
        <v>122</v>
      </c>
      <c r="T354" t="s">
        <v>720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3531</v>
      </c>
      <c r="B355">
        <v>1980</v>
      </c>
      <c r="C355" t="s">
        <v>171</v>
      </c>
      <c r="D355" t="s">
        <v>3532</v>
      </c>
      <c r="E355" t="str">
        <f t="shared" si="5"/>
        <v>City of Lamont</v>
      </c>
      <c r="F355">
        <v>1470</v>
      </c>
      <c r="G355" t="s">
        <v>3533</v>
      </c>
      <c r="H355">
        <v>9616</v>
      </c>
      <c r="I355">
        <v>0</v>
      </c>
      <c r="J355">
        <v>9616</v>
      </c>
      <c r="K355">
        <v>0</v>
      </c>
      <c r="L355">
        <v>2830</v>
      </c>
      <c r="M355">
        <v>1617</v>
      </c>
      <c r="N355">
        <v>1213</v>
      </c>
      <c r="O355">
        <v>35500</v>
      </c>
      <c r="P355">
        <v>2211</v>
      </c>
      <c r="Q355">
        <v>496</v>
      </c>
      <c r="R355">
        <v>98</v>
      </c>
      <c r="S355">
        <v>179</v>
      </c>
      <c r="T355" t="s">
        <v>3532</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3534</v>
      </c>
      <c r="B356">
        <v>1980</v>
      </c>
      <c r="C356" t="s">
        <v>171</v>
      </c>
      <c r="D356" t="s">
        <v>748</v>
      </c>
      <c r="E356" t="str">
        <f t="shared" si="5"/>
        <v>City of Lancaster</v>
      </c>
      <c r="F356">
        <v>1476</v>
      </c>
      <c r="G356" t="s">
        <v>3535</v>
      </c>
      <c r="H356">
        <v>48027</v>
      </c>
      <c r="I356">
        <v>48027</v>
      </c>
      <c r="J356">
        <v>0</v>
      </c>
      <c r="K356">
        <v>0</v>
      </c>
      <c r="L356">
        <v>17312</v>
      </c>
      <c r="M356">
        <v>12054</v>
      </c>
      <c r="N356">
        <v>5258</v>
      </c>
      <c r="O356">
        <v>66600</v>
      </c>
      <c r="P356">
        <v>13960</v>
      </c>
      <c r="Q356">
        <v>1084</v>
      </c>
      <c r="R356">
        <v>874</v>
      </c>
      <c r="S356">
        <v>2202</v>
      </c>
      <c r="T356" t="s">
        <v>748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3536</v>
      </c>
      <c r="B357">
        <v>1980</v>
      </c>
      <c r="C357" t="s">
        <v>171</v>
      </c>
      <c r="D357" t="s">
        <v>722</v>
      </c>
      <c r="E357" t="str">
        <f t="shared" si="5"/>
        <v>City of La Palma</v>
      </c>
      <c r="F357">
        <v>1477</v>
      </c>
      <c r="G357" t="s">
        <v>3537</v>
      </c>
      <c r="H357">
        <v>15399</v>
      </c>
      <c r="I357">
        <v>15399</v>
      </c>
      <c r="J357">
        <v>0</v>
      </c>
      <c r="K357">
        <v>0</v>
      </c>
      <c r="L357">
        <v>4607</v>
      </c>
      <c r="M357">
        <v>3514</v>
      </c>
      <c r="N357">
        <v>1093</v>
      </c>
      <c r="O357">
        <v>123000</v>
      </c>
      <c r="P357">
        <v>3894</v>
      </c>
      <c r="Q357">
        <v>79</v>
      </c>
      <c r="R357">
        <v>694</v>
      </c>
      <c r="S357">
        <v>3</v>
      </c>
      <c r="T357" t="s">
        <v>722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3538</v>
      </c>
      <c r="B358">
        <v>1980</v>
      </c>
      <c r="C358" t="s">
        <v>171</v>
      </c>
      <c r="D358" t="s">
        <v>724</v>
      </c>
      <c r="E358" t="str">
        <f t="shared" si="5"/>
        <v>City of La Puente</v>
      </c>
      <c r="F358">
        <v>1480</v>
      </c>
      <c r="G358" t="s">
        <v>3539</v>
      </c>
      <c r="H358">
        <v>30882</v>
      </c>
      <c r="I358">
        <v>30882</v>
      </c>
      <c r="J358">
        <v>0</v>
      </c>
      <c r="K358">
        <v>0</v>
      </c>
      <c r="L358">
        <v>8359</v>
      </c>
      <c r="M358">
        <v>5440</v>
      </c>
      <c r="N358">
        <v>2919</v>
      </c>
      <c r="O358">
        <v>63400</v>
      </c>
      <c r="P358">
        <v>6669</v>
      </c>
      <c r="Q358">
        <v>630</v>
      </c>
      <c r="R358">
        <v>1228</v>
      </c>
      <c r="S358">
        <v>73</v>
      </c>
      <c r="T358" t="s">
        <v>724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3540</v>
      </c>
      <c r="B359">
        <v>1980</v>
      </c>
      <c r="C359" t="s">
        <v>171</v>
      </c>
      <c r="D359" t="s">
        <v>726</v>
      </c>
      <c r="E359" t="str">
        <f t="shared" si="5"/>
        <v>City of La Quinta</v>
      </c>
      <c r="F359">
        <v>1482</v>
      </c>
      <c r="G359" t="s">
        <v>3541</v>
      </c>
      <c r="H359">
        <v>3328</v>
      </c>
      <c r="I359">
        <v>0</v>
      </c>
      <c r="J359">
        <v>3328</v>
      </c>
      <c r="K359">
        <v>0</v>
      </c>
      <c r="L359">
        <v>1177</v>
      </c>
      <c r="M359">
        <v>780</v>
      </c>
      <c r="N359">
        <v>397</v>
      </c>
      <c r="O359">
        <v>66000</v>
      </c>
      <c r="P359">
        <v>1772</v>
      </c>
      <c r="Q359">
        <v>119</v>
      </c>
      <c r="R359">
        <v>36</v>
      </c>
      <c r="S359">
        <v>3</v>
      </c>
      <c r="T359" t="s">
        <v>726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3542</v>
      </c>
      <c r="B360">
        <v>1980</v>
      </c>
      <c r="C360" t="s">
        <v>171</v>
      </c>
      <c r="D360" t="s">
        <v>3543</v>
      </c>
      <c r="E360" t="str">
        <f t="shared" si="5"/>
        <v>City of La Riviera</v>
      </c>
      <c r="F360">
        <v>1483</v>
      </c>
      <c r="G360" t="s">
        <v>3544</v>
      </c>
      <c r="H360">
        <v>10906</v>
      </c>
      <c r="I360">
        <v>10906</v>
      </c>
      <c r="J360">
        <v>0</v>
      </c>
      <c r="K360">
        <v>0</v>
      </c>
      <c r="L360">
        <v>4095</v>
      </c>
      <c r="M360">
        <v>2600</v>
      </c>
      <c r="N360">
        <v>1495</v>
      </c>
      <c r="O360">
        <v>71100</v>
      </c>
      <c r="P360">
        <v>3203</v>
      </c>
      <c r="Q360">
        <v>501</v>
      </c>
      <c r="R360">
        <v>545</v>
      </c>
      <c r="S360">
        <v>5</v>
      </c>
      <c r="T360" t="s">
        <v>3543</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3545</v>
      </c>
      <c r="B361">
        <v>1980</v>
      </c>
      <c r="C361" t="s">
        <v>171</v>
      </c>
      <c r="D361" t="s">
        <v>750</v>
      </c>
      <c r="E361" t="str">
        <f t="shared" si="5"/>
        <v>City of Larkspur</v>
      </c>
      <c r="F361">
        <v>1485</v>
      </c>
      <c r="G361" t="s">
        <v>3546</v>
      </c>
      <c r="H361">
        <v>11064</v>
      </c>
      <c r="I361">
        <v>11064</v>
      </c>
      <c r="J361">
        <v>0</v>
      </c>
      <c r="K361">
        <v>0</v>
      </c>
      <c r="L361">
        <v>5420</v>
      </c>
      <c r="M361">
        <v>2423</v>
      </c>
      <c r="N361">
        <v>2997</v>
      </c>
      <c r="O361">
        <v>193600</v>
      </c>
      <c r="P361">
        <v>3493</v>
      </c>
      <c r="Q361">
        <v>559</v>
      </c>
      <c r="R361">
        <v>1353</v>
      </c>
      <c r="S361">
        <v>178</v>
      </c>
      <c r="T361" t="s">
        <v>750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3547</v>
      </c>
      <c r="B362">
        <v>1980</v>
      </c>
      <c r="C362" t="s">
        <v>171</v>
      </c>
      <c r="D362" t="s">
        <v>3548</v>
      </c>
      <c r="E362" t="str">
        <f t="shared" si="5"/>
        <v>City of La Selva Beach</v>
      </c>
      <c r="F362">
        <v>1488</v>
      </c>
      <c r="G362" t="s">
        <v>3549</v>
      </c>
      <c r="H362">
        <v>1603</v>
      </c>
      <c r="I362">
        <v>1603</v>
      </c>
      <c r="J362">
        <v>0</v>
      </c>
      <c r="K362">
        <v>0</v>
      </c>
      <c r="L362">
        <v>628</v>
      </c>
      <c r="M362">
        <v>428</v>
      </c>
      <c r="N362">
        <v>200</v>
      </c>
      <c r="O362">
        <v>111600</v>
      </c>
      <c r="P362">
        <v>646</v>
      </c>
      <c r="Q362">
        <v>70</v>
      </c>
      <c r="R362">
        <v>16</v>
      </c>
      <c r="S362">
        <v>1</v>
      </c>
      <c r="T362" t="s">
        <v>3548</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3550</v>
      </c>
      <c r="B363">
        <v>1980</v>
      </c>
      <c r="C363" t="s">
        <v>171</v>
      </c>
      <c r="D363" t="s">
        <v>3551</v>
      </c>
      <c r="E363" t="str">
        <f t="shared" si="5"/>
        <v>City of Las Lomas</v>
      </c>
      <c r="F363">
        <v>1489</v>
      </c>
      <c r="G363" t="s">
        <v>3552</v>
      </c>
      <c r="H363">
        <v>1740</v>
      </c>
      <c r="I363">
        <v>0</v>
      </c>
      <c r="J363">
        <v>0</v>
      </c>
      <c r="K363">
        <v>1740</v>
      </c>
      <c r="L363">
        <v>421</v>
      </c>
      <c r="M363">
        <v>291</v>
      </c>
      <c r="N363">
        <v>130</v>
      </c>
      <c r="O363">
        <v>62400</v>
      </c>
      <c r="P363">
        <v>331</v>
      </c>
      <c r="Q363">
        <v>91</v>
      </c>
      <c r="R363">
        <v>3</v>
      </c>
      <c r="S363">
        <v>31</v>
      </c>
      <c r="T363" t="s">
        <v>3551</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3553</v>
      </c>
      <c r="B364">
        <v>1980</v>
      </c>
      <c r="C364" t="s">
        <v>171</v>
      </c>
      <c r="D364" t="s">
        <v>752</v>
      </c>
      <c r="E364" t="str">
        <f t="shared" si="5"/>
        <v>City of Lathrop</v>
      </c>
      <c r="F364">
        <v>1490</v>
      </c>
      <c r="G364" t="s">
        <v>3554</v>
      </c>
      <c r="H364">
        <v>3717</v>
      </c>
      <c r="I364">
        <v>0</v>
      </c>
      <c r="J364">
        <v>3717</v>
      </c>
      <c r="K364">
        <v>0</v>
      </c>
      <c r="L364">
        <v>1071</v>
      </c>
      <c r="M364">
        <v>828</v>
      </c>
      <c r="N364">
        <v>243</v>
      </c>
      <c r="O364">
        <v>43900</v>
      </c>
      <c r="P364">
        <v>893</v>
      </c>
      <c r="Q364">
        <v>99</v>
      </c>
      <c r="R364">
        <v>1</v>
      </c>
      <c r="S364">
        <v>196</v>
      </c>
      <c r="T364" t="s">
        <v>752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3555</v>
      </c>
      <c r="B365">
        <v>1980</v>
      </c>
      <c r="C365" t="s">
        <v>171</v>
      </c>
      <c r="D365" t="s">
        <v>3556</v>
      </c>
      <c r="E365" t="str">
        <f t="shared" si="5"/>
        <v>City of Laton</v>
      </c>
      <c r="F365">
        <v>1495</v>
      </c>
      <c r="G365" t="s">
        <v>3557</v>
      </c>
      <c r="H365">
        <v>1100</v>
      </c>
      <c r="I365">
        <v>0</v>
      </c>
      <c r="J365">
        <v>0</v>
      </c>
      <c r="K365">
        <v>1100</v>
      </c>
      <c r="L365">
        <v>344</v>
      </c>
      <c r="M365">
        <v>202</v>
      </c>
      <c r="N365">
        <v>142</v>
      </c>
      <c r="O365">
        <v>34100</v>
      </c>
      <c r="P365">
        <v>326</v>
      </c>
      <c r="Q365">
        <v>20</v>
      </c>
      <c r="R365">
        <v>2</v>
      </c>
      <c r="S365">
        <v>8</v>
      </c>
      <c r="T365" t="s">
        <v>3556</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3558</v>
      </c>
      <c r="B366">
        <v>1980</v>
      </c>
      <c r="C366" t="s">
        <v>171</v>
      </c>
      <c r="D366" t="s">
        <v>728</v>
      </c>
      <c r="E366" t="str">
        <f t="shared" si="5"/>
        <v>City of La Verne</v>
      </c>
      <c r="F366">
        <v>1500</v>
      </c>
      <c r="G366" t="s">
        <v>3559</v>
      </c>
      <c r="H366">
        <v>23508</v>
      </c>
      <c r="I366">
        <v>23508</v>
      </c>
      <c r="J366">
        <v>0</v>
      </c>
      <c r="K366">
        <v>0</v>
      </c>
      <c r="L366">
        <v>8383</v>
      </c>
      <c r="M366">
        <v>6125</v>
      </c>
      <c r="N366">
        <v>2258</v>
      </c>
      <c r="O366">
        <v>91600</v>
      </c>
      <c r="P366">
        <v>6535</v>
      </c>
      <c r="Q366">
        <v>285</v>
      </c>
      <c r="R366">
        <v>325</v>
      </c>
      <c r="S366">
        <v>1557</v>
      </c>
      <c r="T366" t="s">
        <v>728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3560</v>
      </c>
      <c r="B367">
        <v>1980</v>
      </c>
      <c r="C367" t="s">
        <v>171</v>
      </c>
      <c r="D367" t="s">
        <v>754</v>
      </c>
      <c r="E367" t="str">
        <f t="shared" si="5"/>
        <v>City of Lawndale</v>
      </c>
      <c r="F367">
        <v>1505</v>
      </c>
      <c r="G367" t="s">
        <v>3561</v>
      </c>
      <c r="H367">
        <v>23460</v>
      </c>
      <c r="I367">
        <v>23460</v>
      </c>
      <c r="J367">
        <v>0</v>
      </c>
      <c r="K367">
        <v>0</v>
      </c>
      <c r="L367">
        <v>8134</v>
      </c>
      <c r="M367">
        <v>2837</v>
      </c>
      <c r="N367">
        <v>5297</v>
      </c>
      <c r="O367">
        <v>78700</v>
      </c>
      <c r="P367">
        <v>6555</v>
      </c>
      <c r="Q367">
        <v>1059</v>
      </c>
      <c r="R367">
        <v>837</v>
      </c>
      <c r="S367">
        <v>119</v>
      </c>
      <c r="T367" t="s">
        <v>754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3562</v>
      </c>
      <c r="B368">
        <v>1980</v>
      </c>
      <c r="C368" t="s">
        <v>171</v>
      </c>
      <c r="D368" t="s">
        <v>3563</v>
      </c>
      <c r="E368" t="str">
        <f t="shared" si="5"/>
        <v>City of Laytonville</v>
      </c>
      <c r="F368">
        <v>1507</v>
      </c>
      <c r="G368" t="s">
        <v>3564</v>
      </c>
      <c r="H368">
        <v>1096</v>
      </c>
      <c r="I368">
        <v>0</v>
      </c>
      <c r="J368">
        <v>0</v>
      </c>
      <c r="K368">
        <v>1096</v>
      </c>
      <c r="L368">
        <v>389</v>
      </c>
      <c r="M368">
        <v>250</v>
      </c>
      <c r="N368">
        <v>139</v>
      </c>
      <c r="O368">
        <v>42500</v>
      </c>
      <c r="P368">
        <v>249</v>
      </c>
      <c r="Q368">
        <v>87</v>
      </c>
      <c r="R368">
        <v>4</v>
      </c>
      <c r="S368">
        <v>97</v>
      </c>
      <c r="T368" t="s">
        <v>3563</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3565</v>
      </c>
      <c r="B369">
        <v>1980</v>
      </c>
      <c r="C369" t="s">
        <v>171</v>
      </c>
      <c r="D369" t="s">
        <v>756</v>
      </c>
      <c r="E369" t="str">
        <f t="shared" si="5"/>
        <v>City of Lemon Grove</v>
      </c>
      <c r="F369">
        <v>1510</v>
      </c>
      <c r="G369" t="s">
        <v>3566</v>
      </c>
      <c r="H369">
        <v>20780</v>
      </c>
      <c r="I369">
        <v>20780</v>
      </c>
      <c r="J369">
        <v>0</v>
      </c>
      <c r="K369">
        <v>0</v>
      </c>
      <c r="L369">
        <v>7276</v>
      </c>
      <c r="M369">
        <v>4664</v>
      </c>
      <c r="N369">
        <v>2612</v>
      </c>
      <c r="O369">
        <v>73300</v>
      </c>
      <c r="P369">
        <v>6397</v>
      </c>
      <c r="Q369">
        <v>493</v>
      </c>
      <c r="R369">
        <v>407</v>
      </c>
      <c r="S369">
        <v>254</v>
      </c>
      <c r="T369" t="s">
        <v>756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3567</v>
      </c>
      <c r="B370">
        <v>1980</v>
      </c>
      <c r="C370" t="s">
        <v>171</v>
      </c>
      <c r="D370" t="s">
        <v>758</v>
      </c>
      <c r="E370" t="str">
        <f t="shared" si="5"/>
        <v>City of Lemoore</v>
      </c>
      <c r="F370">
        <v>1515</v>
      </c>
      <c r="G370" t="s">
        <v>3568</v>
      </c>
      <c r="H370">
        <v>8832</v>
      </c>
      <c r="I370">
        <v>0</v>
      </c>
      <c r="J370">
        <v>8832</v>
      </c>
      <c r="K370">
        <v>0</v>
      </c>
      <c r="L370">
        <v>3045</v>
      </c>
      <c r="M370">
        <v>1832</v>
      </c>
      <c r="N370">
        <v>1213</v>
      </c>
      <c r="O370">
        <v>61700</v>
      </c>
      <c r="P370">
        <v>2354</v>
      </c>
      <c r="Q370">
        <v>400</v>
      </c>
      <c r="R370">
        <v>313</v>
      </c>
      <c r="S370">
        <v>206</v>
      </c>
      <c r="T370" t="s">
        <v>758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3569</v>
      </c>
      <c r="B371">
        <v>1980</v>
      </c>
      <c r="C371" t="s">
        <v>171</v>
      </c>
      <c r="D371" t="s">
        <v>3570</v>
      </c>
      <c r="E371" t="str">
        <f t="shared" si="5"/>
        <v>City of Lemoore Station</v>
      </c>
      <c r="F371">
        <v>1517</v>
      </c>
      <c r="G371" t="s">
        <v>3571</v>
      </c>
      <c r="H371">
        <v>5888</v>
      </c>
      <c r="I371">
        <v>0</v>
      </c>
      <c r="J371">
        <v>5888</v>
      </c>
      <c r="K371">
        <v>0</v>
      </c>
      <c r="L371">
        <v>1221</v>
      </c>
      <c r="M371">
        <v>8</v>
      </c>
      <c r="N371">
        <v>1213</v>
      </c>
      <c r="O371">
        <v>37500</v>
      </c>
      <c r="P371">
        <v>1529</v>
      </c>
      <c r="Q371">
        <v>73</v>
      </c>
      <c r="R371">
        <v>6</v>
      </c>
      <c r="S371">
        <v>0</v>
      </c>
      <c r="T371" t="s">
        <v>3570</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3572</v>
      </c>
      <c r="B372">
        <v>1980</v>
      </c>
      <c r="C372" t="s">
        <v>171</v>
      </c>
      <c r="D372" t="s">
        <v>3573</v>
      </c>
      <c r="E372" t="str">
        <f t="shared" si="5"/>
        <v>City of Lennox</v>
      </c>
      <c r="F372">
        <v>1520</v>
      </c>
      <c r="G372" t="s">
        <v>3574</v>
      </c>
      <c r="H372">
        <v>18445</v>
      </c>
      <c r="I372">
        <v>18445</v>
      </c>
      <c r="J372">
        <v>0</v>
      </c>
      <c r="K372">
        <v>0</v>
      </c>
      <c r="L372">
        <v>5477</v>
      </c>
      <c r="M372">
        <v>1798</v>
      </c>
      <c r="N372">
        <v>3679</v>
      </c>
      <c r="O372">
        <v>64300</v>
      </c>
      <c r="P372">
        <v>3720</v>
      </c>
      <c r="Q372">
        <v>1254</v>
      </c>
      <c r="R372">
        <v>669</v>
      </c>
      <c r="S372">
        <v>67</v>
      </c>
      <c r="T372" t="s">
        <v>3573</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3575</v>
      </c>
      <c r="B373">
        <v>1980</v>
      </c>
      <c r="C373" t="s">
        <v>171</v>
      </c>
      <c r="D373" t="s">
        <v>3576</v>
      </c>
      <c r="E373" t="str">
        <f t="shared" si="5"/>
        <v>City of Lenwood</v>
      </c>
      <c r="F373">
        <v>1525</v>
      </c>
      <c r="G373" t="s">
        <v>3577</v>
      </c>
      <c r="H373">
        <v>2974</v>
      </c>
      <c r="I373">
        <v>0</v>
      </c>
      <c r="J373">
        <v>2974</v>
      </c>
      <c r="K373">
        <v>0</v>
      </c>
      <c r="L373">
        <v>930</v>
      </c>
      <c r="M373">
        <v>703</v>
      </c>
      <c r="N373">
        <v>227</v>
      </c>
      <c r="O373">
        <v>42200</v>
      </c>
      <c r="P373">
        <v>872</v>
      </c>
      <c r="Q373">
        <v>103</v>
      </c>
      <c r="R373">
        <v>1</v>
      </c>
      <c r="S373">
        <v>4</v>
      </c>
      <c r="T373" t="s">
        <v>3576</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3578</v>
      </c>
      <c r="B374">
        <v>1980</v>
      </c>
      <c r="C374" t="s">
        <v>171</v>
      </c>
      <c r="D374" t="s">
        <v>3579</v>
      </c>
      <c r="E374" t="str">
        <f t="shared" si="5"/>
        <v>City of Leucadia</v>
      </c>
      <c r="F374">
        <v>1529</v>
      </c>
      <c r="G374" t="s">
        <v>3580</v>
      </c>
      <c r="H374">
        <v>9478</v>
      </c>
      <c r="I374">
        <v>9478</v>
      </c>
      <c r="J374">
        <v>0</v>
      </c>
      <c r="K374">
        <v>0</v>
      </c>
      <c r="L374">
        <v>3815</v>
      </c>
      <c r="M374">
        <v>2236</v>
      </c>
      <c r="N374">
        <v>1579</v>
      </c>
      <c r="O374">
        <v>136300</v>
      </c>
      <c r="P374">
        <v>2855</v>
      </c>
      <c r="Q374">
        <v>501</v>
      </c>
      <c r="R374">
        <v>279</v>
      </c>
      <c r="S374">
        <v>599</v>
      </c>
      <c r="T374" t="s">
        <v>3579</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3581</v>
      </c>
      <c r="B375">
        <v>1980</v>
      </c>
      <c r="C375" t="s">
        <v>171</v>
      </c>
      <c r="D375" t="s">
        <v>760</v>
      </c>
      <c r="E375" t="str">
        <f t="shared" si="5"/>
        <v>City of Lincoln</v>
      </c>
      <c r="F375">
        <v>1535</v>
      </c>
      <c r="G375" t="s">
        <v>3582</v>
      </c>
      <c r="H375">
        <v>4132</v>
      </c>
      <c r="I375">
        <v>0</v>
      </c>
      <c r="J375">
        <v>4132</v>
      </c>
      <c r="K375">
        <v>0</v>
      </c>
      <c r="L375">
        <v>1459</v>
      </c>
      <c r="M375">
        <v>1006</v>
      </c>
      <c r="N375">
        <v>453</v>
      </c>
      <c r="O375">
        <v>47900</v>
      </c>
      <c r="P375">
        <v>1303</v>
      </c>
      <c r="Q375">
        <v>97</v>
      </c>
      <c r="R375">
        <v>72</v>
      </c>
      <c r="S375">
        <v>50</v>
      </c>
      <c r="T375" t="s">
        <v>760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3583</v>
      </c>
      <c r="B376">
        <v>1980</v>
      </c>
      <c r="C376" t="s">
        <v>171</v>
      </c>
      <c r="D376" t="s">
        <v>3584</v>
      </c>
      <c r="E376" t="str">
        <f t="shared" si="5"/>
        <v>City of Lincoln Village</v>
      </c>
      <c r="F376">
        <v>1537</v>
      </c>
      <c r="G376" t="s">
        <v>3585</v>
      </c>
      <c r="H376">
        <v>6476</v>
      </c>
      <c r="I376">
        <v>6476</v>
      </c>
      <c r="J376">
        <v>0</v>
      </c>
      <c r="K376">
        <v>0</v>
      </c>
      <c r="L376">
        <v>2274</v>
      </c>
      <c r="M376">
        <v>1895</v>
      </c>
      <c r="N376">
        <v>379</v>
      </c>
      <c r="O376">
        <v>63800</v>
      </c>
      <c r="P376">
        <v>2292</v>
      </c>
      <c r="Q376">
        <v>35</v>
      </c>
      <c r="R376">
        <v>11</v>
      </c>
      <c r="S376">
        <v>2</v>
      </c>
      <c r="T376" t="s">
        <v>3584</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3586</v>
      </c>
      <c r="B377">
        <v>1980</v>
      </c>
      <c r="C377" t="s">
        <v>171</v>
      </c>
      <c r="D377" t="s">
        <v>3587</v>
      </c>
      <c r="E377" t="str">
        <f t="shared" si="5"/>
        <v>City of Linda</v>
      </c>
      <c r="F377">
        <v>1540</v>
      </c>
      <c r="G377" t="s">
        <v>3588</v>
      </c>
      <c r="H377">
        <v>10225</v>
      </c>
      <c r="I377">
        <v>10225</v>
      </c>
      <c r="J377">
        <v>0</v>
      </c>
      <c r="K377">
        <v>0</v>
      </c>
      <c r="L377">
        <v>3649</v>
      </c>
      <c r="M377">
        <v>1722</v>
      </c>
      <c r="N377">
        <v>1927</v>
      </c>
      <c r="O377">
        <v>42000</v>
      </c>
      <c r="P377">
        <v>2253</v>
      </c>
      <c r="Q377">
        <v>888</v>
      </c>
      <c r="R377">
        <v>460</v>
      </c>
      <c r="S377">
        <v>409</v>
      </c>
      <c r="T377" t="s">
        <v>3587</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3589</v>
      </c>
      <c r="B378">
        <v>1980</v>
      </c>
      <c r="C378" t="s">
        <v>171</v>
      </c>
      <c r="D378" t="s">
        <v>762</v>
      </c>
      <c r="E378" t="str">
        <f t="shared" si="5"/>
        <v>City of Lindsay</v>
      </c>
      <c r="F378">
        <v>1550</v>
      </c>
      <c r="G378" t="s">
        <v>3590</v>
      </c>
      <c r="H378">
        <v>6924</v>
      </c>
      <c r="I378">
        <v>0</v>
      </c>
      <c r="J378">
        <v>6924</v>
      </c>
      <c r="K378">
        <v>0</v>
      </c>
      <c r="L378">
        <v>2344</v>
      </c>
      <c r="M378">
        <v>1463</v>
      </c>
      <c r="N378">
        <v>881</v>
      </c>
      <c r="O378">
        <v>38600</v>
      </c>
      <c r="P378">
        <v>1891</v>
      </c>
      <c r="Q378">
        <v>308</v>
      </c>
      <c r="R378">
        <v>161</v>
      </c>
      <c r="S378">
        <v>155</v>
      </c>
      <c r="T378" t="s">
        <v>762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3591</v>
      </c>
      <c r="B379">
        <v>1980</v>
      </c>
      <c r="C379" t="s">
        <v>171</v>
      </c>
      <c r="D379" t="s">
        <v>764</v>
      </c>
      <c r="E379" t="str">
        <f t="shared" si="5"/>
        <v>City of Live Oak</v>
      </c>
      <c r="F379">
        <v>1561</v>
      </c>
      <c r="G379" t="s">
        <v>3592</v>
      </c>
      <c r="H379">
        <v>3103</v>
      </c>
      <c r="I379">
        <v>0</v>
      </c>
      <c r="J379">
        <v>3103</v>
      </c>
      <c r="K379">
        <v>0</v>
      </c>
      <c r="L379">
        <v>1031</v>
      </c>
      <c r="M379">
        <v>647</v>
      </c>
      <c r="N379">
        <v>384</v>
      </c>
      <c r="O379">
        <v>40400</v>
      </c>
      <c r="P379">
        <v>836</v>
      </c>
      <c r="Q379">
        <v>136</v>
      </c>
      <c r="R379">
        <v>54</v>
      </c>
      <c r="S379">
        <v>80</v>
      </c>
      <c r="T379" t="s">
        <v>764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3593</v>
      </c>
      <c r="B380">
        <v>1980</v>
      </c>
      <c r="C380" t="s">
        <v>171</v>
      </c>
      <c r="D380" t="s">
        <v>764</v>
      </c>
      <c r="E380" t="str">
        <f t="shared" si="5"/>
        <v>City of Live Oak</v>
      </c>
      <c r="F380">
        <v>1566</v>
      </c>
      <c r="G380" t="s">
        <v>3594</v>
      </c>
      <c r="H380">
        <v>11482</v>
      </c>
      <c r="I380">
        <v>11482</v>
      </c>
      <c r="J380">
        <v>0</v>
      </c>
      <c r="K380">
        <v>0</v>
      </c>
      <c r="L380">
        <v>4172</v>
      </c>
      <c r="M380">
        <v>2308</v>
      </c>
      <c r="N380">
        <v>1864</v>
      </c>
      <c r="O380">
        <v>94400</v>
      </c>
      <c r="P380">
        <v>2938</v>
      </c>
      <c r="Q380">
        <v>589</v>
      </c>
      <c r="R380">
        <v>273</v>
      </c>
      <c r="S380">
        <v>577</v>
      </c>
      <c r="T380" t="s">
        <v>764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3595</v>
      </c>
      <c r="B381">
        <v>1980</v>
      </c>
      <c r="C381" t="s">
        <v>171</v>
      </c>
      <c r="D381" t="s">
        <v>766</v>
      </c>
      <c r="E381" t="str">
        <f t="shared" si="5"/>
        <v>City of Livermore</v>
      </c>
      <c r="F381">
        <v>1570</v>
      </c>
      <c r="G381" t="s">
        <v>3596</v>
      </c>
      <c r="H381">
        <v>48349</v>
      </c>
      <c r="I381">
        <v>48349</v>
      </c>
      <c r="J381">
        <v>0</v>
      </c>
      <c r="K381">
        <v>0</v>
      </c>
      <c r="L381">
        <v>16230</v>
      </c>
      <c r="M381">
        <v>11555</v>
      </c>
      <c r="N381">
        <v>4675</v>
      </c>
      <c r="O381">
        <v>86900</v>
      </c>
      <c r="P381">
        <v>14559</v>
      </c>
      <c r="Q381">
        <v>737</v>
      </c>
      <c r="R381">
        <v>1071</v>
      </c>
      <c r="S381">
        <v>269</v>
      </c>
      <c r="T381" t="s">
        <v>766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3597</v>
      </c>
      <c r="B382">
        <v>1980</v>
      </c>
      <c r="C382" t="s">
        <v>171</v>
      </c>
      <c r="D382" t="s">
        <v>768</v>
      </c>
      <c r="E382" t="str">
        <f t="shared" si="5"/>
        <v>City of Livingston</v>
      </c>
      <c r="F382">
        <v>1575</v>
      </c>
      <c r="G382" t="s">
        <v>3598</v>
      </c>
      <c r="H382">
        <v>5326</v>
      </c>
      <c r="I382">
        <v>0</v>
      </c>
      <c r="J382">
        <v>5326</v>
      </c>
      <c r="K382">
        <v>0</v>
      </c>
      <c r="L382">
        <v>1382</v>
      </c>
      <c r="M382">
        <v>838</v>
      </c>
      <c r="N382">
        <v>544</v>
      </c>
      <c r="O382">
        <v>43400</v>
      </c>
      <c r="P382">
        <v>1252</v>
      </c>
      <c r="Q382">
        <v>135</v>
      </c>
      <c r="R382">
        <v>56</v>
      </c>
      <c r="S382">
        <v>11</v>
      </c>
      <c r="T382" t="s">
        <v>768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3599</v>
      </c>
      <c r="B383">
        <v>1980</v>
      </c>
      <c r="C383" t="s">
        <v>171</v>
      </c>
      <c r="D383" t="s">
        <v>3600</v>
      </c>
      <c r="E383" t="str">
        <f t="shared" si="5"/>
        <v>City of Lockeford</v>
      </c>
      <c r="F383">
        <v>1581</v>
      </c>
      <c r="G383" t="s">
        <v>3601</v>
      </c>
      <c r="H383">
        <v>1852</v>
      </c>
      <c r="I383">
        <v>0</v>
      </c>
      <c r="J383">
        <v>0</v>
      </c>
      <c r="K383">
        <v>1852</v>
      </c>
      <c r="L383">
        <v>658</v>
      </c>
      <c r="M383">
        <v>498</v>
      </c>
      <c r="N383">
        <v>160</v>
      </c>
      <c r="O383">
        <v>49100</v>
      </c>
      <c r="P383">
        <v>452</v>
      </c>
      <c r="Q383">
        <v>49</v>
      </c>
      <c r="R383">
        <v>43</v>
      </c>
      <c r="S383">
        <v>135</v>
      </c>
      <c r="T383" t="s">
        <v>3600</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3602</v>
      </c>
      <c r="B384">
        <v>1980</v>
      </c>
      <c r="C384" t="s">
        <v>171</v>
      </c>
      <c r="D384" t="s">
        <v>770</v>
      </c>
      <c r="E384" t="str">
        <f t="shared" si="5"/>
        <v>City of Lodi</v>
      </c>
      <c r="F384">
        <v>1585</v>
      </c>
      <c r="G384" t="s">
        <v>3603</v>
      </c>
      <c r="H384">
        <v>35221</v>
      </c>
      <c r="I384">
        <v>0</v>
      </c>
      <c r="J384">
        <v>35221</v>
      </c>
      <c r="K384">
        <v>0</v>
      </c>
      <c r="L384">
        <v>14015</v>
      </c>
      <c r="M384">
        <v>8329</v>
      </c>
      <c r="N384">
        <v>5686</v>
      </c>
      <c r="O384">
        <v>61800</v>
      </c>
      <c r="P384">
        <v>11296</v>
      </c>
      <c r="Q384">
        <v>1517</v>
      </c>
      <c r="R384">
        <v>1598</v>
      </c>
      <c r="S384">
        <v>396</v>
      </c>
      <c r="T384" t="s">
        <v>770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3604</v>
      </c>
      <c r="B385">
        <v>1980</v>
      </c>
      <c r="C385" t="s">
        <v>171</v>
      </c>
      <c r="D385" t="s">
        <v>772</v>
      </c>
      <c r="E385" t="str">
        <f t="shared" si="5"/>
        <v>City of Loma Linda</v>
      </c>
      <c r="F385">
        <v>1588</v>
      </c>
      <c r="G385" t="s">
        <v>3605</v>
      </c>
      <c r="H385">
        <v>10694</v>
      </c>
      <c r="I385">
        <v>10694</v>
      </c>
      <c r="J385">
        <v>0</v>
      </c>
      <c r="K385">
        <v>0</v>
      </c>
      <c r="L385">
        <v>4160</v>
      </c>
      <c r="M385">
        <v>1848</v>
      </c>
      <c r="N385">
        <v>2312</v>
      </c>
      <c r="O385">
        <v>77000</v>
      </c>
      <c r="P385">
        <v>3265</v>
      </c>
      <c r="Q385">
        <v>673</v>
      </c>
      <c r="R385">
        <v>248</v>
      </c>
      <c r="S385">
        <v>396</v>
      </c>
      <c r="T385" t="s">
        <v>772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3606</v>
      </c>
      <c r="B386">
        <v>1980</v>
      </c>
      <c r="C386" t="s">
        <v>171</v>
      </c>
      <c r="D386" t="s">
        <v>774</v>
      </c>
      <c r="E386" t="str">
        <f t="shared" si="5"/>
        <v>City of Lomita</v>
      </c>
      <c r="F386">
        <v>1590</v>
      </c>
      <c r="G386" t="s">
        <v>3607</v>
      </c>
      <c r="H386">
        <v>18807</v>
      </c>
      <c r="I386">
        <v>18807</v>
      </c>
      <c r="J386">
        <v>0</v>
      </c>
      <c r="K386">
        <v>0</v>
      </c>
      <c r="L386">
        <v>7733</v>
      </c>
      <c r="M386">
        <v>3445</v>
      </c>
      <c r="N386">
        <v>4288</v>
      </c>
      <c r="O386">
        <v>106700</v>
      </c>
      <c r="P386">
        <v>5093</v>
      </c>
      <c r="Q386">
        <v>643</v>
      </c>
      <c r="R386">
        <v>1782</v>
      </c>
      <c r="S386">
        <v>612</v>
      </c>
      <c r="T386" t="s">
        <v>774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3608</v>
      </c>
      <c r="B387">
        <v>1980</v>
      </c>
      <c r="C387" t="s">
        <v>171</v>
      </c>
      <c r="D387" t="s">
        <v>776</v>
      </c>
      <c r="E387" t="str">
        <f t="shared" si="5"/>
        <v>City of Lompoc</v>
      </c>
      <c r="F387">
        <v>1600</v>
      </c>
      <c r="G387" t="s">
        <v>3609</v>
      </c>
      <c r="H387">
        <v>26267</v>
      </c>
      <c r="I387">
        <v>0</v>
      </c>
      <c r="J387">
        <v>26267</v>
      </c>
      <c r="K387">
        <v>0</v>
      </c>
      <c r="L387">
        <v>9380</v>
      </c>
      <c r="M387">
        <v>4714</v>
      </c>
      <c r="N387">
        <v>4666</v>
      </c>
      <c r="O387">
        <v>65000</v>
      </c>
      <c r="P387">
        <v>6383</v>
      </c>
      <c r="Q387">
        <v>2218</v>
      </c>
      <c r="R387">
        <v>661</v>
      </c>
      <c r="S387">
        <v>608</v>
      </c>
      <c r="T387" t="s">
        <v>776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3610</v>
      </c>
      <c r="B388">
        <v>1980</v>
      </c>
      <c r="C388" t="s">
        <v>171</v>
      </c>
      <c r="D388" t="s">
        <v>3611</v>
      </c>
      <c r="E388" t="str">
        <f t="shared" si="5"/>
        <v>City of London</v>
      </c>
      <c r="F388">
        <v>1604</v>
      </c>
      <c r="G388" t="s">
        <v>3612</v>
      </c>
      <c r="H388">
        <v>1257</v>
      </c>
      <c r="I388">
        <v>0</v>
      </c>
      <c r="J388">
        <v>0</v>
      </c>
      <c r="K388">
        <v>1257</v>
      </c>
      <c r="L388">
        <v>329</v>
      </c>
      <c r="M388">
        <v>185</v>
      </c>
      <c r="N388">
        <v>144</v>
      </c>
      <c r="O388">
        <v>25000</v>
      </c>
      <c r="P388">
        <v>201</v>
      </c>
      <c r="Q388">
        <v>42</v>
      </c>
      <c r="R388">
        <v>2</v>
      </c>
      <c r="S388">
        <v>98</v>
      </c>
      <c r="T388" t="s">
        <v>3611</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3613</v>
      </c>
      <c r="B389">
        <v>1980</v>
      </c>
      <c r="C389" t="s">
        <v>171</v>
      </c>
      <c r="D389" t="s">
        <v>3614</v>
      </c>
      <c r="E389" t="str">
        <f t="shared" ref="E389:E452" si="6">_xlfn.CONCAT("City of ",D389)</f>
        <v>City of Lone Pine</v>
      </c>
      <c r="F389">
        <v>1605</v>
      </c>
      <c r="G389" t="s">
        <v>3615</v>
      </c>
      <c r="H389">
        <v>1684</v>
      </c>
      <c r="I389">
        <v>0</v>
      </c>
      <c r="J389">
        <v>0</v>
      </c>
      <c r="K389">
        <v>1684</v>
      </c>
      <c r="L389">
        <v>714</v>
      </c>
      <c r="M389">
        <v>411</v>
      </c>
      <c r="N389">
        <v>303</v>
      </c>
      <c r="O389">
        <v>55700</v>
      </c>
      <c r="P389">
        <v>499</v>
      </c>
      <c r="Q389">
        <v>90</v>
      </c>
      <c r="R389">
        <v>23</v>
      </c>
      <c r="S389">
        <v>163</v>
      </c>
      <c r="T389" t="s">
        <v>3614</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3616</v>
      </c>
      <c r="B390">
        <v>1980</v>
      </c>
      <c r="C390" t="s">
        <v>171</v>
      </c>
      <c r="D390" t="s">
        <v>778</v>
      </c>
      <c r="E390" t="str">
        <f t="shared" si="6"/>
        <v>City of Long Beach</v>
      </c>
      <c r="F390">
        <v>1610</v>
      </c>
      <c r="G390" t="s">
        <v>3617</v>
      </c>
      <c r="H390">
        <v>361334</v>
      </c>
      <c r="I390">
        <v>361334</v>
      </c>
      <c r="J390">
        <v>0</v>
      </c>
      <c r="K390">
        <v>0</v>
      </c>
      <c r="L390">
        <v>151611</v>
      </c>
      <c r="M390">
        <v>65020</v>
      </c>
      <c r="N390">
        <v>86591</v>
      </c>
      <c r="O390">
        <v>82100</v>
      </c>
      <c r="P390">
        <v>96666</v>
      </c>
      <c r="Q390">
        <v>28151</v>
      </c>
      <c r="R390">
        <v>32573</v>
      </c>
      <c r="S390">
        <v>2128</v>
      </c>
      <c r="T390" t="s">
        <v>778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3618</v>
      </c>
      <c r="B391">
        <v>1980</v>
      </c>
      <c r="C391" t="s">
        <v>171</v>
      </c>
      <c r="D391" t="s">
        <v>780</v>
      </c>
      <c r="E391" t="str">
        <f t="shared" si="6"/>
        <v>City of Loomis</v>
      </c>
      <c r="F391">
        <v>1612</v>
      </c>
      <c r="G391" t="s">
        <v>3619</v>
      </c>
      <c r="H391">
        <v>1284</v>
      </c>
      <c r="I391">
        <v>0</v>
      </c>
      <c r="J391">
        <v>0</v>
      </c>
      <c r="K391">
        <v>1284</v>
      </c>
      <c r="L391">
        <v>469</v>
      </c>
      <c r="M391">
        <v>340</v>
      </c>
      <c r="N391">
        <v>129</v>
      </c>
      <c r="O391">
        <v>60600</v>
      </c>
      <c r="P391">
        <v>396</v>
      </c>
      <c r="Q391">
        <v>32</v>
      </c>
      <c r="R391">
        <v>2</v>
      </c>
      <c r="S391">
        <v>56</v>
      </c>
      <c r="T391" t="s">
        <v>780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3620</v>
      </c>
      <c r="B392">
        <v>1980</v>
      </c>
      <c r="C392" t="s">
        <v>171</v>
      </c>
      <c r="D392" t="s">
        <v>782</v>
      </c>
      <c r="E392" t="str">
        <f t="shared" si="6"/>
        <v>City of Los Alamitos</v>
      </c>
      <c r="F392">
        <v>1615</v>
      </c>
      <c r="G392" t="s">
        <v>3621</v>
      </c>
      <c r="H392">
        <v>11529</v>
      </c>
      <c r="I392">
        <v>11529</v>
      </c>
      <c r="J392">
        <v>0</v>
      </c>
      <c r="K392">
        <v>0</v>
      </c>
      <c r="L392">
        <v>3980</v>
      </c>
      <c r="M392">
        <v>1921</v>
      </c>
      <c r="N392">
        <v>2059</v>
      </c>
      <c r="O392">
        <v>116100</v>
      </c>
      <c r="P392">
        <v>2906</v>
      </c>
      <c r="Q392">
        <v>783</v>
      </c>
      <c r="R392">
        <v>278</v>
      </c>
      <c r="S392">
        <v>113</v>
      </c>
      <c r="T392" t="s">
        <v>782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3622</v>
      </c>
      <c r="B393">
        <v>1980</v>
      </c>
      <c r="C393" t="s">
        <v>171</v>
      </c>
      <c r="D393" t="s">
        <v>784</v>
      </c>
      <c r="E393" t="str">
        <f t="shared" si="6"/>
        <v>City of Los Altos</v>
      </c>
      <c r="F393">
        <v>1620</v>
      </c>
      <c r="G393" t="s">
        <v>3623</v>
      </c>
      <c r="H393">
        <v>25769</v>
      </c>
      <c r="I393">
        <v>25769</v>
      </c>
      <c r="J393">
        <v>0</v>
      </c>
      <c r="K393">
        <v>0</v>
      </c>
      <c r="L393">
        <v>9116</v>
      </c>
      <c r="M393">
        <v>7870</v>
      </c>
      <c r="N393">
        <v>1246</v>
      </c>
      <c r="O393">
        <v>196500</v>
      </c>
      <c r="P393">
        <v>8604</v>
      </c>
      <c r="Q393">
        <v>320</v>
      </c>
      <c r="R393">
        <v>385</v>
      </c>
      <c r="S393">
        <v>3</v>
      </c>
      <c r="T393" t="s">
        <v>784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3624</v>
      </c>
      <c r="B394">
        <v>1980</v>
      </c>
      <c r="C394" t="s">
        <v>171</v>
      </c>
      <c r="D394" t="s">
        <v>786</v>
      </c>
      <c r="E394" t="str">
        <f t="shared" si="6"/>
        <v>City of Los Altos Hills</v>
      </c>
      <c r="F394">
        <v>1625</v>
      </c>
      <c r="G394" t="s">
        <v>3625</v>
      </c>
      <c r="H394">
        <v>7421</v>
      </c>
      <c r="I394">
        <v>7421</v>
      </c>
      <c r="J394">
        <v>0</v>
      </c>
      <c r="K394">
        <v>0</v>
      </c>
      <c r="L394">
        <v>2369</v>
      </c>
      <c r="M394">
        <v>2154</v>
      </c>
      <c r="N394">
        <v>215</v>
      </c>
      <c r="O394">
        <v>200100</v>
      </c>
      <c r="P394">
        <v>2266</v>
      </c>
      <c r="Q394">
        <v>176</v>
      </c>
      <c r="R394">
        <v>0</v>
      </c>
      <c r="S394">
        <v>1</v>
      </c>
      <c r="T394" t="s">
        <v>786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3626</v>
      </c>
      <c r="B395">
        <v>1980</v>
      </c>
      <c r="C395" t="s">
        <v>171</v>
      </c>
      <c r="D395" t="s">
        <v>788</v>
      </c>
      <c r="E395" t="str">
        <f t="shared" si="6"/>
        <v>City of Los Angeles</v>
      </c>
      <c r="F395">
        <v>1630</v>
      </c>
      <c r="G395" t="s">
        <v>3627</v>
      </c>
      <c r="H395">
        <v>2966850</v>
      </c>
      <c r="I395">
        <v>2966850</v>
      </c>
      <c r="J395">
        <v>0</v>
      </c>
      <c r="K395">
        <v>0</v>
      </c>
      <c r="L395">
        <v>1135230</v>
      </c>
      <c r="M395">
        <v>457375</v>
      </c>
      <c r="N395">
        <v>677855</v>
      </c>
      <c r="O395">
        <v>96100</v>
      </c>
      <c r="P395">
        <v>705926</v>
      </c>
      <c r="Q395">
        <v>177800</v>
      </c>
      <c r="R395">
        <v>298144</v>
      </c>
      <c r="S395">
        <v>7047</v>
      </c>
      <c r="T395" t="s">
        <v>788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3628</v>
      </c>
      <c r="B396">
        <v>1980</v>
      </c>
      <c r="C396" t="s">
        <v>171</v>
      </c>
      <c r="D396" t="s">
        <v>790</v>
      </c>
      <c r="E396" t="str">
        <f t="shared" si="6"/>
        <v>City of Los Banos</v>
      </c>
      <c r="F396">
        <v>1635</v>
      </c>
      <c r="G396" t="s">
        <v>3629</v>
      </c>
      <c r="H396">
        <v>10341</v>
      </c>
      <c r="I396">
        <v>0</v>
      </c>
      <c r="J396">
        <v>10341</v>
      </c>
      <c r="K396">
        <v>0</v>
      </c>
      <c r="L396">
        <v>3643</v>
      </c>
      <c r="M396">
        <v>2294</v>
      </c>
      <c r="N396">
        <v>1349</v>
      </c>
      <c r="O396">
        <v>49000</v>
      </c>
      <c r="P396">
        <v>3048</v>
      </c>
      <c r="Q396">
        <v>297</v>
      </c>
      <c r="R396">
        <v>298</v>
      </c>
      <c r="S396">
        <v>285</v>
      </c>
      <c r="T396" t="s">
        <v>790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3630</v>
      </c>
      <c r="B397">
        <v>1980</v>
      </c>
      <c r="C397" t="s">
        <v>171</v>
      </c>
      <c r="D397" t="s">
        <v>792</v>
      </c>
      <c r="E397" t="str">
        <f t="shared" si="6"/>
        <v>City of Los Gatos</v>
      </c>
      <c r="F397">
        <v>1640</v>
      </c>
      <c r="G397" t="s">
        <v>3631</v>
      </c>
      <c r="H397">
        <v>26906</v>
      </c>
      <c r="I397">
        <v>26906</v>
      </c>
      <c r="J397">
        <v>0</v>
      </c>
      <c r="K397">
        <v>0</v>
      </c>
      <c r="L397">
        <v>10539</v>
      </c>
      <c r="M397">
        <v>6646</v>
      </c>
      <c r="N397">
        <v>3893</v>
      </c>
      <c r="O397">
        <v>161600</v>
      </c>
      <c r="P397">
        <v>8270</v>
      </c>
      <c r="Q397">
        <v>1380</v>
      </c>
      <c r="R397">
        <v>1205</v>
      </c>
      <c r="S397">
        <v>113</v>
      </c>
      <c r="T397" t="s">
        <v>792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3632</v>
      </c>
      <c r="B398">
        <v>1980</v>
      </c>
      <c r="C398" t="s">
        <v>171</v>
      </c>
      <c r="D398" t="s">
        <v>3633</v>
      </c>
      <c r="E398" t="str">
        <f t="shared" si="6"/>
        <v>City of Los Molinos</v>
      </c>
      <c r="F398">
        <v>1642</v>
      </c>
      <c r="G398" t="s">
        <v>3634</v>
      </c>
      <c r="H398">
        <v>1241</v>
      </c>
      <c r="I398">
        <v>0</v>
      </c>
      <c r="J398">
        <v>0</v>
      </c>
      <c r="K398">
        <v>1241</v>
      </c>
      <c r="L398">
        <v>515</v>
      </c>
      <c r="M398">
        <v>372</v>
      </c>
      <c r="N398">
        <v>143</v>
      </c>
      <c r="O398">
        <v>37900</v>
      </c>
      <c r="P398">
        <v>292</v>
      </c>
      <c r="Q398">
        <v>92</v>
      </c>
      <c r="R398">
        <v>6</v>
      </c>
      <c r="S398">
        <v>169</v>
      </c>
      <c r="T398" t="s">
        <v>3633</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3635</v>
      </c>
      <c r="B399">
        <v>1980</v>
      </c>
      <c r="C399" t="s">
        <v>171</v>
      </c>
      <c r="D399" t="s">
        <v>3636</v>
      </c>
      <c r="E399" t="str">
        <f t="shared" si="6"/>
        <v>City of Lower Lake</v>
      </c>
      <c r="F399">
        <v>1650</v>
      </c>
      <c r="G399" t="s">
        <v>3637</v>
      </c>
      <c r="H399">
        <v>1043</v>
      </c>
      <c r="I399">
        <v>0</v>
      </c>
      <c r="J399">
        <v>0</v>
      </c>
      <c r="K399">
        <v>1043</v>
      </c>
      <c r="L399">
        <v>447</v>
      </c>
      <c r="M399">
        <v>362</v>
      </c>
      <c r="N399">
        <v>85</v>
      </c>
      <c r="O399">
        <v>52800</v>
      </c>
      <c r="P399">
        <v>171</v>
      </c>
      <c r="Q399">
        <v>30</v>
      </c>
      <c r="R399">
        <v>3</v>
      </c>
      <c r="S399">
        <v>261</v>
      </c>
      <c r="T399" t="s">
        <v>3636</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3638</v>
      </c>
      <c r="B400">
        <v>1980</v>
      </c>
      <c r="C400" t="s">
        <v>171</v>
      </c>
      <c r="D400" t="s">
        <v>794</v>
      </c>
      <c r="E400" t="str">
        <f t="shared" si="6"/>
        <v>City of Loyalton</v>
      </c>
      <c r="F400">
        <v>1652</v>
      </c>
      <c r="G400" t="s">
        <v>3639</v>
      </c>
      <c r="H400">
        <v>1030</v>
      </c>
      <c r="I400">
        <v>0</v>
      </c>
      <c r="J400">
        <v>0</v>
      </c>
      <c r="K400">
        <v>1030</v>
      </c>
      <c r="L400">
        <v>386</v>
      </c>
      <c r="M400">
        <v>265</v>
      </c>
      <c r="N400">
        <v>121</v>
      </c>
      <c r="O400">
        <v>47100</v>
      </c>
      <c r="P400">
        <v>330</v>
      </c>
      <c r="Q400">
        <v>9</v>
      </c>
      <c r="R400">
        <v>0</v>
      </c>
      <c r="S400">
        <v>67</v>
      </c>
      <c r="T400" t="s">
        <v>794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3640</v>
      </c>
      <c r="B401">
        <v>1980</v>
      </c>
      <c r="C401" t="s">
        <v>171</v>
      </c>
      <c r="D401" t="s">
        <v>3641</v>
      </c>
      <c r="E401" t="str">
        <f t="shared" si="6"/>
        <v>City of Lucas Valley-Marinwood</v>
      </c>
      <c r="F401">
        <v>1656</v>
      </c>
      <c r="G401" t="s">
        <v>3642</v>
      </c>
      <c r="H401">
        <v>6409</v>
      </c>
      <c r="I401">
        <v>6409</v>
      </c>
      <c r="J401">
        <v>0</v>
      </c>
      <c r="K401">
        <v>0</v>
      </c>
      <c r="L401">
        <v>2085</v>
      </c>
      <c r="M401">
        <v>1751</v>
      </c>
      <c r="N401">
        <v>334</v>
      </c>
      <c r="O401">
        <v>142500</v>
      </c>
      <c r="P401">
        <v>2091</v>
      </c>
      <c r="Q401">
        <v>11</v>
      </c>
      <c r="R401">
        <v>4</v>
      </c>
      <c r="S401">
        <v>1</v>
      </c>
      <c r="T401" t="s">
        <v>3641</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3643</v>
      </c>
      <c r="B402">
        <v>1980</v>
      </c>
      <c r="C402" t="s">
        <v>171</v>
      </c>
      <c r="D402" t="s">
        <v>3644</v>
      </c>
      <c r="E402" t="str">
        <f t="shared" si="6"/>
        <v>City of Lucerne</v>
      </c>
      <c r="F402">
        <v>1657</v>
      </c>
      <c r="G402" t="s">
        <v>3645</v>
      </c>
      <c r="H402">
        <v>1767</v>
      </c>
      <c r="I402">
        <v>0</v>
      </c>
      <c r="J402">
        <v>0</v>
      </c>
      <c r="K402">
        <v>1767</v>
      </c>
      <c r="L402">
        <v>837</v>
      </c>
      <c r="M402">
        <v>653</v>
      </c>
      <c r="N402">
        <v>184</v>
      </c>
      <c r="O402">
        <v>41800</v>
      </c>
      <c r="P402">
        <v>697</v>
      </c>
      <c r="Q402">
        <v>74</v>
      </c>
      <c r="R402">
        <v>5</v>
      </c>
      <c r="S402">
        <v>390</v>
      </c>
      <c r="T402" t="s">
        <v>3644</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3646</v>
      </c>
      <c r="B403">
        <v>1980</v>
      </c>
      <c r="C403" t="s">
        <v>171</v>
      </c>
      <c r="D403" t="s">
        <v>796</v>
      </c>
      <c r="E403" t="str">
        <f t="shared" si="6"/>
        <v>City of Lynwood</v>
      </c>
      <c r="F403">
        <v>1660</v>
      </c>
      <c r="G403" t="s">
        <v>3647</v>
      </c>
      <c r="H403">
        <v>48548</v>
      </c>
      <c r="I403">
        <v>48548</v>
      </c>
      <c r="J403">
        <v>0</v>
      </c>
      <c r="K403">
        <v>0</v>
      </c>
      <c r="L403">
        <v>14046</v>
      </c>
      <c r="M403">
        <v>7180</v>
      </c>
      <c r="N403">
        <v>6866</v>
      </c>
      <c r="O403">
        <v>59200</v>
      </c>
      <c r="P403">
        <v>9521</v>
      </c>
      <c r="Q403">
        <v>3789</v>
      </c>
      <c r="R403">
        <v>1163</v>
      </c>
      <c r="S403">
        <v>67</v>
      </c>
      <c r="T403" t="s">
        <v>796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3648</v>
      </c>
      <c r="B404">
        <v>1980</v>
      </c>
      <c r="C404" t="s">
        <v>171</v>
      </c>
      <c r="D404" t="s">
        <v>3649</v>
      </c>
      <c r="E404" t="str">
        <f t="shared" si="6"/>
        <v>City of Mccloud</v>
      </c>
      <c r="F404">
        <v>1665</v>
      </c>
      <c r="G404" t="s">
        <v>3650</v>
      </c>
      <c r="H404">
        <v>1656</v>
      </c>
      <c r="I404">
        <v>0</v>
      </c>
      <c r="J404">
        <v>0</v>
      </c>
      <c r="K404">
        <v>1656</v>
      </c>
      <c r="L404">
        <v>615</v>
      </c>
      <c r="M404">
        <v>447</v>
      </c>
      <c r="N404">
        <v>168</v>
      </c>
      <c r="O404">
        <v>45200</v>
      </c>
      <c r="P404">
        <v>555</v>
      </c>
      <c r="Q404">
        <v>63</v>
      </c>
      <c r="R404">
        <v>19</v>
      </c>
      <c r="S404">
        <v>37</v>
      </c>
      <c r="T404" t="s">
        <v>3649</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3651</v>
      </c>
      <c r="B405">
        <v>1980</v>
      </c>
      <c r="C405" t="s">
        <v>171</v>
      </c>
      <c r="D405" t="s">
        <v>3652</v>
      </c>
      <c r="E405" t="str">
        <f t="shared" si="6"/>
        <v>City of Mcfarland</v>
      </c>
      <c r="F405">
        <v>1670</v>
      </c>
      <c r="G405" t="s">
        <v>3653</v>
      </c>
      <c r="H405">
        <v>5151</v>
      </c>
      <c r="I405">
        <v>0</v>
      </c>
      <c r="J405">
        <v>5151</v>
      </c>
      <c r="K405">
        <v>0</v>
      </c>
      <c r="L405">
        <v>1399</v>
      </c>
      <c r="M405">
        <v>906</v>
      </c>
      <c r="N405">
        <v>493</v>
      </c>
      <c r="O405">
        <v>41400</v>
      </c>
      <c r="P405">
        <v>1290</v>
      </c>
      <c r="Q405">
        <v>163</v>
      </c>
      <c r="R405">
        <v>6</v>
      </c>
      <c r="S405">
        <v>5</v>
      </c>
      <c r="T405" t="s">
        <v>3652</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3654</v>
      </c>
      <c r="B406">
        <v>1980</v>
      </c>
      <c r="C406" t="s">
        <v>171</v>
      </c>
      <c r="D406" t="s">
        <v>3655</v>
      </c>
      <c r="E406" t="str">
        <f t="shared" si="6"/>
        <v>City of Mckinleyville</v>
      </c>
      <c r="F406">
        <v>1674</v>
      </c>
      <c r="G406" t="s">
        <v>3656</v>
      </c>
      <c r="H406">
        <v>7772</v>
      </c>
      <c r="I406">
        <v>0</v>
      </c>
      <c r="J406">
        <v>7772</v>
      </c>
      <c r="K406">
        <v>0</v>
      </c>
      <c r="L406">
        <v>2761</v>
      </c>
      <c r="M406">
        <v>1823</v>
      </c>
      <c r="N406">
        <v>938</v>
      </c>
      <c r="O406">
        <v>56000</v>
      </c>
      <c r="P406">
        <v>2225</v>
      </c>
      <c r="Q406">
        <v>228</v>
      </c>
      <c r="R406">
        <v>21</v>
      </c>
      <c r="S406">
        <v>465</v>
      </c>
      <c r="T406" t="s">
        <v>3655</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3657</v>
      </c>
      <c r="B407">
        <v>1980</v>
      </c>
      <c r="C407" t="s">
        <v>171</v>
      </c>
      <c r="D407" t="s">
        <v>798</v>
      </c>
      <c r="E407" t="str">
        <f t="shared" si="6"/>
        <v>City of Madera</v>
      </c>
      <c r="F407">
        <v>1680</v>
      </c>
      <c r="G407" t="s">
        <v>3658</v>
      </c>
      <c r="H407">
        <v>21732</v>
      </c>
      <c r="I407">
        <v>0</v>
      </c>
      <c r="J407">
        <v>21732</v>
      </c>
      <c r="K407">
        <v>0</v>
      </c>
      <c r="L407">
        <v>7359</v>
      </c>
      <c r="M407">
        <v>4272</v>
      </c>
      <c r="N407">
        <v>3087</v>
      </c>
      <c r="O407">
        <v>51500</v>
      </c>
      <c r="P407">
        <v>6037</v>
      </c>
      <c r="Q407">
        <v>995</v>
      </c>
      <c r="R407">
        <v>1033</v>
      </c>
      <c r="S407">
        <v>151</v>
      </c>
      <c r="T407" t="s">
        <v>798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3659</v>
      </c>
      <c r="B408">
        <v>1980</v>
      </c>
      <c r="C408" t="s">
        <v>171</v>
      </c>
      <c r="D408" t="s">
        <v>3660</v>
      </c>
      <c r="E408" t="str">
        <f t="shared" si="6"/>
        <v>City of Madera Acres</v>
      </c>
      <c r="F408">
        <v>1681</v>
      </c>
      <c r="G408" t="s">
        <v>3661</v>
      </c>
      <c r="H408">
        <v>2173</v>
      </c>
      <c r="I408">
        <v>0</v>
      </c>
      <c r="J408">
        <v>0</v>
      </c>
      <c r="K408">
        <v>2173</v>
      </c>
      <c r="L408">
        <v>616</v>
      </c>
      <c r="M408">
        <v>548</v>
      </c>
      <c r="N408">
        <v>68</v>
      </c>
      <c r="O408">
        <v>68900</v>
      </c>
      <c r="P408">
        <v>708</v>
      </c>
      <c r="Q408">
        <v>13</v>
      </c>
      <c r="R408">
        <v>0</v>
      </c>
      <c r="S408">
        <v>11</v>
      </c>
      <c r="T408" t="s">
        <v>3660</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3662</v>
      </c>
      <c r="B409">
        <v>1980</v>
      </c>
      <c r="C409" t="s">
        <v>171</v>
      </c>
      <c r="D409" t="s">
        <v>802</v>
      </c>
      <c r="E409" t="str">
        <f t="shared" si="6"/>
        <v>City of Mammoth Lakes</v>
      </c>
      <c r="F409">
        <v>1687</v>
      </c>
      <c r="G409" t="s">
        <v>3663</v>
      </c>
      <c r="H409">
        <v>3929</v>
      </c>
      <c r="I409">
        <v>0</v>
      </c>
      <c r="J409">
        <v>3929</v>
      </c>
      <c r="K409">
        <v>0</v>
      </c>
      <c r="L409">
        <v>1637</v>
      </c>
      <c r="M409">
        <v>723</v>
      </c>
      <c r="N409">
        <v>914</v>
      </c>
      <c r="O409">
        <v>163100</v>
      </c>
      <c r="P409">
        <v>1520</v>
      </c>
      <c r="Q409">
        <v>952</v>
      </c>
      <c r="R409">
        <v>2490</v>
      </c>
      <c r="S409">
        <v>182</v>
      </c>
      <c r="T409" t="s">
        <v>802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3664</v>
      </c>
      <c r="B410">
        <v>1980</v>
      </c>
      <c r="C410" t="s">
        <v>171</v>
      </c>
      <c r="D410" t="s">
        <v>804</v>
      </c>
      <c r="E410" t="str">
        <f t="shared" si="6"/>
        <v>City of Manhattan Beach</v>
      </c>
      <c r="F410">
        <v>1690</v>
      </c>
      <c r="G410" t="s">
        <v>3665</v>
      </c>
      <c r="H410">
        <v>31542</v>
      </c>
      <c r="I410">
        <v>31542</v>
      </c>
      <c r="J410">
        <v>0</v>
      </c>
      <c r="K410">
        <v>0</v>
      </c>
      <c r="L410">
        <v>13109</v>
      </c>
      <c r="M410">
        <v>8037</v>
      </c>
      <c r="N410">
        <v>5072</v>
      </c>
      <c r="O410">
        <v>159700</v>
      </c>
      <c r="P410">
        <v>11458</v>
      </c>
      <c r="Q410">
        <v>1923</v>
      </c>
      <c r="R410">
        <v>307</v>
      </c>
      <c r="S410">
        <v>0</v>
      </c>
      <c r="T410" t="s">
        <v>804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3666</v>
      </c>
      <c r="B411">
        <v>1980</v>
      </c>
      <c r="C411" t="s">
        <v>171</v>
      </c>
      <c r="D411" t="s">
        <v>806</v>
      </c>
      <c r="E411" t="str">
        <f t="shared" si="6"/>
        <v>City of Manteca</v>
      </c>
      <c r="F411">
        <v>1695</v>
      </c>
      <c r="G411" t="s">
        <v>3667</v>
      </c>
      <c r="H411">
        <v>24925</v>
      </c>
      <c r="I411">
        <v>0</v>
      </c>
      <c r="J411">
        <v>24925</v>
      </c>
      <c r="K411">
        <v>0</v>
      </c>
      <c r="L411">
        <v>8592</v>
      </c>
      <c r="M411">
        <v>5225</v>
      </c>
      <c r="N411">
        <v>3367</v>
      </c>
      <c r="O411">
        <v>59200</v>
      </c>
      <c r="P411">
        <v>7250</v>
      </c>
      <c r="Q411">
        <v>672</v>
      </c>
      <c r="R411">
        <v>751</v>
      </c>
      <c r="S411">
        <v>490</v>
      </c>
      <c r="T411" t="s">
        <v>806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3668</v>
      </c>
      <c r="B412">
        <v>1980</v>
      </c>
      <c r="C412" t="s">
        <v>171</v>
      </c>
      <c r="D412" t="s">
        <v>3669</v>
      </c>
      <c r="E412" t="str">
        <f t="shared" si="6"/>
        <v>City of March AFB</v>
      </c>
      <c r="F412">
        <v>1697</v>
      </c>
      <c r="G412" t="s">
        <v>3670</v>
      </c>
      <c r="H412">
        <v>3607</v>
      </c>
      <c r="I412">
        <v>0</v>
      </c>
      <c r="J412">
        <v>3607</v>
      </c>
      <c r="K412">
        <v>0</v>
      </c>
      <c r="L412">
        <v>693</v>
      </c>
      <c r="M412">
        <v>2</v>
      </c>
      <c r="N412">
        <v>691</v>
      </c>
      <c r="O412">
        <v>0</v>
      </c>
      <c r="P412">
        <v>689</v>
      </c>
      <c r="Q412">
        <v>19</v>
      </c>
      <c r="R412">
        <v>2</v>
      </c>
      <c r="S412">
        <v>0</v>
      </c>
      <c r="T412" t="s">
        <v>3669</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3671</v>
      </c>
      <c r="B413">
        <v>1980</v>
      </c>
      <c r="C413" t="s">
        <v>171</v>
      </c>
      <c r="D413" t="s">
        <v>3672</v>
      </c>
      <c r="E413" t="str">
        <f t="shared" si="6"/>
        <v>City of Maricopa</v>
      </c>
      <c r="F413">
        <v>1700</v>
      </c>
      <c r="G413" t="s">
        <v>3673</v>
      </c>
      <c r="H413">
        <v>946</v>
      </c>
      <c r="I413">
        <v>0</v>
      </c>
      <c r="J413">
        <v>0</v>
      </c>
      <c r="K413">
        <v>946</v>
      </c>
      <c r="L413">
        <v>338</v>
      </c>
      <c r="M413">
        <v>247</v>
      </c>
      <c r="N413">
        <v>91</v>
      </c>
      <c r="O413">
        <v>30300</v>
      </c>
      <c r="P413">
        <v>288</v>
      </c>
      <c r="Q413">
        <v>16</v>
      </c>
      <c r="R413">
        <v>0</v>
      </c>
      <c r="S413">
        <v>56</v>
      </c>
      <c r="T413" t="s">
        <v>3672</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3674</v>
      </c>
      <c r="B414">
        <v>1980</v>
      </c>
      <c r="C414" t="s">
        <v>171</v>
      </c>
      <c r="D414" t="s">
        <v>808</v>
      </c>
      <c r="E414" t="str">
        <f t="shared" si="6"/>
        <v>City of Marina</v>
      </c>
      <c r="F414">
        <v>1705</v>
      </c>
      <c r="G414" t="s">
        <v>3675</v>
      </c>
      <c r="H414">
        <v>20647</v>
      </c>
      <c r="I414">
        <v>20647</v>
      </c>
      <c r="J414">
        <v>0</v>
      </c>
      <c r="K414">
        <v>0</v>
      </c>
      <c r="L414">
        <v>5724</v>
      </c>
      <c r="M414">
        <v>2387</v>
      </c>
      <c r="N414">
        <v>3337</v>
      </c>
      <c r="O414">
        <v>85400</v>
      </c>
      <c r="P414">
        <v>4060</v>
      </c>
      <c r="Q414">
        <v>661</v>
      </c>
      <c r="R414">
        <v>902</v>
      </c>
      <c r="S414">
        <v>331</v>
      </c>
      <c r="T414" t="s">
        <v>808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3676</v>
      </c>
      <c r="B415">
        <v>1980</v>
      </c>
      <c r="C415" t="s">
        <v>171</v>
      </c>
      <c r="D415" t="s">
        <v>3677</v>
      </c>
      <c r="E415" t="str">
        <f t="shared" si="6"/>
        <v>City of Marina Del Rey</v>
      </c>
      <c r="F415">
        <v>1706</v>
      </c>
      <c r="G415" t="s">
        <v>3678</v>
      </c>
      <c r="H415">
        <v>8065</v>
      </c>
      <c r="I415">
        <v>8065</v>
      </c>
      <c r="J415">
        <v>0</v>
      </c>
      <c r="K415">
        <v>0</v>
      </c>
      <c r="L415">
        <v>5620</v>
      </c>
      <c r="M415">
        <v>214</v>
      </c>
      <c r="N415">
        <v>5406</v>
      </c>
      <c r="O415">
        <v>50000</v>
      </c>
      <c r="P415">
        <v>1504</v>
      </c>
      <c r="Q415">
        <v>157</v>
      </c>
      <c r="R415">
        <v>4351</v>
      </c>
      <c r="S415">
        <v>38</v>
      </c>
      <c r="T415" t="s">
        <v>3677</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3679</v>
      </c>
      <c r="B416">
        <v>1980</v>
      </c>
      <c r="C416" t="s">
        <v>171</v>
      </c>
      <c r="D416" t="s">
        <v>1272</v>
      </c>
      <c r="E416" t="str">
        <f t="shared" si="6"/>
        <v>City of Mariposa</v>
      </c>
      <c r="F416">
        <v>1708</v>
      </c>
      <c r="G416" t="s">
        <v>3680</v>
      </c>
      <c r="H416">
        <v>1150</v>
      </c>
      <c r="I416">
        <v>0</v>
      </c>
      <c r="J416">
        <v>0</v>
      </c>
      <c r="K416">
        <v>1150</v>
      </c>
      <c r="L416">
        <v>529</v>
      </c>
      <c r="M416">
        <v>319</v>
      </c>
      <c r="N416">
        <v>210</v>
      </c>
      <c r="O416">
        <v>65600</v>
      </c>
      <c r="P416">
        <v>345</v>
      </c>
      <c r="Q416">
        <v>93</v>
      </c>
      <c r="R416">
        <v>3</v>
      </c>
      <c r="S416">
        <v>128</v>
      </c>
      <c r="T416" t="s">
        <v>1272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3681</v>
      </c>
      <c r="B417">
        <v>1980</v>
      </c>
      <c r="C417" t="s">
        <v>171</v>
      </c>
      <c r="D417" t="s">
        <v>810</v>
      </c>
      <c r="E417" t="str">
        <f t="shared" si="6"/>
        <v>City of Martinez</v>
      </c>
      <c r="F417">
        <v>1710</v>
      </c>
      <c r="G417" t="s">
        <v>3682</v>
      </c>
      <c r="H417">
        <v>22582</v>
      </c>
      <c r="I417">
        <v>22582</v>
      </c>
      <c r="J417">
        <v>0</v>
      </c>
      <c r="K417">
        <v>0</v>
      </c>
      <c r="L417">
        <v>8437</v>
      </c>
      <c r="M417">
        <v>5642</v>
      </c>
      <c r="N417">
        <v>2795</v>
      </c>
      <c r="O417">
        <v>96400</v>
      </c>
      <c r="P417">
        <v>7597</v>
      </c>
      <c r="Q417">
        <v>720</v>
      </c>
      <c r="R417">
        <v>524</v>
      </c>
      <c r="S417">
        <v>3</v>
      </c>
      <c r="T417" t="s">
        <v>810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3683</v>
      </c>
      <c r="B418">
        <v>1980</v>
      </c>
      <c r="C418" t="s">
        <v>171</v>
      </c>
      <c r="D418" t="s">
        <v>812</v>
      </c>
      <c r="E418" t="str">
        <f t="shared" si="6"/>
        <v>City of Marysville</v>
      </c>
      <c r="F418">
        <v>1720</v>
      </c>
      <c r="G418" t="s">
        <v>3684</v>
      </c>
      <c r="H418">
        <v>9898</v>
      </c>
      <c r="I418">
        <v>9898</v>
      </c>
      <c r="J418">
        <v>0</v>
      </c>
      <c r="K418">
        <v>0</v>
      </c>
      <c r="L418">
        <v>4183</v>
      </c>
      <c r="M418">
        <v>2059</v>
      </c>
      <c r="N418">
        <v>2124</v>
      </c>
      <c r="O418">
        <v>48600</v>
      </c>
      <c r="P418">
        <v>3174</v>
      </c>
      <c r="Q418">
        <v>795</v>
      </c>
      <c r="R418">
        <v>635</v>
      </c>
      <c r="S418">
        <v>5</v>
      </c>
      <c r="T418" t="s">
        <v>812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3685</v>
      </c>
      <c r="B419">
        <v>1980</v>
      </c>
      <c r="C419" t="s">
        <v>171</v>
      </c>
      <c r="D419" t="s">
        <v>3686</v>
      </c>
      <c r="E419" t="str">
        <f t="shared" si="6"/>
        <v>City of Mather AFB</v>
      </c>
      <c r="F419">
        <v>1722</v>
      </c>
      <c r="G419" t="s">
        <v>3687</v>
      </c>
      <c r="H419">
        <v>5245</v>
      </c>
      <c r="I419">
        <v>5245</v>
      </c>
      <c r="J419">
        <v>0</v>
      </c>
      <c r="K419">
        <v>0</v>
      </c>
      <c r="L419">
        <v>1160</v>
      </c>
      <c r="M419">
        <v>8</v>
      </c>
      <c r="N419">
        <v>1152</v>
      </c>
      <c r="O419">
        <v>65000</v>
      </c>
      <c r="P419">
        <v>1238</v>
      </c>
      <c r="Q419">
        <v>38</v>
      </c>
      <c r="R419">
        <v>4</v>
      </c>
      <c r="S419">
        <v>2</v>
      </c>
      <c r="T419" t="s">
        <v>3686</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3688</v>
      </c>
      <c r="B420">
        <v>1980</v>
      </c>
      <c r="C420" t="s">
        <v>171</v>
      </c>
      <c r="D420" t="s">
        <v>3689</v>
      </c>
      <c r="E420" t="str">
        <f t="shared" si="6"/>
        <v>City of Mayflower Village</v>
      </c>
      <c r="F420">
        <v>1727</v>
      </c>
      <c r="G420" t="s">
        <v>3690</v>
      </c>
      <c r="H420">
        <v>5017</v>
      </c>
      <c r="I420">
        <v>5017</v>
      </c>
      <c r="J420">
        <v>0</v>
      </c>
      <c r="K420">
        <v>0</v>
      </c>
      <c r="L420">
        <v>1940</v>
      </c>
      <c r="M420">
        <v>1682</v>
      </c>
      <c r="N420">
        <v>258</v>
      </c>
      <c r="O420">
        <v>71900</v>
      </c>
      <c r="P420">
        <v>1619</v>
      </c>
      <c r="Q420">
        <v>40</v>
      </c>
      <c r="R420">
        <v>30</v>
      </c>
      <c r="S420">
        <v>303</v>
      </c>
      <c r="T420" t="s">
        <v>3689</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3691</v>
      </c>
      <c r="B421">
        <v>1980</v>
      </c>
      <c r="C421" t="s">
        <v>171</v>
      </c>
      <c r="D421" t="s">
        <v>814</v>
      </c>
      <c r="E421" t="str">
        <f t="shared" si="6"/>
        <v>City of Maywood</v>
      </c>
      <c r="F421">
        <v>1730</v>
      </c>
      <c r="G421" t="s">
        <v>3692</v>
      </c>
      <c r="H421">
        <v>21810</v>
      </c>
      <c r="I421">
        <v>21810</v>
      </c>
      <c r="J421">
        <v>0</v>
      </c>
      <c r="K421">
        <v>0</v>
      </c>
      <c r="L421">
        <v>6523</v>
      </c>
      <c r="M421">
        <v>2110</v>
      </c>
      <c r="N421">
        <v>4413</v>
      </c>
      <c r="O421">
        <v>59500</v>
      </c>
      <c r="P421">
        <v>3739</v>
      </c>
      <c r="Q421">
        <v>2471</v>
      </c>
      <c r="R421">
        <v>621</v>
      </c>
      <c r="S421">
        <v>3</v>
      </c>
      <c r="T421" t="s">
        <v>814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3693</v>
      </c>
      <c r="B422">
        <v>1980</v>
      </c>
      <c r="C422" t="s">
        <v>171</v>
      </c>
      <c r="D422" t="s">
        <v>3694</v>
      </c>
      <c r="E422" t="str">
        <f t="shared" si="6"/>
        <v>City of Meadow Vista</v>
      </c>
      <c r="F422">
        <v>1734</v>
      </c>
      <c r="G422" t="s">
        <v>3695</v>
      </c>
      <c r="H422">
        <v>2683</v>
      </c>
      <c r="I422">
        <v>0</v>
      </c>
      <c r="J422">
        <v>2683</v>
      </c>
      <c r="K422">
        <v>0</v>
      </c>
      <c r="L422">
        <v>895</v>
      </c>
      <c r="M422">
        <v>778</v>
      </c>
      <c r="N422">
        <v>117</v>
      </c>
      <c r="O422">
        <v>83200</v>
      </c>
      <c r="P422">
        <v>867</v>
      </c>
      <c r="Q422">
        <v>20</v>
      </c>
      <c r="R422">
        <v>0</v>
      </c>
      <c r="S422">
        <v>33</v>
      </c>
      <c r="T422" t="s">
        <v>3694</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3696</v>
      </c>
      <c r="B423">
        <v>1980</v>
      </c>
      <c r="C423" t="s">
        <v>171</v>
      </c>
      <c r="D423" t="s">
        <v>3697</v>
      </c>
      <c r="E423" t="str">
        <f t="shared" si="6"/>
        <v>City of Mecca</v>
      </c>
      <c r="F423">
        <v>1735</v>
      </c>
      <c r="G423" t="s">
        <v>3698</v>
      </c>
      <c r="H423">
        <v>1698</v>
      </c>
      <c r="I423">
        <v>0</v>
      </c>
      <c r="J423">
        <v>0</v>
      </c>
      <c r="K423">
        <v>1698</v>
      </c>
      <c r="L423">
        <v>357</v>
      </c>
      <c r="M423">
        <v>188</v>
      </c>
      <c r="N423">
        <v>169</v>
      </c>
      <c r="O423">
        <v>38600</v>
      </c>
      <c r="P423">
        <v>208</v>
      </c>
      <c r="Q423">
        <v>92</v>
      </c>
      <c r="R423">
        <v>32</v>
      </c>
      <c r="S423">
        <v>38</v>
      </c>
      <c r="T423" t="s">
        <v>3697</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3699</v>
      </c>
      <c r="B424">
        <v>1980</v>
      </c>
      <c r="C424" t="s">
        <v>171</v>
      </c>
      <c r="D424" t="s">
        <v>3700</v>
      </c>
      <c r="E424" t="str">
        <f t="shared" si="6"/>
        <v>City of Meiners Oaks-Mira Monte</v>
      </c>
      <c r="F424">
        <v>1736</v>
      </c>
      <c r="G424" t="s">
        <v>3701</v>
      </c>
      <c r="H424">
        <v>9512</v>
      </c>
      <c r="I424">
        <v>0</v>
      </c>
      <c r="J424">
        <v>9512</v>
      </c>
      <c r="K424">
        <v>0</v>
      </c>
      <c r="L424">
        <v>3568</v>
      </c>
      <c r="M424">
        <v>2786</v>
      </c>
      <c r="N424">
        <v>782</v>
      </c>
      <c r="O424">
        <v>91200</v>
      </c>
      <c r="P424">
        <v>2727</v>
      </c>
      <c r="Q424">
        <v>225</v>
      </c>
      <c r="R424">
        <v>53</v>
      </c>
      <c r="S424">
        <v>719</v>
      </c>
      <c r="T424" t="s">
        <v>3700</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3702</v>
      </c>
      <c r="B425">
        <v>1980</v>
      </c>
      <c r="C425" t="s">
        <v>171</v>
      </c>
      <c r="D425" t="s">
        <v>1273</v>
      </c>
      <c r="E425" t="str">
        <f t="shared" si="6"/>
        <v>City of Mendocino</v>
      </c>
      <c r="F425">
        <v>1737</v>
      </c>
      <c r="G425" t="s">
        <v>3703</v>
      </c>
      <c r="H425">
        <v>1008</v>
      </c>
      <c r="I425">
        <v>0</v>
      </c>
      <c r="J425">
        <v>0</v>
      </c>
      <c r="K425">
        <v>1008</v>
      </c>
      <c r="L425">
        <v>483</v>
      </c>
      <c r="M425">
        <v>280</v>
      </c>
      <c r="N425">
        <v>203</v>
      </c>
      <c r="O425">
        <v>96600</v>
      </c>
      <c r="P425">
        <v>396</v>
      </c>
      <c r="Q425">
        <v>160</v>
      </c>
      <c r="R425">
        <v>14</v>
      </c>
      <c r="S425">
        <v>6</v>
      </c>
      <c r="T425" t="s">
        <v>1273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3704</v>
      </c>
      <c r="B426">
        <v>1980</v>
      </c>
      <c r="C426" t="s">
        <v>171</v>
      </c>
      <c r="D426" t="s">
        <v>818</v>
      </c>
      <c r="E426" t="str">
        <f t="shared" si="6"/>
        <v>City of Mendota</v>
      </c>
      <c r="F426">
        <v>1740</v>
      </c>
      <c r="G426" t="s">
        <v>3705</v>
      </c>
      <c r="H426">
        <v>5038</v>
      </c>
      <c r="I426">
        <v>0</v>
      </c>
      <c r="J426">
        <v>5038</v>
      </c>
      <c r="K426">
        <v>0</v>
      </c>
      <c r="L426">
        <v>1318</v>
      </c>
      <c r="M426">
        <v>614</v>
      </c>
      <c r="N426">
        <v>704</v>
      </c>
      <c r="O426">
        <v>41200</v>
      </c>
      <c r="P426">
        <v>967</v>
      </c>
      <c r="Q426">
        <v>211</v>
      </c>
      <c r="R426">
        <v>125</v>
      </c>
      <c r="S426">
        <v>59</v>
      </c>
      <c r="T426" t="s">
        <v>818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3706</v>
      </c>
      <c r="B427">
        <v>1980</v>
      </c>
      <c r="C427" t="s">
        <v>171</v>
      </c>
      <c r="D427" t="s">
        <v>822</v>
      </c>
      <c r="E427" t="str">
        <f t="shared" si="6"/>
        <v>City of Menlo Park</v>
      </c>
      <c r="F427">
        <v>1745</v>
      </c>
      <c r="G427" t="s">
        <v>3707</v>
      </c>
      <c r="H427">
        <v>26369</v>
      </c>
      <c r="I427">
        <v>26369</v>
      </c>
      <c r="J427">
        <v>0</v>
      </c>
      <c r="K427">
        <v>0</v>
      </c>
      <c r="L427">
        <v>11247</v>
      </c>
      <c r="M427">
        <v>6104</v>
      </c>
      <c r="N427">
        <v>5143</v>
      </c>
      <c r="O427">
        <v>143500</v>
      </c>
      <c r="P427">
        <v>7815</v>
      </c>
      <c r="Q427">
        <v>2213</v>
      </c>
      <c r="R427">
        <v>1507</v>
      </c>
      <c r="S427">
        <v>3</v>
      </c>
      <c r="T427" t="s">
        <v>822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3708</v>
      </c>
      <c r="B428">
        <v>1980</v>
      </c>
      <c r="C428" t="s">
        <v>171</v>
      </c>
      <c r="D428" t="s">
        <v>824</v>
      </c>
      <c r="E428" t="str">
        <f t="shared" si="6"/>
        <v>City of Merced</v>
      </c>
      <c r="F428">
        <v>1750</v>
      </c>
      <c r="G428" t="s">
        <v>3709</v>
      </c>
      <c r="H428">
        <v>36499</v>
      </c>
      <c r="I428">
        <v>0</v>
      </c>
      <c r="J428">
        <v>36499</v>
      </c>
      <c r="K428">
        <v>0</v>
      </c>
      <c r="L428">
        <v>13381</v>
      </c>
      <c r="M428">
        <v>6758</v>
      </c>
      <c r="N428">
        <v>6623</v>
      </c>
      <c r="O428">
        <v>57700</v>
      </c>
      <c r="P428">
        <v>10705</v>
      </c>
      <c r="Q428">
        <v>2062</v>
      </c>
      <c r="R428">
        <v>1397</v>
      </c>
      <c r="S428">
        <v>517</v>
      </c>
      <c r="T428" t="s">
        <v>824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3710</v>
      </c>
      <c r="B429">
        <v>1980</v>
      </c>
      <c r="C429" t="s">
        <v>171</v>
      </c>
      <c r="D429" t="s">
        <v>828</v>
      </c>
      <c r="E429" t="str">
        <f t="shared" si="6"/>
        <v>City of Millbrae</v>
      </c>
      <c r="F429">
        <v>1760</v>
      </c>
      <c r="G429" t="s">
        <v>3711</v>
      </c>
      <c r="H429">
        <v>20058</v>
      </c>
      <c r="I429">
        <v>20058</v>
      </c>
      <c r="J429">
        <v>0</v>
      </c>
      <c r="K429">
        <v>0</v>
      </c>
      <c r="L429">
        <v>7582</v>
      </c>
      <c r="M429">
        <v>5130</v>
      </c>
      <c r="N429">
        <v>2452</v>
      </c>
      <c r="O429">
        <v>152600</v>
      </c>
      <c r="P429">
        <v>5920</v>
      </c>
      <c r="Q429">
        <v>991</v>
      </c>
      <c r="R429">
        <v>852</v>
      </c>
      <c r="S429">
        <v>6</v>
      </c>
      <c r="T429" t="s">
        <v>828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3712</v>
      </c>
      <c r="B430">
        <v>1980</v>
      </c>
      <c r="C430" t="s">
        <v>171</v>
      </c>
      <c r="D430" t="s">
        <v>826</v>
      </c>
      <c r="E430" t="str">
        <f t="shared" si="6"/>
        <v>City of Mill Valley</v>
      </c>
      <c r="F430">
        <v>1765</v>
      </c>
      <c r="G430" t="s">
        <v>3713</v>
      </c>
      <c r="H430">
        <v>12967</v>
      </c>
      <c r="I430">
        <v>12967</v>
      </c>
      <c r="J430">
        <v>0</v>
      </c>
      <c r="K430">
        <v>0</v>
      </c>
      <c r="L430">
        <v>5493</v>
      </c>
      <c r="M430">
        <v>3435</v>
      </c>
      <c r="N430">
        <v>2058</v>
      </c>
      <c r="O430">
        <v>183400</v>
      </c>
      <c r="P430">
        <v>4549</v>
      </c>
      <c r="Q430">
        <v>740</v>
      </c>
      <c r="R430">
        <v>343</v>
      </c>
      <c r="S430">
        <v>3</v>
      </c>
      <c r="T430" t="s">
        <v>826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3714</v>
      </c>
      <c r="B431">
        <v>1980</v>
      </c>
      <c r="C431" t="s">
        <v>171</v>
      </c>
      <c r="D431" t="s">
        <v>830</v>
      </c>
      <c r="E431" t="str">
        <f t="shared" si="6"/>
        <v>City of Milpitas</v>
      </c>
      <c r="F431">
        <v>1770</v>
      </c>
      <c r="G431" t="s">
        <v>3715</v>
      </c>
      <c r="H431">
        <v>37820</v>
      </c>
      <c r="I431">
        <v>37820</v>
      </c>
      <c r="J431">
        <v>0</v>
      </c>
      <c r="K431">
        <v>0</v>
      </c>
      <c r="L431">
        <v>11336</v>
      </c>
      <c r="M431">
        <v>8151</v>
      </c>
      <c r="N431">
        <v>3185</v>
      </c>
      <c r="O431">
        <v>91800</v>
      </c>
      <c r="P431">
        <v>9624</v>
      </c>
      <c r="Q431">
        <v>1341</v>
      </c>
      <c r="R431">
        <v>231</v>
      </c>
      <c r="S431">
        <v>462</v>
      </c>
      <c r="T431" t="s">
        <v>830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3716</v>
      </c>
      <c r="B432">
        <v>1980</v>
      </c>
      <c r="C432" t="s">
        <v>171</v>
      </c>
      <c r="D432" t="s">
        <v>3717</v>
      </c>
      <c r="E432" t="str">
        <f t="shared" si="6"/>
        <v>City of Mira Loma</v>
      </c>
      <c r="F432">
        <v>1780</v>
      </c>
      <c r="G432" t="s">
        <v>3718</v>
      </c>
      <c r="H432">
        <v>8707</v>
      </c>
      <c r="I432">
        <v>8707</v>
      </c>
      <c r="J432">
        <v>0</v>
      </c>
      <c r="K432">
        <v>0</v>
      </c>
      <c r="L432">
        <v>2538</v>
      </c>
      <c r="M432">
        <v>2025</v>
      </c>
      <c r="N432">
        <v>513</v>
      </c>
      <c r="O432">
        <v>77700</v>
      </c>
      <c r="P432">
        <v>2528</v>
      </c>
      <c r="Q432">
        <v>90</v>
      </c>
      <c r="R432">
        <v>6</v>
      </c>
      <c r="S432">
        <v>37</v>
      </c>
      <c r="T432" t="s">
        <v>3717</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3719</v>
      </c>
      <c r="B433">
        <v>1980</v>
      </c>
      <c r="C433" t="s">
        <v>171</v>
      </c>
      <c r="D433" t="s">
        <v>3720</v>
      </c>
      <c r="E433" t="str">
        <f t="shared" si="6"/>
        <v>City of Mission Hills</v>
      </c>
      <c r="F433">
        <v>1784</v>
      </c>
      <c r="G433" t="s">
        <v>3721</v>
      </c>
      <c r="H433">
        <v>2797</v>
      </c>
      <c r="I433">
        <v>0</v>
      </c>
      <c r="J433">
        <v>2797</v>
      </c>
      <c r="K433">
        <v>0</v>
      </c>
      <c r="L433">
        <v>817</v>
      </c>
      <c r="M433">
        <v>647</v>
      </c>
      <c r="N433">
        <v>170</v>
      </c>
      <c r="O433">
        <v>64400</v>
      </c>
      <c r="P433">
        <v>807</v>
      </c>
      <c r="Q433">
        <v>21</v>
      </c>
      <c r="R433">
        <v>0</v>
      </c>
      <c r="S433">
        <v>1</v>
      </c>
      <c r="T433" t="s">
        <v>3720</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3722</v>
      </c>
      <c r="B434">
        <v>1980</v>
      </c>
      <c r="C434" t="s">
        <v>171</v>
      </c>
      <c r="D434" t="s">
        <v>832</v>
      </c>
      <c r="E434" t="str">
        <f t="shared" si="6"/>
        <v>City of Mission Viejo</v>
      </c>
      <c r="F434">
        <v>1786</v>
      </c>
      <c r="G434" t="s">
        <v>3723</v>
      </c>
      <c r="H434">
        <v>50666</v>
      </c>
      <c r="I434">
        <v>50666</v>
      </c>
      <c r="J434">
        <v>0</v>
      </c>
      <c r="K434">
        <v>0</v>
      </c>
      <c r="L434">
        <v>15993</v>
      </c>
      <c r="M434">
        <v>13330</v>
      </c>
      <c r="N434">
        <v>2663</v>
      </c>
      <c r="O434">
        <v>129800</v>
      </c>
      <c r="P434">
        <v>16398</v>
      </c>
      <c r="Q434">
        <v>555</v>
      </c>
      <c r="R434">
        <v>290</v>
      </c>
      <c r="S434">
        <v>3</v>
      </c>
      <c r="T434" t="s">
        <v>832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3724</v>
      </c>
      <c r="B435">
        <v>1980</v>
      </c>
      <c r="C435" t="s">
        <v>171</v>
      </c>
      <c r="D435" t="s">
        <v>834</v>
      </c>
      <c r="E435" t="str">
        <f t="shared" si="6"/>
        <v>City of Modesto</v>
      </c>
      <c r="F435">
        <v>1790</v>
      </c>
      <c r="G435" t="s">
        <v>3725</v>
      </c>
      <c r="H435">
        <v>106602</v>
      </c>
      <c r="I435">
        <v>106602</v>
      </c>
      <c r="J435">
        <v>0</v>
      </c>
      <c r="K435">
        <v>0</v>
      </c>
      <c r="L435">
        <v>39257</v>
      </c>
      <c r="M435">
        <v>23951</v>
      </c>
      <c r="N435">
        <v>15306</v>
      </c>
      <c r="O435">
        <v>64200</v>
      </c>
      <c r="P435">
        <v>34037</v>
      </c>
      <c r="Q435">
        <v>3248</v>
      </c>
      <c r="R435">
        <v>4428</v>
      </c>
      <c r="S435">
        <v>651</v>
      </c>
      <c r="T435" t="s">
        <v>834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3726</v>
      </c>
      <c r="B436">
        <v>1980</v>
      </c>
      <c r="C436" t="s">
        <v>171</v>
      </c>
      <c r="D436" t="s">
        <v>3727</v>
      </c>
      <c r="E436" t="str">
        <f t="shared" si="6"/>
        <v>City of Mojave</v>
      </c>
      <c r="F436">
        <v>1795</v>
      </c>
      <c r="G436" t="s">
        <v>3728</v>
      </c>
      <c r="H436">
        <v>2886</v>
      </c>
      <c r="I436">
        <v>0</v>
      </c>
      <c r="J436">
        <v>2886</v>
      </c>
      <c r="K436">
        <v>0</v>
      </c>
      <c r="L436">
        <v>1098</v>
      </c>
      <c r="M436">
        <v>640</v>
      </c>
      <c r="N436">
        <v>458</v>
      </c>
      <c r="O436">
        <v>41500</v>
      </c>
      <c r="P436">
        <v>842</v>
      </c>
      <c r="Q436">
        <v>154</v>
      </c>
      <c r="R436">
        <v>165</v>
      </c>
      <c r="S436">
        <v>92</v>
      </c>
      <c r="T436" t="s">
        <v>3727</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3729</v>
      </c>
      <c r="B437">
        <v>1980</v>
      </c>
      <c r="C437" t="s">
        <v>171</v>
      </c>
      <c r="D437" t="s">
        <v>3730</v>
      </c>
      <c r="E437" t="str">
        <f t="shared" si="6"/>
        <v>City of Mono Vista</v>
      </c>
      <c r="F437">
        <v>1799</v>
      </c>
      <c r="G437" t="s">
        <v>3731</v>
      </c>
      <c r="H437">
        <v>1154</v>
      </c>
      <c r="I437">
        <v>0</v>
      </c>
      <c r="J437">
        <v>0</v>
      </c>
      <c r="K437">
        <v>1154</v>
      </c>
      <c r="L437">
        <v>428</v>
      </c>
      <c r="M437">
        <v>327</v>
      </c>
      <c r="N437">
        <v>101</v>
      </c>
      <c r="O437">
        <v>64900</v>
      </c>
      <c r="P437">
        <v>455</v>
      </c>
      <c r="Q437">
        <v>26</v>
      </c>
      <c r="R437">
        <v>4</v>
      </c>
      <c r="S437">
        <v>64</v>
      </c>
      <c r="T437" t="s">
        <v>3730</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3732</v>
      </c>
      <c r="B438">
        <v>1980</v>
      </c>
      <c r="C438" t="s">
        <v>171</v>
      </c>
      <c r="D438" t="s">
        <v>836</v>
      </c>
      <c r="E438" t="str">
        <f t="shared" si="6"/>
        <v>City of Monrovia</v>
      </c>
      <c r="F438">
        <v>1800</v>
      </c>
      <c r="G438" t="s">
        <v>3733</v>
      </c>
      <c r="H438">
        <v>30531</v>
      </c>
      <c r="I438">
        <v>30531</v>
      </c>
      <c r="J438">
        <v>0</v>
      </c>
      <c r="K438">
        <v>0</v>
      </c>
      <c r="L438">
        <v>11931</v>
      </c>
      <c r="M438">
        <v>5788</v>
      </c>
      <c r="N438">
        <v>6143</v>
      </c>
      <c r="O438">
        <v>79500</v>
      </c>
      <c r="P438">
        <v>8668</v>
      </c>
      <c r="Q438">
        <v>2414</v>
      </c>
      <c r="R438">
        <v>1304</v>
      </c>
      <c r="S438">
        <v>146</v>
      </c>
      <c r="T438" t="s">
        <v>836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3734</v>
      </c>
      <c r="B439">
        <v>1980</v>
      </c>
      <c r="C439" t="s">
        <v>171</v>
      </c>
      <c r="D439" t="s">
        <v>838</v>
      </c>
      <c r="E439" t="str">
        <f t="shared" si="6"/>
        <v>City of Montague</v>
      </c>
      <c r="F439">
        <v>1805</v>
      </c>
      <c r="G439" t="s">
        <v>3735</v>
      </c>
      <c r="H439">
        <v>1285</v>
      </c>
      <c r="I439">
        <v>0</v>
      </c>
      <c r="J439">
        <v>0</v>
      </c>
      <c r="K439">
        <v>1285</v>
      </c>
      <c r="L439">
        <v>428</v>
      </c>
      <c r="M439">
        <v>325</v>
      </c>
      <c r="N439">
        <v>103</v>
      </c>
      <c r="O439">
        <v>44300</v>
      </c>
      <c r="P439">
        <v>361</v>
      </c>
      <c r="Q439">
        <v>28</v>
      </c>
      <c r="R439">
        <v>1</v>
      </c>
      <c r="S439">
        <v>63</v>
      </c>
      <c r="T439" t="s">
        <v>838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3736</v>
      </c>
      <c r="B440">
        <v>1980</v>
      </c>
      <c r="C440" t="s">
        <v>171</v>
      </c>
      <c r="D440" t="s">
        <v>3737</v>
      </c>
      <c r="E440" t="str">
        <f t="shared" si="6"/>
        <v>City of Montara</v>
      </c>
      <c r="F440">
        <v>1813</v>
      </c>
      <c r="G440" t="s">
        <v>3738</v>
      </c>
      <c r="H440">
        <v>1972</v>
      </c>
      <c r="I440">
        <v>0</v>
      </c>
      <c r="J440">
        <v>0</v>
      </c>
      <c r="K440">
        <v>1972</v>
      </c>
      <c r="L440">
        <v>685</v>
      </c>
      <c r="M440">
        <v>571</v>
      </c>
      <c r="N440">
        <v>114</v>
      </c>
      <c r="O440">
        <v>119000</v>
      </c>
      <c r="P440">
        <v>670</v>
      </c>
      <c r="Q440">
        <v>40</v>
      </c>
      <c r="R440">
        <v>10</v>
      </c>
      <c r="S440">
        <v>1</v>
      </c>
      <c r="T440" t="s">
        <v>3737</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3739</v>
      </c>
      <c r="B441">
        <v>1980</v>
      </c>
      <c r="C441" t="s">
        <v>171</v>
      </c>
      <c r="D441" t="s">
        <v>840</v>
      </c>
      <c r="E441" t="str">
        <f t="shared" si="6"/>
        <v>City of Montclair</v>
      </c>
      <c r="F441">
        <v>1815</v>
      </c>
      <c r="G441" t="s">
        <v>3740</v>
      </c>
      <c r="H441">
        <v>22628</v>
      </c>
      <c r="I441">
        <v>22628</v>
      </c>
      <c r="J441">
        <v>0</v>
      </c>
      <c r="K441">
        <v>0</v>
      </c>
      <c r="L441">
        <v>7267</v>
      </c>
      <c r="M441">
        <v>4651</v>
      </c>
      <c r="N441">
        <v>2616</v>
      </c>
      <c r="O441">
        <v>63800</v>
      </c>
      <c r="P441">
        <v>5290</v>
      </c>
      <c r="Q441">
        <v>1274</v>
      </c>
      <c r="R441">
        <v>722</v>
      </c>
      <c r="S441">
        <v>570</v>
      </c>
      <c r="T441" t="s">
        <v>840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3741</v>
      </c>
      <c r="B442">
        <v>1980</v>
      </c>
      <c r="C442" t="s">
        <v>171</v>
      </c>
      <c r="D442" t="s">
        <v>842</v>
      </c>
      <c r="E442" t="str">
        <f t="shared" si="6"/>
        <v>City of Montebello</v>
      </c>
      <c r="F442">
        <v>1820</v>
      </c>
      <c r="G442" t="s">
        <v>3742</v>
      </c>
      <c r="H442">
        <v>52929</v>
      </c>
      <c r="I442">
        <v>52929</v>
      </c>
      <c r="J442">
        <v>0</v>
      </c>
      <c r="K442">
        <v>0</v>
      </c>
      <c r="L442">
        <v>17905</v>
      </c>
      <c r="M442">
        <v>9056</v>
      </c>
      <c r="N442">
        <v>8849</v>
      </c>
      <c r="O442">
        <v>86900</v>
      </c>
      <c r="P442">
        <v>12463</v>
      </c>
      <c r="Q442">
        <v>2888</v>
      </c>
      <c r="R442">
        <v>2974</v>
      </c>
      <c r="S442">
        <v>196</v>
      </c>
      <c r="T442" t="s">
        <v>842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3743</v>
      </c>
      <c r="B443">
        <v>1980</v>
      </c>
      <c r="C443" t="s">
        <v>171</v>
      </c>
      <c r="D443" t="s">
        <v>844</v>
      </c>
      <c r="E443" t="str">
        <f t="shared" si="6"/>
        <v>City of Monterey</v>
      </c>
      <c r="F443">
        <v>1825</v>
      </c>
      <c r="G443" t="s">
        <v>3744</v>
      </c>
      <c r="H443">
        <v>27558</v>
      </c>
      <c r="I443">
        <v>27558</v>
      </c>
      <c r="J443">
        <v>0</v>
      </c>
      <c r="K443">
        <v>0</v>
      </c>
      <c r="L443">
        <v>11208</v>
      </c>
      <c r="M443">
        <v>4100</v>
      </c>
      <c r="N443">
        <v>7108</v>
      </c>
      <c r="O443">
        <v>103800</v>
      </c>
      <c r="P443">
        <v>7396</v>
      </c>
      <c r="Q443">
        <v>2242</v>
      </c>
      <c r="R443">
        <v>2432</v>
      </c>
      <c r="S443">
        <v>9</v>
      </c>
      <c r="T443" t="s">
        <v>844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3745</v>
      </c>
      <c r="B444">
        <v>1980</v>
      </c>
      <c r="C444" t="s">
        <v>171</v>
      </c>
      <c r="D444" t="s">
        <v>846</v>
      </c>
      <c r="E444" t="str">
        <f t="shared" si="6"/>
        <v>City of Monterey Park</v>
      </c>
      <c r="F444">
        <v>1830</v>
      </c>
      <c r="G444" t="s">
        <v>3746</v>
      </c>
      <c r="H444">
        <v>54338</v>
      </c>
      <c r="I444">
        <v>54338</v>
      </c>
      <c r="J444">
        <v>0</v>
      </c>
      <c r="K444">
        <v>0</v>
      </c>
      <c r="L444">
        <v>18430</v>
      </c>
      <c r="M444">
        <v>10427</v>
      </c>
      <c r="N444">
        <v>8003</v>
      </c>
      <c r="O444">
        <v>96400</v>
      </c>
      <c r="P444">
        <v>13127</v>
      </c>
      <c r="Q444">
        <v>3987</v>
      </c>
      <c r="R444">
        <v>2112</v>
      </c>
      <c r="S444">
        <v>94</v>
      </c>
      <c r="T444" t="s">
        <v>846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3747</v>
      </c>
      <c r="B445">
        <v>1980</v>
      </c>
      <c r="C445" t="s">
        <v>171</v>
      </c>
      <c r="D445" t="s">
        <v>3748</v>
      </c>
      <c r="E445" t="str">
        <f t="shared" si="6"/>
        <v>City of Monte Rio</v>
      </c>
      <c r="F445">
        <v>1832</v>
      </c>
      <c r="G445" t="s">
        <v>3749</v>
      </c>
      <c r="H445">
        <v>1137</v>
      </c>
      <c r="I445">
        <v>0</v>
      </c>
      <c r="J445">
        <v>0</v>
      </c>
      <c r="K445">
        <v>1137</v>
      </c>
      <c r="L445">
        <v>532</v>
      </c>
      <c r="M445">
        <v>285</v>
      </c>
      <c r="N445">
        <v>247</v>
      </c>
      <c r="O445">
        <v>59300</v>
      </c>
      <c r="P445">
        <v>619</v>
      </c>
      <c r="Q445">
        <v>211</v>
      </c>
      <c r="R445">
        <v>26</v>
      </c>
      <c r="S445">
        <v>9</v>
      </c>
      <c r="T445" t="s">
        <v>3748</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3750</v>
      </c>
      <c r="B446">
        <v>1980</v>
      </c>
      <c r="C446" t="s">
        <v>171</v>
      </c>
      <c r="D446" t="s">
        <v>3751</v>
      </c>
      <c r="E446" t="str">
        <f t="shared" si="6"/>
        <v>City of Monte Sereno</v>
      </c>
      <c r="F446">
        <v>1835</v>
      </c>
      <c r="G446" t="s">
        <v>3752</v>
      </c>
      <c r="H446">
        <v>3434</v>
      </c>
      <c r="I446">
        <v>3434</v>
      </c>
      <c r="J446">
        <v>0</v>
      </c>
      <c r="K446">
        <v>0</v>
      </c>
      <c r="L446">
        <v>1119</v>
      </c>
      <c r="M446">
        <v>1030</v>
      </c>
      <c r="N446">
        <v>89</v>
      </c>
      <c r="O446">
        <v>200100</v>
      </c>
      <c r="P446">
        <v>1126</v>
      </c>
      <c r="Q446">
        <v>23</v>
      </c>
      <c r="R446">
        <v>5</v>
      </c>
      <c r="S446">
        <v>1</v>
      </c>
      <c r="T446" t="s">
        <v>3751</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3753</v>
      </c>
      <c r="B447">
        <v>1980</v>
      </c>
      <c r="C447" t="s">
        <v>171</v>
      </c>
      <c r="D447" t="s">
        <v>848</v>
      </c>
      <c r="E447" t="str">
        <f t="shared" si="6"/>
        <v>City of Moorpark</v>
      </c>
      <c r="F447">
        <v>1840</v>
      </c>
      <c r="G447" t="s">
        <v>3754</v>
      </c>
      <c r="H447">
        <v>4030</v>
      </c>
      <c r="I447">
        <v>0</v>
      </c>
      <c r="J447">
        <v>4030</v>
      </c>
      <c r="K447">
        <v>0</v>
      </c>
      <c r="L447">
        <v>1121</v>
      </c>
      <c r="M447">
        <v>697</v>
      </c>
      <c r="N447">
        <v>424</v>
      </c>
      <c r="O447">
        <v>69900</v>
      </c>
      <c r="P447">
        <v>960</v>
      </c>
      <c r="Q447">
        <v>144</v>
      </c>
      <c r="R447">
        <v>10</v>
      </c>
      <c r="S447">
        <v>55</v>
      </c>
      <c r="T447" t="s">
        <v>848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3755</v>
      </c>
      <c r="B448">
        <v>1980</v>
      </c>
      <c r="C448" t="s">
        <v>171</v>
      </c>
      <c r="D448" t="s">
        <v>3756</v>
      </c>
      <c r="E448" t="str">
        <f t="shared" si="6"/>
        <v>City of Moraga Town</v>
      </c>
      <c r="F448">
        <v>1847</v>
      </c>
      <c r="G448" t="s">
        <v>3757</v>
      </c>
      <c r="H448">
        <v>15014</v>
      </c>
      <c r="I448">
        <v>15014</v>
      </c>
      <c r="J448">
        <v>0</v>
      </c>
      <c r="K448">
        <v>0</v>
      </c>
      <c r="L448">
        <v>4873</v>
      </c>
      <c r="M448">
        <v>3903</v>
      </c>
      <c r="N448">
        <v>970</v>
      </c>
      <c r="O448">
        <v>176700</v>
      </c>
      <c r="P448">
        <v>4350</v>
      </c>
      <c r="Q448">
        <v>298</v>
      </c>
      <c r="R448">
        <v>335</v>
      </c>
      <c r="S448">
        <v>3</v>
      </c>
      <c r="T448" t="s">
        <v>3756</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3758</v>
      </c>
      <c r="B449">
        <v>1980</v>
      </c>
      <c r="C449" t="s">
        <v>171</v>
      </c>
      <c r="D449" t="s">
        <v>3759</v>
      </c>
      <c r="E449" t="str">
        <f t="shared" si="6"/>
        <v>City of Moreno</v>
      </c>
      <c r="F449">
        <v>1848</v>
      </c>
      <c r="G449" t="s">
        <v>3760</v>
      </c>
      <c r="H449">
        <v>1175</v>
      </c>
      <c r="I449">
        <v>0</v>
      </c>
      <c r="J449">
        <v>0</v>
      </c>
      <c r="K449">
        <v>1175</v>
      </c>
      <c r="L449">
        <v>350</v>
      </c>
      <c r="M449">
        <v>303</v>
      </c>
      <c r="N449">
        <v>47</v>
      </c>
      <c r="O449">
        <v>74300</v>
      </c>
      <c r="P449">
        <v>371</v>
      </c>
      <c r="Q449">
        <v>12</v>
      </c>
      <c r="R449">
        <v>0</v>
      </c>
      <c r="S449">
        <v>2</v>
      </c>
      <c r="T449" t="s">
        <v>3759</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3761</v>
      </c>
      <c r="B450">
        <v>1980</v>
      </c>
      <c r="C450" t="s">
        <v>171</v>
      </c>
      <c r="D450" t="s">
        <v>3762</v>
      </c>
      <c r="E450" t="str">
        <f t="shared" si="6"/>
        <v>City of Morgan Hill</v>
      </c>
      <c r="F450">
        <v>1850</v>
      </c>
      <c r="G450" t="s">
        <v>3763</v>
      </c>
      <c r="H450">
        <v>17060</v>
      </c>
      <c r="I450">
        <v>17060</v>
      </c>
      <c r="J450">
        <v>0</v>
      </c>
      <c r="K450">
        <v>0</v>
      </c>
      <c r="L450">
        <v>5232</v>
      </c>
      <c r="M450">
        <v>3685</v>
      </c>
      <c r="N450">
        <v>1547</v>
      </c>
      <c r="O450">
        <v>119600</v>
      </c>
      <c r="P450">
        <v>4128</v>
      </c>
      <c r="Q450">
        <v>667</v>
      </c>
      <c r="R450">
        <v>221</v>
      </c>
      <c r="S450">
        <v>550</v>
      </c>
      <c r="T450" t="s">
        <v>3762</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3764</v>
      </c>
      <c r="B451">
        <v>1980</v>
      </c>
      <c r="C451" t="s">
        <v>171</v>
      </c>
      <c r="D451" t="s">
        <v>3765</v>
      </c>
      <c r="E451" t="str">
        <f t="shared" si="6"/>
        <v>City of Morongo Valley</v>
      </c>
      <c r="F451">
        <v>1853</v>
      </c>
      <c r="G451" t="s">
        <v>3766</v>
      </c>
      <c r="H451">
        <v>1137</v>
      </c>
      <c r="I451">
        <v>0</v>
      </c>
      <c r="J451">
        <v>0</v>
      </c>
      <c r="K451">
        <v>1137</v>
      </c>
      <c r="L451">
        <v>485</v>
      </c>
      <c r="M451">
        <v>394</v>
      </c>
      <c r="N451">
        <v>91</v>
      </c>
      <c r="O451">
        <v>46800</v>
      </c>
      <c r="P451">
        <v>626</v>
      </c>
      <c r="Q451">
        <v>61</v>
      </c>
      <c r="R451">
        <v>1</v>
      </c>
      <c r="S451">
        <v>58</v>
      </c>
      <c r="T451" t="s">
        <v>3765</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3767</v>
      </c>
      <c r="B452">
        <v>1980</v>
      </c>
      <c r="C452" t="s">
        <v>171</v>
      </c>
      <c r="D452" t="s">
        <v>854</v>
      </c>
      <c r="E452" t="str">
        <f t="shared" si="6"/>
        <v>City of Morro Bay</v>
      </c>
      <c r="F452">
        <v>1855</v>
      </c>
      <c r="G452" t="s">
        <v>3768</v>
      </c>
      <c r="H452">
        <v>9064</v>
      </c>
      <c r="I452">
        <v>0</v>
      </c>
      <c r="J452">
        <v>9064</v>
      </c>
      <c r="K452">
        <v>0</v>
      </c>
      <c r="L452">
        <v>4191</v>
      </c>
      <c r="M452">
        <v>2325</v>
      </c>
      <c r="N452">
        <v>1866</v>
      </c>
      <c r="O452">
        <v>75000</v>
      </c>
      <c r="P452">
        <v>3598</v>
      </c>
      <c r="Q452">
        <v>722</v>
      </c>
      <c r="R452">
        <v>182</v>
      </c>
      <c r="S452">
        <v>678</v>
      </c>
      <c r="T452" t="s">
        <v>854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3769</v>
      </c>
      <c r="B453">
        <v>1980</v>
      </c>
      <c r="C453" t="s">
        <v>171</v>
      </c>
      <c r="D453" t="s">
        <v>3770</v>
      </c>
      <c r="E453" t="str">
        <f t="shared" ref="E453:E516" si="7">_xlfn.CONCAT("City of ",D453)</f>
        <v>City of Moss Beach</v>
      </c>
      <c r="F453">
        <v>1857</v>
      </c>
      <c r="G453" t="s">
        <v>3771</v>
      </c>
      <c r="H453">
        <v>1868</v>
      </c>
      <c r="I453">
        <v>0</v>
      </c>
      <c r="J453">
        <v>0</v>
      </c>
      <c r="K453">
        <v>1868</v>
      </c>
      <c r="L453">
        <v>643</v>
      </c>
      <c r="M453">
        <v>496</v>
      </c>
      <c r="N453">
        <v>147</v>
      </c>
      <c r="O453">
        <v>126800</v>
      </c>
      <c r="P453">
        <v>628</v>
      </c>
      <c r="Q453">
        <v>45</v>
      </c>
      <c r="R453">
        <v>1</v>
      </c>
      <c r="S453">
        <v>5</v>
      </c>
      <c r="T453" t="s">
        <v>3770</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3772</v>
      </c>
      <c r="B454">
        <v>1980</v>
      </c>
      <c r="C454" t="s">
        <v>171</v>
      </c>
      <c r="D454" t="s">
        <v>858</v>
      </c>
      <c r="E454" t="str">
        <f t="shared" si="7"/>
        <v>City of Mountain View</v>
      </c>
      <c r="F454">
        <v>1860</v>
      </c>
      <c r="G454" t="s">
        <v>3773</v>
      </c>
      <c r="H454">
        <v>58655</v>
      </c>
      <c r="I454">
        <v>58655</v>
      </c>
      <c r="J454">
        <v>0</v>
      </c>
      <c r="K454">
        <v>0</v>
      </c>
      <c r="L454">
        <v>27480</v>
      </c>
      <c r="M454">
        <v>9457</v>
      </c>
      <c r="N454">
        <v>18023</v>
      </c>
      <c r="O454">
        <v>123800</v>
      </c>
      <c r="P454">
        <v>13187</v>
      </c>
      <c r="Q454">
        <v>3610</v>
      </c>
      <c r="R454">
        <v>10550</v>
      </c>
      <c r="S454">
        <v>1208</v>
      </c>
      <c r="T454" t="s">
        <v>858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3774</v>
      </c>
      <c r="B455">
        <v>1980</v>
      </c>
      <c r="C455" t="s">
        <v>171</v>
      </c>
      <c r="D455" t="s">
        <v>3775</v>
      </c>
      <c r="E455" t="str">
        <f t="shared" si="7"/>
        <v>City of Mountain View Acres</v>
      </c>
      <c r="F455">
        <v>1861</v>
      </c>
      <c r="G455" t="s">
        <v>3776</v>
      </c>
      <c r="H455">
        <v>1686</v>
      </c>
      <c r="I455">
        <v>0</v>
      </c>
      <c r="J455">
        <v>0</v>
      </c>
      <c r="K455">
        <v>1686</v>
      </c>
      <c r="L455">
        <v>559</v>
      </c>
      <c r="M455">
        <v>481</v>
      </c>
      <c r="N455">
        <v>78</v>
      </c>
      <c r="O455">
        <v>54400</v>
      </c>
      <c r="P455">
        <v>528</v>
      </c>
      <c r="Q455">
        <v>15</v>
      </c>
      <c r="R455">
        <v>0</v>
      </c>
      <c r="S455">
        <v>58</v>
      </c>
      <c r="T455" t="s">
        <v>3775</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3777</v>
      </c>
      <c r="B456">
        <v>1980</v>
      </c>
      <c r="C456" t="s">
        <v>171</v>
      </c>
      <c r="D456" t="s">
        <v>856</v>
      </c>
      <c r="E456" t="str">
        <f t="shared" si="7"/>
        <v>City of Mount Shasta</v>
      </c>
      <c r="F456">
        <v>1870</v>
      </c>
      <c r="G456" t="s">
        <v>3778</v>
      </c>
      <c r="H456">
        <v>2837</v>
      </c>
      <c r="I456">
        <v>0</v>
      </c>
      <c r="J456">
        <v>2837</v>
      </c>
      <c r="K456">
        <v>0</v>
      </c>
      <c r="L456">
        <v>1142</v>
      </c>
      <c r="M456">
        <v>697</v>
      </c>
      <c r="N456">
        <v>445</v>
      </c>
      <c r="O456">
        <v>62100</v>
      </c>
      <c r="P456">
        <v>905</v>
      </c>
      <c r="Q456">
        <v>246</v>
      </c>
      <c r="R456">
        <v>47</v>
      </c>
      <c r="S456">
        <v>69</v>
      </c>
      <c r="T456" t="s">
        <v>856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3779</v>
      </c>
      <c r="B457">
        <v>1980</v>
      </c>
      <c r="C457" t="s">
        <v>171</v>
      </c>
      <c r="D457" t="s">
        <v>3780</v>
      </c>
      <c r="E457" t="str">
        <f t="shared" si="7"/>
        <v>City of Mulberry</v>
      </c>
      <c r="F457">
        <v>1875</v>
      </c>
      <c r="G457" t="s">
        <v>3781</v>
      </c>
      <c r="H457">
        <v>1946</v>
      </c>
      <c r="I457">
        <v>1946</v>
      </c>
      <c r="J457">
        <v>0</v>
      </c>
      <c r="K457">
        <v>0</v>
      </c>
      <c r="L457">
        <v>815</v>
      </c>
      <c r="M457">
        <v>394</v>
      </c>
      <c r="N457">
        <v>421</v>
      </c>
      <c r="O457">
        <v>36200</v>
      </c>
      <c r="P457">
        <v>721</v>
      </c>
      <c r="Q457">
        <v>83</v>
      </c>
      <c r="R457">
        <v>8</v>
      </c>
      <c r="S457">
        <v>50</v>
      </c>
      <c r="T457" t="s">
        <v>3780</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3782</v>
      </c>
      <c r="B458">
        <v>1980</v>
      </c>
      <c r="C458" t="s">
        <v>171</v>
      </c>
      <c r="D458" t="s">
        <v>3783</v>
      </c>
      <c r="E458" t="str">
        <f t="shared" si="7"/>
        <v>City of Murphys</v>
      </c>
      <c r="F458">
        <v>1876</v>
      </c>
      <c r="G458" t="s">
        <v>3784</v>
      </c>
      <c r="H458">
        <v>1183</v>
      </c>
      <c r="I458">
        <v>0</v>
      </c>
      <c r="J458">
        <v>0</v>
      </c>
      <c r="K458">
        <v>1183</v>
      </c>
      <c r="L458">
        <v>459</v>
      </c>
      <c r="M458">
        <v>339</v>
      </c>
      <c r="N458">
        <v>120</v>
      </c>
      <c r="O458">
        <v>72200</v>
      </c>
      <c r="P458">
        <v>405</v>
      </c>
      <c r="Q458">
        <v>44</v>
      </c>
      <c r="R458">
        <v>0</v>
      </c>
      <c r="S458">
        <v>81</v>
      </c>
      <c r="T458" t="s">
        <v>3783</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3785</v>
      </c>
      <c r="B459">
        <v>1980</v>
      </c>
      <c r="C459" t="s">
        <v>171</v>
      </c>
      <c r="D459" t="s">
        <v>3786</v>
      </c>
      <c r="E459" t="str">
        <f t="shared" si="7"/>
        <v>City of Murrieta Hot Springs</v>
      </c>
      <c r="F459">
        <v>1878</v>
      </c>
      <c r="G459" t="s">
        <v>3787</v>
      </c>
      <c r="H459">
        <v>1091</v>
      </c>
      <c r="I459">
        <v>0</v>
      </c>
      <c r="J459">
        <v>0</v>
      </c>
      <c r="K459">
        <v>1091</v>
      </c>
      <c r="L459">
        <v>573</v>
      </c>
      <c r="M459">
        <v>499</v>
      </c>
      <c r="N459">
        <v>74</v>
      </c>
      <c r="O459">
        <v>67300</v>
      </c>
      <c r="P459">
        <v>398</v>
      </c>
      <c r="Q459">
        <v>60</v>
      </c>
      <c r="R459">
        <v>44</v>
      </c>
      <c r="S459">
        <v>385</v>
      </c>
      <c r="T459" t="s">
        <v>3786</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3788</v>
      </c>
      <c r="B460">
        <v>1980</v>
      </c>
      <c r="C460" t="s">
        <v>171</v>
      </c>
      <c r="D460" t="s">
        <v>3789</v>
      </c>
      <c r="E460" t="str">
        <f t="shared" si="7"/>
        <v>City of Muscoy</v>
      </c>
      <c r="F460">
        <v>1881</v>
      </c>
      <c r="G460" t="s">
        <v>3790</v>
      </c>
      <c r="H460">
        <v>6188</v>
      </c>
      <c r="I460">
        <v>6188</v>
      </c>
      <c r="J460">
        <v>0</v>
      </c>
      <c r="K460">
        <v>0</v>
      </c>
      <c r="L460">
        <v>1934</v>
      </c>
      <c r="M460">
        <v>1281</v>
      </c>
      <c r="N460">
        <v>653</v>
      </c>
      <c r="O460">
        <v>39600</v>
      </c>
      <c r="P460">
        <v>1784</v>
      </c>
      <c r="Q460">
        <v>295</v>
      </c>
      <c r="R460">
        <v>46</v>
      </c>
      <c r="S460">
        <v>58</v>
      </c>
      <c r="T460" t="s">
        <v>3789</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3791</v>
      </c>
      <c r="B461">
        <v>1980</v>
      </c>
      <c r="C461" t="s">
        <v>171</v>
      </c>
      <c r="D461" t="s">
        <v>3792</v>
      </c>
      <c r="E461" t="str">
        <f t="shared" si="7"/>
        <v>City of Myrtletown</v>
      </c>
      <c r="F461">
        <v>1883</v>
      </c>
      <c r="G461" t="s">
        <v>3793</v>
      </c>
      <c r="H461">
        <v>3959</v>
      </c>
      <c r="I461">
        <v>0</v>
      </c>
      <c r="J461">
        <v>3959</v>
      </c>
      <c r="K461">
        <v>0</v>
      </c>
      <c r="L461">
        <v>1430</v>
      </c>
      <c r="M461">
        <v>940</v>
      </c>
      <c r="N461">
        <v>490</v>
      </c>
      <c r="O461">
        <v>59800</v>
      </c>
      <c r="P461">
        <v>1298</v>
      </c>
      <c r="Q461">
        <v>174</v>
      </c>
      <c r="R461">
        <v>14</v>
      </c>
      <c r="S461">
        <v>11</v>
      </c>
      <c r="T461" t="s">
        <v>3792</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3794</v>
      </c>
      <c r="B462">
        <v>1980</v>
      </c>
      <c r="C462" t="s">
        <v>171</v>
      </c>
      <c r="D462" t="s">
        <v>862</v>
      </c>
      <c r="E462" t="str">
        <f t="shared" si="7"/>
        <v>City of Napa</v>
      </c>
      <c r="F462">
        <v>1884</v>
      </c>
      <c r="G462" t="s">
        <v>3795</v>
      </c>
      <c r="H462">
        <v>50879</v>
      </c>
      <c r="I462">
        <v>50879</v>
      </c>
      <c r="J462">
        <v>0</v>
      </c>
      <c r="K462">
        <v>0</v>
      </c>
      <c r="L462">
        <v>19714</v>
      </c>
      <c r="M462">
        <v>12098</v>
      </c>
      <c r="N462">
        <v>7616</v>
      </c>
      <c r="O462">
        <v>76600</v>
      </c>
      <c r="P462">
        <v>17170</v>
      </c>
      <c r="Q462">
        <v>1339</v>
      </c>
      <c r="R462">
        <v>884</v>
      </c>
      <c r="S462">
        <v>827</v>
      </c>
      <c r="T462" t="s">
        <v>862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3796</v>
      </c>
      <c r="B463">
        <v>1980</v>
      </c>
      <c r="C463" t="s">
        <v>171</v>
      </c>
      <c r="D463" t="s">
        <v>864</v>
      </c>
      <c r="E463" t="str">
        <f t="shared" si="7"/>
        <v>City of National City</v>
      </c>
      <c r="F463">
        <v>1885</v>
      </c>
      <c r="G463" t="s">
        <v>3797</v>
      </c>
      <c r="H463">
        <v>48772</v>
      </c>
      <c r="I463">
        <v>48772</v>
      </c>
      <c r="J463">
        <v>0</v>
      </c>
      <c r="K463">
        <v>0</v>
      </c>
      <c r="L463">
        <v>14290</v>
      </c>
      <c r="M463">
        <v>5130</v>
      </c>
      <c r="N463">
        <v>9160</v>
      </c>
      <c r="O463">
        <v>62900</v>
      </c>
      <c r="P463">
        <v>9040</v>
      </c>
      <c r="Q463">
        <v>2487</v>
      </c>
      <c r="R463">
        <v>2960</v>
      </c>
      <c r="S463">
        <v>256</v>
      </c>
      <c r="T463" t="s">
        <v>864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3798</v>
      </c>
      <c r="B464">
        <v>1980</v>
      </c>
      <c r="C464" t="s">
        <v>171</v>
      </c>
      <c r="D464" t="s">
        <v>3799</v>
      </c>
      <c r="E464" t="str">
        <f t="shared" si="7"/>
        <v>City of Nebo Center</v>
      </c>
      <c r="F464">
        <v>1887</v>
      </c>
      <c r="G464" t="s">
        <v>3800</v>
      </c>
      <c r="H464">
        <v>1749</v>
      </c>
      <c r="I464">
        <v>0</v>
      </c>
      <c r="J464">
        <v>0</v>
      </c>
      <c r="K464">
        <v>1749</v>
      </c>
      <c r="L464">
        <v>386</v>
      </c>
      <c r="M464">
        <v>1</v>
      </c>
      <c r="N464">
        <v>385</v>
      </c>
      <c r="O464">
        <v>0</v>
      </c>
      <c r="P464">
        <v>280</v>
      </c>
      <c r="Q464">
        <v>153</v>
      </c>
      <c r="R464">
        <v>3</v>
      </c>
      <c r="S464">
        <v>0</v>
      </c>
      <c r="T464" t="s">
        <v>3799</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3801</v>
      </c>
      <c r="B465">
        <v>1980</v>
      </c>
      <c r="C465" t="s">
        <v>171</v>
      </c>
      <c r="D465" t="s">
        <v>866</v>
      </c>
      <c r="E465" t="str">
        <f t="shared" si="7"/>
        <v>City of Needles</v>
      </c>
      <c r="F465">
        <v>1890</v>
      </c>
      <c r="G465" t="s">
        <v>3802</v>
      </c>
      <c r="H465">
        <v>4120</v>
      </c>
      <c r="I465">
        <v>0</v>
      </c>
      <c r="J465">
        <v>4120</v>
      </c>
      <c r="K465">
        <v>0</v>
      </c>
      <c r="L465">
        <v>1560</v>
      </c>
      <c r="M465">
        <v>982</v>
      </c>
      <c r="N465">
        <v>578</v>
      </c>
      <c r="O465">
        <v>40000</v>
      </c>
      <c r="P465">
        <v>1302</v>
      </c>
      <c r="Q465">
        <v>174</v>
      </c>
      <c r="R465">
        <v>91</v>
      </c>
      <c r="S465">
        <v>150</v>
      </c>
      <c r="T465" t="s">
        <v>866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3803</v>
      </c>
      <c r="B466">
        <v>1980</v>
      </c>
      <c r="C466" t="s">
        <v>171</v>
      </c>
      <c r="D466" t="s">
        <v>868</v>
      </c>
      <c r="E466" t="str">
        <f t="shared" si="7"/>
        <v>City of Nevada City</v>
      </c>
      <c r="F466">
        <v>1895</v>
      </c>
      <c r="G466" t="s">
        <v>3804</v>
      </c>
      <c r="H466">
        <v>2431</v>
      </c>
      <c r="I466">
        <v>0</v>
      </c>
      <c r="J466">
        <v>0</v>
      </c>
      <c r="K466">
        <v>2431</v>
      </c>
      <c r="L466">
        <v>1059</v>
      </c>
      <c r="M466">
        <v>659</v>
      </c>
      <c r="N466">
        <v>400</v>
      </c>
      <c r="O466">
        <v>68600</v>
      </c>
      <c r="P466">
        <v>897</v>
      </c>
      <c r="Q466">
        <v>149</v>
      </c>
      <c r="R466">
        <v>70</v>
      </c>
      <c r="S466">
        <v>28</v>
      </c>
      <c r="T466" t="s">
        <v>868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3805</v>
      </c>
      <c r="B467">
        <v>1980</v>
      </c>
      <c r="C467" t="s">
        <v>171</v>
      </c>
      <c r="D467" t="s">
        <v>870</v>
      </c>
      <c r="E467" t="str">
        <f t="shared" si="7"/>
        <v>City of Newark</v>
      </c>
      <c r="F467">
        <v>1900</v>
      </c>
      <c r="G467" t="s">
        <v>3806</v>
      </c>
      <c r="H467">
        <v>32126</v>
      </c>
      <c r="I467">
        <v>32126</v>
      </c>
      <c r="J467">
        <v>0</v>
      </c>
      <c r="K467">
        <v>0</v>
      </c>
      <c r="L467">
        <v>9216</v>
      </c>
      <c r="M467">
        <v>7125</v>
      </c>
      <c r="N467">
        <v>2091</v>
      </c>
      <c r="O467">
        <v>87500</v>
      </c>
      <c r="P467">
        <v>8558</v>
      </c>
      <c r="Q467">
        <v>636</v>
      </c>
      <c r="R467">
        <v>249</v>
      </c>
      <c r="S467">
        <v>17</v>
      </c>
      <c r="T467" t="s">
        <v>870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3807</v>
      </c>
      <c r="B468">
        <v>1980</v>
      </c>
      <c r="C468" t="s">
        <v>171</v>
      </c>
      <c r="D468" t="s">
        <v>3808</v>
      </c>
      <c r="E468" t="str">
        <f t="shared" si="7"/>
        <v>City of Newhall</v>
      </c>
      <c r="F468">
        <v>1905</v>
      </c>
      <c r="G468" t="s">
        <v>3809</v>
      </c>
      <c r="H468">
        <v>12029</v>
      </c>
      <c r="I468">
        <v>12029</v>
      </c>
      <c r="J468">
        <v>0</v>
      </c>
      <c r="K468">
        <v>0</v>
      </c>
      <c r="L468">
        <v>4179</v>
      </c>
      <c r="M468">
        <v>2549</v>
      </c>
      <c r="N468">
        <v>1630</v>
      </c>
      <c r="O468">
        <v>102500</v>
      </c>
      <c r="P468">
        <v>3134</v>
      </c>
      <c r="Q468">
        <v>441</v>
      </c>
      <c r="R468">
        <v>619</v>
      </c>
      <c r="S468">
        <v>329</v>
      </c>
      <c r="T468" t="s">
        <v>3808</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3810</v>
      </c>
      <c r="B469">
        <v>1980</v>
      </c>
      <c r="C469" t="s">
        <v>171</v>
      </c>
      <c r="D469" t="s">
        <v>872</v>
      </c>
      <c r="E469" t="str">
        <f t="shared" si="7"/>
        <v>City of Newman</v>
      </c>
      <c r="F469">
        <v>1910</v>
      </c>
      <c r="G469" t="s">
        <v>3811</v>
      </c>
      <c r="H469">
        <v>2785</v>
      </c>
      <c r="I469">
        <v>0</v>
      </c>
      <c r="J469">
        <v>2785</v>
      </c>
      <c r="K469">
        <v>0</v>
      </c>
      <c r="L469">
        <v>1007</v>
      </c>
      <c r="M469">
        <v>631</v>
      </c>
      <c r="N469">
        <v>376</v>
      </c>
      <c r="O469">
        <v>43600</v>
      </c>
      <c r="P469">
        <v>892</v>
      </c>
      <c r="Q469">
        <v>80</v>
      </c>
      <c r="R469">
        <v>32</v>
      </c>
      <c r="S469">
        <v>27</v>
      </c>
      <c r="T469" t="s">
        <v>872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3812</v>
      </c>
      <c r="B470">
        <v>1980</v>
      </c>
      <c r="C470" t="s">
        <v>171</v>
      </c>
      <c r="D470" t="s">
        <v>874</v>
      </c>
      <c r="E470" t="str">
        <f t="shared" si="7"/>
        <v>City of Newport Beach</v>
      </c>
      <c r="F470">
        <v>1915</v>
      </c>
      <c r="G470" t="s">
        <v>3813</v>
      </c>
      <c r="H470">
        <v>62556</v>
      </c>
      <c r="I470">
        <v>62556</v>
      </c>
      <c r="J470">
        <v>0</v>
      </c>
      <c r="K470">
        <v>0</v>
      </c>
      <c r="L470">
        <v>27820</v>
      </c>
      <c r="M470">
        <v>14888</v>
      </c>
      <c r="N470">
        <v>12932</v>
      </c>
      <c r="O470">
        <v>200100</v>
      </c>
      <c r="P470">
        <v>22641</v>
      </c>
      <c r="Q470">
        <v>4419</v>
      </c>
      <c r="R470">
        <v>3151</v>
      </c>
      <c r="S470">
        <v>729</v>
      </c>
      <c r="T470" t="s">
        <v>874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3814</v>
      </c>
      <c r="B471">
        <v>1980</v>
      </c>
      <c r="C471" t="s">
        <v>171</v>
      </c>
      <c r="D471" t="s">
        <v>3815</v>
      </c>
      <c r="E471" t="str">
        <f t="shared" si="7"/>
        <v>City of Niland</v>
      </c>
      <c r="F471">
        <v>1916</v>
      </c>
      <c r="G471" t="s">
        <v>3816</v>
      </c>
      <c r="H471">
        <v>1042</v>
      </c>
      <c r="I471">
        <v>0</v>
      </c>
      <c r="J471">
        <v>0</v>
      </c>
      <c r="K471">
        <v>1042</v>
      </c>
      <c r="L471">
        <v>434</v>
      </c>
      <c r="M471">
        <v>284</v>
      </c>
      <c r="N471">
        <v>150</v>
      </c>
      <c r="O471">
        <v>21000</v>
      </c>
      <c r="P471">
        <v>235</v>
      </c>
      <c r="Q471">
        <v>28</v>
      </c>
      <c r="R471">
        <v>9</v>
      </c>
      <c r="S471">
        <v>218</v>
      </c>
      <c r="T471" t="s">
        <v>3815</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3817</v>
      </c>
      <c r="B472">
        <v>1980</v>
      </c>
      <c r="C472" t="s">
        <v>171</v>
      </c>
      <c r="D472" t="s">
        <v>3818</v>
      </c>
      <c r="E472" t="str">
        <f t="shared" si="7"/>
        <v>City of Nipomo</v>
      </c>
      <c r="F472">
        <v>1918</v>
      </c>
      <c r="G472" t="s">
        <v>3819</v>
      </c>
      <c r="H472">
        <v>5247</v>
      </c>
      <c r="I472">
        <v>0</v>
      </c>
      <c r="J472">
        <v>5247</v>
      </c>
      <c r="K472">
        <v>0</v>
      </c>
      <c r="L472">
        <v>1711</v>
      </c>
      <c r="M472">
        <v>1310</v>
      </c>
      <c r="N472">
        <v>401</v>
      </c>
      <c r="O472">
        <v>72100</v>
      </c>
      <c r="P472">
        <v>1224</v>
      </c>
      <c r="Q472">
        <v>111</v>
      </c>
      <c r="R472">
        <v>9</v>
      </c>
      <c r="S472">
        <v>436</v>
      </c>
      <c r="T472" t="s">
        <v>3818</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3820</v>
      </c>
      <c r="B473">
        <v>1980</v>
      </c>
      <c r="C473" t="s">
        <v>171</v>
      </c>
      <c r="D473" t="s">
        <v>876</v>
      </c>
      <c r="E473" t="str">
        <f t="shared" si="7"/>
        <v>City of Norco</v>
      </c>
      <c r="F473">
        <v>1919</v>
      </c>
      <c r="G473" t="s">
        <v>3821</v>
      </c>
      <c r="H473">
        <v>21126</v>
      </c>
      <c r="I473">
        <v>21126</v>
      </c>
      <c r="J473">
        <v>0</v>
      </c>
      <c r="K473">
        <v>0</v>
      </c>
      <c r="L473">
        <v>5910</v>
      </c>
      <c r="M473">
        <v>5067</v>
      </c>
      <c r="N473">
        <v>843</v>
      </c>
      <c r="O473">
        <v>91700</v>
      </c>
      <c r="P473">
        <v>5389</v>
      </c>
      <c r="Q473">
        <v>176</v>
      </c>
      <c r="R473">
        <v>13</v>
      </c>
      <c r="S473">
        <v>518</v>
      </c>
      <c r="T473" t="s">
        <v>876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3822</v>
      </c>
      <c r="B474">
        <v>1980</v>
      </c>
      <c r="C474" t="s">
        <v>171</v>
      </c>
      <c r="D474" t="s">
        <v>3823</v>
      </c>
      <c r="E474" t="str">
        <f t="shared" si="7"/>
        <v>City of North Auburn</v>
      </c>
      <c r="F474">
        <v>1924</v>
      </c>
      <c r="G474" t="s">
        <v>3824</v>
      </c>
      <c r="H474">
        <v>7619</v>
      </c>
      <c r="I474">
        <v>0</v>
      </c>
      <c r="J474">
        <v>7619</v>
      </c>
      <c r="K474">
        <v>0</v>
      </c>
      <c r="L474">
        <v>3170</v>
      </c>
      <c r="M474">
        <v>2143</v>
      </c>
      <c r="N474">
        <v>1027</v>
      </c>
      <c r="O474">
        <v>69000</v>
      </c>
      <c r="P474">
        <v>2007</v>
      </c>
      <c r="Q474">
        <v>577</v>
      </c>
      <c r="R474">
        <v>175</v>
      </c>
      <c r="S474">
        <v>640</v>
      </c>
      <c r="T474" t="s">
        <v>3823</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3825</v>
      </c>
      <c r="B475">
        <v>1980</v>
      </c>
      <c r="C475" t="s">
        <v>171</v>
      </c>
      <c r="D475" t="s">
        <v>3826</v>
      </c>
      <c r="E475" t="str">
        <f t="shared" si="7"/>
        <v>City of North Edwards</v>
      </c>
      <c r="F475">
        <v>1925</v>
      </c>
      <c r="G475" t="s">
        <v>3827</v>
      </c>
      <c r="H475">
        <v>1107</v>
      </c>
      <c r="I475">
        <v>0</v>
      </c>
      <c r="J475">
        <v>0</v>
      </c>
      <c r="K475">
        <v>1107</v>
      </c>
      <c r="L475">
        <v>402</v>
      </c>
      <c r="M475">
        <v>276</v>
      </c>
      <c r="N475">
        <v>126</v>
      </c>
      <c r="O475">
        <v>39600</v>
      </c>
      <c r="P475">
        <v>279</v>
      </c>
      <c r="Q475">
        <v>53</v>
      </c>
      <c r="R475">
        <v>39</v>
      </c>
      <c r="S475">
        <v>75</v>
      </c>
      <c r="T475" t="s">
        <v>3826</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3828</v>
      </c>
      <c r="B476">
        <v>1980</v>
      </c>
      <c r="C476" t="s">
        <v>171</v>
      </c>
      <c r="D476" t="s">
        <v>3829</v>
      </c>
      <c r="E476" t="str">
        <f t="shared" si="7"/>
        <v>City of North Fair Oaks</v>
      </c>
      <c r="F476">
        <v>1927</v>
      </c>
      <c r="G476" t="s">
        <v>3830</v>
      </c>
      <c r="H476">
        <v>10308</v>
      </c>
      <c r="I476">
        <v>10308</v>
      </c>
      <c r="J476">
        <v>0</v>
      </c>
      <c r="K476">
        <v>0</v>
      </c>
      <c r="L476">
        <v>3599</v>
      </c>
      <c r="M476">
        <v>1726</v>
      </c>
      <c r="N476">
        <v>1873</v>
      </c>
      <c r="O476">
        <v>88100</v>
      </c>
      <c r="P476">
        <v>2623</v>
      </c>
      <c r="Q476">
        <v>704</v>
      </c>
      <c r="R476">
        <v>254</v>
      </c>
      <c r="S476">
        <v>153</v>
      </c>
      <c r="T476" t="s">
        <v>3829</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3831</v>
      </c>
      <c r="B477">
        <v>1980</v>
      </c>
      <c r="C477" t="s">
        <v>171</v>
      </c>
      <c r="D477" t="s">
        <v>3832</v>
      </c>
      <c r="E477" t="str">
        <f t="shared" si="7"/>
        <v>City of North Highlands</v>
      </c>
      <c r="F477">
        <v>1935</v>
      </c>
      <c r="G477" t="s">
        <v>3833</v>
      </c>
      <c r="H477">
        <v>37825</v>
      </c>
      <c r="I477">
        <v>37825</v>
      </c>
      <c r="J477">
        <v>0</v>
      </c>
      <c r="K477">
        <v>0</v>
      </c>
      <c r="L477">
        <v>13108</v>
      </c>
      <c r="M477">
        <v>7416</v>
      </c>
      <c r="N477">
        <v>5692</v>
      </c>
      <c r="O477">
        <v>48300</v>
      </c>
      <c r="P477">
        <v>10584</v>
      </c>
      <c r="Q477">
        <v>1130</v>
      </c>
      <c r="R477">
        <v>1400</v>
      </c>
      <c r="S477">
        <v>872</v>
      </c>
      <c r="T477" t="s">
        <v>3832</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3834</v>
      </c>
      <c r="B478">
        <v>1980</v>
      </c>
      <c r="C478" t="s">
        <v>171</v>
      </c>
      <c r="D478" t="s">
        <v>878</v>
      </c>
      <c r="E478" t="str">
        <f t="shared" si="7"/>
        <v>City of Norwalk</v>
      </c>
      <c r="F478">
        <v>1950</v>
      </c>
      <c r="G478" t="s">
        <v>3835</v>
      </c>
      <c r="H478">
        <v>85286</v>
      </c>
      <c r="I478">
        <v>85286</v>
      </c>
      <c r="J478">
        <v>0</v>
      </c>
      <c r="K478">
        <v>0</v>
      </c>
      <c r="L478">
        <v>25202</v>
      </c>
      <c r="M478">
        <v>17149</v>
      </c>
      <c r="N478">
        <v>8053</v>
      </c>
      <c r="O478">
        <v>66500</v>
      </c>
      <c r="P478">
        <v>21288</v>
      </c>
      <c r="Q478">
        <v>1504</v>
      </c>
      <c r="R478">
        <v>2640</v>
      </c>
      <c r="S478">
        <v>395</v>
      </c>
      <c r="T478" t="s">
        <v>878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3836</v>
      </c>
      <c r="B479">
        <v>1980</v>
      </c>
      <c r="C479" t="s">
        <v>171</v>
      </c>
      <c r="D479" t="s">
        <v>880</v>
      </c>
      <c r="E479" t="str">
        <f t="shared" si="7"/>
        <v>City of Novato</v>
      </c>
      <c r="F479">
        <v>1955</v>
      </c>
      <c r="G479" t="s">
        <v>3837</v>
      </c>
      <c r="H479">
        <v>43916</v>
      </c>
      <c r="I479">
        <v>43916</v>
      </c>
      <c r="J479">
        <v>0</v>
      </c>
      <c r="K479">
        <v>0</v>
      </c>
      <c r="L479">
        <v>15493</v>
      </c>
      <c r="M479">
        <v>9399</v>
      </c>
      <c r="N479">
        <v>6094</v>
      </c>
      <c r="O479">
        <v>130800</v>
      </c>
      <c r="P479">
        <v>12998</v>
      </c>
      <c r="Q479">
        <v>1062</v>
      </c>
      <c r="R479">
        <v>1379</v>
      </c>
      <c r="S479">
        <v>529</v>
      </c>
      <c r="T479" t="s">
        <v>880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3838</v>
      </c>
      <c r="B480">
        <v>1980</v>
      </c>
      <c r="C480" t="s">
        <v>171</v>
      </c>
      <c r="D480" t="s">
        <v>3839</v>
      </c>
      <c r="E480" t="str">
        <f t="shared" si="7"/>
        <v>City of Nuevo</v>
      </c>
      <c r="F480">
        <v>1957</v>
      </c>
      <c r="G480" t="s">
        <v>3840</v>
      </c>
      <c r="H480">
        <v>1628</v>
      </c>
      <c r="I480">
        <v>0</v>
      </c>
      <c r="J480">
        <v>0</v>
      </c>
      <c r="K480">
        <v>1628</v>
      </c>
      <c r="L480">
        <v>549</v>
      </c>
      <c r="M480">
        <v>476</v>
      </c>
      <c r="N480">
        <v>73</v>
      </c>
      <c r="O480">
        <v>72200</v>
      </c>
      <c r="P480">
        <v>473</v>
      </c>
      <c r="Q480">
        <v>15</v>
      </c>
      <c r="R480">
        <v>1</v>
      </c>
      <c r="S480">
        <v>118</v>
      </c>
      <c r="T480" t="s">
        <v>3839</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3841</v>
      </c>
      <c r="B481">
        <v>1980</v>
      </c>
      <c r="C481" t="s">
        <v>171</v>
      </c>
      <c r="D481" t="s">
        <v>882</v>
      </c>
      <c r="E481" t="str">
        <f t="shared" si="7"/>
        <v>City of Oakdale</v>
      </c>
      <c r="F481">
        <v>1965</v>
      </c>
      <c r="G481" t="s">
        <v>3842</v>
      </c>
      <c r="H481">
        <v>8474</v>
      </c>
      <c r="I481">
        <v>0</v>
      </c>
      <c r="J481">
        <v>8474</v>
      </c>
      <c r="K481">
        <v>0</v>
      </c>
      <c r="L481">
        <v>3237</v>
      </c>
      <c r="M481">
        <v>1938</v>
      </c>
      <c r="N481">
        <v>1299</v>
      </c>
      <c r="O481">
        <v>54000</v>
      </c>
      <c r="P481">
        <v>2748</v>
      </c>
      <c r="Q481">
        <v>384</v>
      </c>
      <c r="R481">
        <v>249</v>
      </c>
      <c r="S481">
        <v>83</v>
      </c>
      <c r="T481" t="s">
        <v>882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3843</v>
      </c>
      <c r="B482">
        <v>1980</v>
      </c>
      <c r="C482" t="s">
        <v>171</v>
      </c>
      <c r="D482" t="s">
        <v>3844</v>
      </c>
      <c r="E482" t="str">
        <f t="shared" si="7"/>
        <v>City of Oakhurst</v>
      </c>
      <c r="F482">
        <v>1967</v>
      </c>
      <c r="G482" t="s">
        <v>3845</v>
      </c>
      <c r="H482">
        <v>1959</v>
      </c>
      <c r="I482">
        <v>0</v>
      </c>
      <c r="J482">
        <v>0</v>
      </c>
      <c r="K482">
        <v>1959</v>
      </c>
      <c r="L482">
        <v>755</v>
      </c>
      <c r="M482">
        <v>568</v>
      </c>
      <c r="N482">
        <v>187</v>
      </c>
      <c r="O482">
        <v>71800</v>
      </c>
      <c r="P482">
        <v>539</v>
      </c>
      <c r="Q482">
        <v>112</v>
      </c>
      <c r="R482">
        <v>58</v>
      </c>
      <c r="S482">
        <v>138</v>
      </c>
      <c r="T482" t="s">
        <v>3844</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3846</v>
      </c>
      <c r="B483">
        <v>1980</v>
      </c>
      <c r="C483" t="s">
        <v>171</v>
      </c>
      <c r="D483" t="s">
        <v>884</v>
      </c>
      <c r="E483" t="str">
        <f t="shared" si="7"/>
        <v>City of Oakland</v>
      </c>
      <c r="F483">
        <v>1970</v>
      </c>
      <c r="G483" t="s">
        <v>3847</v>
      </c>
      <c r="H483">
        <v>339337</v>
      </c>
      <c r="I483">
        <v>339337</v>
      </c>
      <c r="J483">
        <v>0</v>
      </c>
      <c r="K483">
        <v>0</v>
      </c>
      <c r="L483">
        <v>141657</v>
      </c>
      <c r="M483">
        <v>60805</v>
      </c>
      <c r="N483">
        <v>80852</v>
      </c>
      <c r="O483">
        <v>67600</v>
      </c>
      <c r="P483">
        <v>90706</v>
      </c>
      <c r="Q483">
        <v>30311</v>
      </c>
      <c r="R483">
        <v>29012</v>
      </c>
      <c r="S483">
        <v>183</v>
      </c>
      <c r="T483" t="s">
        <v>884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3848</v>
      </c>
      <c r="B484">
        <v>1980</v>
      </c>
      <c r="C484" t="s">
        <v>171</v>
      </c>
      <c r="D484" t="s">
        <v>886</v>
      </c>
      <c r="E484" t="str">
        <f t="shared" si="7"/>
        <v>City of Oakley</v>
      </c>
      <c r="F484">
        <v>1975</v>
      </c>
      <c r="G484" t="s">
        <v>3849</v>
      </c>
      <c r="H484">
        <v>2816</v>
      </c>
      <c r="I484">
        <v>0</v>
      </c>
      <c r="J484">
        <v>2816</v>
      </c>
      <c r="K484">
        <v>0</v>
      </c>
      <c r="L484">
        <v>938</v>
      </c>
      <c r="M484">
        <v>653</v>
      </c>
      <c r="N484">
        <v>285</v>
      </c>
      <c r="O484">
        <v>63500</v>
      </c>
      <c r="P484">
        <v>881</v>
      </c>
      <c r="Q484">
        <v>86</v>
      </c>
      <c r="R484">
        <v>11</v>
      </c>
      <c r="S484">
        <v>14</v>
      </c>
      <c r="T484" t="s">
        <v>886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3850</v>
      </c>
      <c r="B485">
        <v>1980</v>
      </c>
      <c r="C485" t="s">
        <v>171</v>
      </c>
      <c r="D485" t="s">
        <v>3851</v>
      </c>
      <c r="E485" t="str">
        <f t="shared" si="7"/>
        <v>City of Oak View</v>
      </c>
      <c r="F485">
        <v>1980</v>
      </c>
      <c r="G485" t="s">
        <v>3852</v>
      </c>
      <c r="H485">
        <v>4671</v>
      </c>
      <c r="I485">
        <v>0</v>
      </c>
      <c r="J485">
        <v>4671</v>
      </c>
      <c r="K485">
        <v>0</v>
      </c>
      <c r="L485">
        <v>1612</v>
      </c>
      <c r="M485">
        <v>1169</v>
      </c>
      <c r="N485">
        <v>443</v>
      </c>
      <c r="O485">
        <v>79600</v>
      </c>
      <c r="P485">
        <v>1512</v>
      </c>
      <c r="Q485">
        <v>69</v>
      </c>
      <c r="R485">
        <v>0</v>
      </c>
      <c r="S485">
        <v>105</v>
      </c>
      <c r="T485" t="s">
        <v>3851</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3853</v>
      </c>
      <c r="B486">
        <v>1980</v>
      </c>
      <c r="C486" t="s">
        <v>171</v>
      </c>
      <c r="D486" t="s">
        <v>3854</v>
      </c>
      <c r="E486" t="str">
        <f t="shared" si="7"/>
        <v>City of Oceano</v>
      </c>
      <c r="F486">
        <v>1985</v>
      </c>
      <c r="G486" t="s">
        <v>3855</v>
      </c>
      <c r="H486">
        <v>4478</v>
      </c>
      <c r="I486">
        <v>0</v>
      </c>
      <c r="J486">
        <v>4478</v>
      </c>
      <c r="K486">
        <v>0</v>
      </c>
      <c r="L486">
        <v>1585</v>
      </c>
      <c r="M486">
        <v>995</v>
      </c>
      <c r="N486">
        <v>590</v>
      </c>
      <c r="O486">
        <v>56800</v>
      </c>
      <c r="P486">
        <v>1176</v>
      </c>
      <c r="Q486">
        <v>204</v>
      </c>
      <c r="R486">
        <v>19</v>
      </c>
      <c r="S486">
        <v>372</v>
      </c>
      <c r="T486" t="s">
        <v>3854</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3856</v>
      </c>
      <c r="B487">
        <v>1980</v>
      </c>
      <c r="C487" t="s">
        <v>171</v>
      </c>
      <c r="D487" t="s">
        <v>888</v>
      </c>
      <c r="E487" t="str">
        <f t="shared" si="7"/>
        <v>City of Oceanside</v>
      </c>
      <c r="F487">
        <v>1990</v>
      </c>
      <c r="G487" t="s">
        <v>3857</v>
      </c>
      <c r="H487">
        <v>76698</v>
      </c>
      <c r="I487">
        <v>76698</v>
      </c>
      <c r="J487">
        <v>0</v>
      </c>
      <c r="K487">
        <v>0</v>
      </c>
      <c r="L487">
        <v>29022</v>
      </c>
      <c r="M487">
        <v>16066</v>
      </c>
      <c r="N487">
        <v>12956</v>
      </c>
      <c r="O487">
        <v>75300</v>
      </c>
      <c r="P487">
        <v>20905</v>
      </c>
      <c r="Q487">
        <v>3631</v>
      </c>
      <c r="R487">
        <v>5506</v>
      </c>
      <c r="S487">
        <v>2567</v>
      </c>
      <c r="T487" t="s">
        <v>888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3858</v>
      </c>
      <c r="B488">
        <v>1980</v>
      </c>
      <c r="C488" t="s">
        <v>171</v>
      </c>
      <c r="D488" t="s">
        <v>3859</v>
      </c>
      <c r="E488" t="str">
        <f t="shared" si="7"/>
        <v>City of Oildale</v>
      </c>
      <c r="F488">
        <v>1992</v>
      </c>
      <c r="G488" t="s">
        <v>3860</v>
      </c>
      <c r="H488">
        <v>23382</v>
      </c>
      <c r="I488">
        <v>23382</v>
      </c>
      <c r="J488">
        <v>0</v>
      </c>
      <c r="K488">
        <v>0</v>
      </c>
      <c r="L488">
        <v>9539</v>
      </c>
      <c r="M488">
        <v>5508</v>
      </c>
      <c r="N488">
        <v>4031</v>
      </c>
      <c r="O488">
        <v>48300</v>
      </c>
      <c r="P488">
        <v>7138</v>
      </c>
      <c r="Q488">
        <v>1555</v>
      </c>
      <c r="R488">
        <v>426</v>
      </c>
      <c r="S488">
        <v>1061</v>
      </c>
      <c r="T488" t="s">
        <v>3859</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3861</v>
      </c>
      <c r="B489">
        <v>1980</v>
      </c>
      <c r="C489" t="s">
        <v>171</v>
      </c>
      <c r="D489" t="s">
        <v>890</v>
      </c>
      <c r="E489" t="str">
        <f t="shared" si="7"/>
        <v>City of Ojai</v>
      </c>
      <c r="F489">
        <v>1995</v>
      </c>
      <c r="G489" t="s">
        <v>3862</v>
      </c>
      <c r="H489">
        <v>6816</v>
      </c>
      <c r="I489">
        <v>0</v>
      </c>
      <c r="J489">
        <v>6816</v>
      </c>
      <c r="K489">
        <v>0</v>
      </c>
      <c r="L489">
        <v>2585</v>
      </c>
      <c r="M489">
        <v>1615</v>
      </c>
      <c r="N489">
        <v>970</v>
      </c>
      <c r="O489">
        <v>86000</v>
      </c>
      <c r="P489">
        <v>2209</v>
      </c>
      <c r="Q489">
        <v>294</v>
      </c>
      <c r="R489">
        <v>164</v>
      </c>
      <c r="S489">
        <v>2</v>
      </c>
      <c r="T489" t="s">
        <v>890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3863</v>
      </c>
      <c r="B490">
        <v>1980</v>
      </c>
      <c r="C490" t="s">
        <v>171</v>
      </c>
      <c r="D490" t="s">
        <v>3864</v>
      </c>
      <c r="E490" t="str">
        <f t="shared" si="7"/>
        <v>City of Olivehurst</v>
      </c>
      <c r="F490">
        <v>2000</v>
      </c>
      <c r="G490" t="s">
        <v>3865</v>
      </c>
      <c r="H490">
        <v>8929</v>
      </c>
      <c r="I490">
        <v>8929</v>
      </c>
      <c r="J490">
        <v>0</v>
      </c>
      <c r="K490">
        <v>0</v>
      </c>
      <c r="L490">
        <v>2966</v>
      </c>
      <c r="M490">
        <v>2054</v>
      </c>
      <c r="N490">
        <v>912</v>
      </c>
      <c r="O490">
        <v>39600</v>
      </c>
      <c r="P490">
        <v>2388</v>
      </c>
      <c r="Q490">
        <v>316</v>
      </c>
      <c r="R490">
        <v>156</v>
      </c>
      <c r="S490">
        <v>386</v>
      </c>
      <c r="T490" t="s">
        <v>3864</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3866</v>
      </c>
      <c r="B491">
        <v>1980</v>
      </c>
      <c r="C491" t="s">
        <v>171</v>
      </c>
      <c r="D491" t="s">
        <v>892</v>
      </c>
      <c r="E491" t="str">
        <f t="shared" si="7"/>
        <v>City of Ontario</v>
      </c>
      <c r="F491">
        <v>2005</v>
      </c>
      <c r="G491" t="s">
        <v>3867</v>
      </c>
      <c r="H491">
        <v>88820</v>
      </c>
      <c r="I491">
        <v>88820</v>
      </c>
      <c r="J491">
        <v>0</v>
      </c>
      <c r="K491">
        <v>0</v>
      </c>
      <c r="L491">
        <v>29376</v>
      </c>
      <c r="M491">
        <v>19052</v>
      </c>
      <c r="N491">
        <v>10324</v>
      </c>
      <c r="O491">
        <v>66900</v>
      </c>
      <c r="P491">
        <v>23869</v>
      </c>
      <c r="Q491">
        <v>3863</v>
      </c>
      <c r="R491">
        <v>2017</v>
      </c>
      <c r="S491">
        <v>1582</v>
      </c>
      <c r="T491" t="s">
        <v>892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3868</v>
      </c>
      <c r="B492">
        <v>1980</v>
      </c>
      <c r="C492" t="s">
        <v>171</v>
      </c>
      <c r="D492" t="s">
        <v>3869</v>
      </c>
      <c r="E492" t="str">
        <f t="shared" si="7"/>
        <v>City of Opal Cliffs</v>
      </c>
      <c r="F492">
        <v>2010</v>
      </c>
      <c r="G492" t="s">
        <v>3870</v>
      </c>
      <c r="H492">
        <v>5041</v>
      </c>
      <c r="I492">
        <v>5041</v>
      </c>
      <c r="J492">
        <v>0</v>
      </c>
      <c r="K492">
        <v>0</v>
      </c>
      <c r="L492">
        <v>2509</v>
      </c>
      <c r="M492">
        <v>1427</v>
      </c>
      <c r="N492">
        <v>1082</v>
      </c>
      <c r="O492">
        <v>85700</v>
      </c>
      <c r="P492">
        <v>1737</v>
      </c>
      <c r="Q492">
        <v>315</v>
      </c>
      <c r="R492">
        <v>85</v>
      </c>
      <c r="S492">
        <v>584</v>
      </c>
      <c r="T492" t="s">
        <v>3869</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3871</v>
      </c>
      <c r="B493">
        <v>1980</v>
      </c>
      <c r="C493" t="s">
        <v>171</v>
      </c>
      <c r="D493" t="s">
        <v>894</v>
      </c>
      <c r="E493" t="str">
        <f t="shared" si="7"/>
        <v>City of Orange</v>
      </c>
      <c r="F493">
        <v>2015</v>
      </c>
      <c r="G493" t="s">
        <v>3872</v>
      </c>
      <c r="H493">
        <v>91788</v>
      </c>
      <c r="I493">
        <v>91788</v>
      </c>
      <c r="J493">
        <v>0</v>
      </c>
      <c r="K493">
        <v>0</v>
      </c>
      <c r="L493">
        <v>31708</v>
      </c>
      <c r="M493">
        <v>18854</v>
      </c>
      <c r="N493">
        <v>12854</v>
      </c>
      <c r="O493">
        <v>99900</v>
      </c>
      <c r="P493">
        <v>23996</v>
      </c>
      <c r="Q493">
        <v>3468</v>
      </c>
      <c r="R493">
        <v>4264</v>
      </c>
      <c r="S493">
        <v>1149</v>
      </c>
      <c r="T493" t="s">
        <v>894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3873</v>
      </c>
      <c r="B494">
        <v>1980</v>
      </c>
      <c r="C494" t="s">
        <v>171</v>
      </c>
      <c r="D494" t="s">
        <v>896</v>
      </c>
      <c r="E494" t="str">
        <f t="shared" si="7"/>
        <v>City of Orange Cove</v>
      </c>
      <c r="F494">
        <v>2020</v>
      </c>
      <c r="G494" t="s">
        <v>3874</v>
      </c>
      <c r="H494">
        <v>4026</v>
      </c>
      <c r="I494">
        <v>0</v>
      </c>
      <c r="J494">
        <v>4026</v>
      </c>
      <c r="K494">
        <v>0</v>
      </c>
      <c r="L494">
        <v>1097</v>
      </c>
      <c r="M494">
        <v>661</v>
      </c>
      <c r="N494">
        <v>436</v>
      </c>
      <c r="O494">
        <v>33700</v>
      </c>
      <c r="P494">
        <v>958</v>
      </c>
      <c r="Q494">
        <v>124</v>
      </c>
      <c r="R494">
        <v>57</v>
      </c>
      <c r="S494">
        <v>3</v>
      </c>
      <c r="T494" t="s">
        <v>896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3875</v>
      </c>
      <c r="B495">
        <v>1980</v>
      </c>
      <c r="C495" t="s">
        <v>171</v>
      </c>
      <c r="D495" t="s">
        <v>3876</v>
      </c>
      <c r="E495" t="str">
        <f t="shared" si="7"/>
        <v>City of Orangevale</v>
      </c>
      <c r="F495">
        <v>2022</v>
      </c>
      <c r="G495" t="s">
        <v>3877</v>
      </c>
      <c r="H495">
        <v>20585</v>
      </c>
      <c r="I495">
        <v>20585</v>
      </c>
      <c r="J495">
        <v>0</v>
      </c>
      <c r="K495">
        <v>0</v>
      </c>
      <c r="L495">
        <v>6869</v>
      </c>
      <c r="M495">
        <v>5478</v>
      </c>
      <c r="N495">
        <v>1391</v>
      </c>
      <c r="O495">
        <v>68900</v>
      </c>
      <c r="P495">
        <v>6398</v>
      </c>
      <c r="Q495">
        <v>291</v>
      </c>
      <c r="R495">
        <v>173</v>
      </c>
      <c r="S495">
        <v>353</v>
      </c>
      <c r="T495" t="s">
        <v>3876</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3878</v>
      </c>
      <c r="B496">
        <v>1980</v>
      </c>
      <c r="C496" t="s">
        <v>171</v>
      </c>
      <c r="D496" t="s">
        <v>898</v>
      </c>
      <c r="E496" t="str">
        <f t="shared" si="7"/>
        <v>City of Orinda</v>
      </c>
      <c r="F496">
        <v>2030</v>
      </c>
      <c r="G496" t="s">
        <v>3879</v>
      </c>
      <c r="H496">
        <v>16825</v>
      </c>
      <c r="I496">
        <v>16825</v>
      </c>
      <c r="J496">
        <v>0</v>
      </c>
      <c r="K496">
        <v>0</v>
      </c>
      <c r="L496">
        <v>5871</v>
      </c>
      <c r="M496">
        <v>5417</v>
      </c>
      <c r="N496">
        <v>454</v>
      </c>
      <c r="O496">
        <v>178100</v>
      </c>
      <c r="P496">
        <v>5788</v>
      </c>
      <c r="Q496">
        <v>150</v>
      </c>
      <c r="R496">
        <v>59</v>
      </c>
      <c r="S496">
        <v>2</v>
      </c>
      <c r="T496" t="s">
        <v>898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3880</v>
      </c>
      <c r="B497">
        <v>1980</v>
      </c>
      <c r="C497" t="s">
        <v>171</v>
      </c>
      <c r="D497" t="s">
        <v>900</v>
      </c>
      <c r="E497" t="str">
        <f t="shared" si="7"/>
        <v>City of Orland</v>
      </c>
      <c r="F497">
        <v>2035</v>
      </c>
      <c r="G497" t="s">
        <v>3881</v>
      </c>
      <c r="H497">
        <v>4031</v>
      </c>
      <c r="I497">
        <v>0</v>
      </c>
      <c r="J497">
        <v>4031</v>
      </c>
      <c r="K497">
        <v>0</v>
      </c>
      <c r="L497">
        <v>1572</v>
      </c>
      <c r="M497">
        <v>1009</v>
      </c>
      <c r="N497">
        <v>563</v>
      </c>
      <c r="O497">
        <v>46700</v>
      </c>
      <c r="P497">
        <v>1419</v>
      </c>
      <c r="Q497">
        <v>161</v>
      </c>
      <c r="R497">
        <v>153</v>
      </c>
      <c r="S497">
        <v>15</v>
      </c>
      <c r="T497" t="s">
        <v>900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3882</v>
      </c>
      <c r="B498">
        <v>1980</v>
      </c>
      <c r="C498" t="s">
        <v>171</v>
      </c>
      <c r="D498" t="s">
        <v>3883</v>
      </c>
      <c r="E498" t="str">
        <f t="shared" si="7"/>
        <v>City of Orosi</v>
      </c>
      <c r="F498">
        <v>2040</v>
      </c>
      <c r="G498" t="s">
        <v>3884</v>
      </c>
      <c r="H498">
        <v>4076</v>
      </c>
      <c r="I498">
        <v>0</v>
      </c>
      <c r="J498">
        <v>4076</v>
      </c>
      <c r="K498">
        <v>0</v>
      </c>
      <c r="L498">
        <v>1118</v>
      </c>
      <c r="M498">
        <v>838</v>
      </c>
      <c r="N498">
        <v>280</v>
      </c>
      <c r="O498">
        <v>41200</v>
      </c>
      <c r="P498">
        <v>917</v>
      </c>
      <c r="Q498">
        <v>114</v>
      </c>
      <c r="R498">
        <v>5</v>
      </c>
      <c r="S498">
        <v>117</v>
      </c>
      <c r="T498" t="s">
        <v>3883</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3885</v>
      </c>
      <c r="B499">
        <v>1980</v>
      </c>
      <c r="C499" t="s">
        <v>171</v>
      </c>
      <c r="D499" t="s">
        <v>902</v>
      </c>
      <c r="E499" t="str">
        <f t="shared" si="7"/>
        <v>City of Oroville</v>
      </c>
      <c r="F499">
        <v>2045</v>
      </c>
      <c r="G499" t="s">
        <v>3886</v>
      </c>
      <c r="H499">
        <v>8683</v>
      </c>
      <c r="I499">
        <v>0</v>
      </c>
      <c r="J499">
        <v>8683</v>
      </c>
      <c r="K499">
        <v>0</v>
      </c>
      <c r="L499">
        <v>3753</v>
      </c>
      <c r="M499">
        <v>1908</v>
      </c>
      <c r="N499">
        <v>1845</v>
      </c>
      <c r="O499">
        <v>44300</v>
      </c>
      <c r="P499">
        <v>2684</v>
      </c>
      <c r="Q499">
        <v>696</v>
      </c>
      <c r="R499">
        <v>478</v>
      </c>
      <c r="S499">
        <v>236</v>
      </c>
      <c r="T499" t="s">
        <v>902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3887</v>
      </c>
      <c r="B500">
        <v>1980</v>
      </c>
      <c r="C500" t="s">
        <v>171</v>
      </c>
      <c r="D500" t="s">
        <v>904</v>
      </c>
      <c r="E500" t="str">
        <f t="shared" si="7"/>
        <v>City of Oxnard</v>
      </c>
      <c r="F500">
        <v>2050</v>
      </c>
      <c r="G500" t="s">
        <v>3888</v>
      </c>
      <c r="H500">
        <v>108195</v>
      </c>
      <c r="I500">
        <v>108195</v>
      </c>
      <c r="J500">
        <v>0</v>
      </c>
      <c r="K500">
        <v>0</v>
      </c>
      <c r="L500">
        <v>33087</v>
      </c>
      <c r="M500">
        <v>17785</v>
      </c>
      <c r="N500">
        <v>15302</v>
      </c>
      <c r="O500">
        <v>72000</v>
      </c>
      <c r="P500">
        <v>23329</v>
      </c>
      <c r="Q500">
        <v>5097</v>
      </c>
      <c r="R500">
        <v>4399</v>
      </c>
      <c r="S500">
        <v>2124</v>
      </c>
      <c r="T500" t="s">
        <v>904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3889</v>
      </c>
      <c r="B501">
        <v>1980</v>
      </c>
      <c r="C501" t="s">
        <v>171</v>
      </c>
      <c r="D501" t="s">
        <v>908</v>
      </c>
      <c r="E501" t="str">
        <f t="shared" si="7"/>
        <v>City of Pacifica</v>
      </c>
      <c r="F501">
        <v>2060</v>
      </c>
      <c r="G501" t="s">
        <v>3890</v>
      </c>
      <c r="H501">
        <v>36866</v>
      </c>
      <c r="I501">
        <v>36866</v>
      </c>
      <c r="J501">
        <v>0</v>
      </c>
      <c r="K501">
        <v>0</v>
      </c>
      <c r="L501">
        <v>12733</v>
      </c>
      <c r="M501">
        <v>8653</v>
      </c>
      <c r="N501">
        <v>4080</v>
      </c>
      <c r="O501">
        <v>95200</v>
      </c>
      <c r="P501">
        <v>10750</v>
      </c>
      <c r="Q501">
        <v>1143</v>
      </c>
      <c r="R501">
        <v>1151</v>
      </c>
      <c r="S501">
        <v>87</v>
      </c>
      <c r="T501" t="s">
        <v>908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3891</v>
      </c>
      <c r="B502">
        <v>1980</v>
      </c>
      <c r="C502" t="s">
        <v>171</v>
      </c>
      <c r="D502" t="s">
        <v>906</v>
      </c>
      <c r="E502" t="str">
        <f t="shared" si="7"/>
        <v>City of Pacific Grove</v>
      </c>
      <c r="F502">
        <v>2065</v>
      </c>
      <c r="G502" t="s">
        <v>3892</v>
      </c>
      <c r="H502">
        <v>15755</v>
      </c>
      <c r="I502">
        <v>15755</v>
      </c>
      <c r="J502">
        <v>0</v>
      </c>
      <c r="K502">
        <v>0</v>
      </c>
      <c r="L502">
        <v>7196</v>
      </c>
      <c r="M502">
        <v>3554</v>
      </c>
      <c r="N502">
        <v>3642</v>
      </c>
      <c r="O502">
        <v>94900</v>
      </c>
      <c r="P502">
        <v>5397</v>
      </c>
      <c r="Q502">
        <v>1181</v>
      </c>
      <c r="R502">
        <v>943</v>
      </c>
      <c r="S502">
        <v>102</v>
      </c>
      <c r="T502" t="s">
        <v>906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3893</v>
      </c>
      <c r="B503">
        <v>1980</v>
      </c>
      <c r="C503" t="s">
        <v>171</v>
      </c>
      <c r="D503" t="s">
        <v>3894</v>
      </c>
      <c r="E503" t="str">
        <f t="shared" si="7"/>
        <v>City of Pajaro</v>
      </c>
      <c r="F503">
        <v>2070</v>
      </c>
      <c r="G503" t="s">
        <v>3895</v>
      </c>
      <c r="H503">
        <v>1426</v>
      </c>
      <c r="I503">
        <v>0</v>
      </c>
      <c r="J503">
        <v>0</v>
      </c>
      <c r="K503">
        <v>1426</v>
      </c>
      <c r="L503">
        <v>359</v>
      </c>
      <c r="M503">
        <v>102</v>
      </c>
      <c r="N503">
        <v>257</v>
      </c>
      <c r="O503">
        <v>56800</v>
      </c>
      <c r="P503">
        <v>153</v>
      </c>
      <c r="Q503">
        <v>110</v>
      </c>
      <c r="R503">
        <v>87</v>
      </c>
      <c r="S503">
        <v>33</v>
      </c>
      <c r="T503" t="s">
        <v>3894</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3896</v>
      </c>
      <c r="B504">
        <v>1980</v>
      </c>
      <c r="C504" t="s">
        <v>171</v>
      </c>
      <c r="D504" t="s">
        <v>3897</v>
      </c>
      <c r="E504" t="str">
        <f t="shared" si="7"/>
        <v>City of Palermo</v>
      </c>
      <c r="F504">
        <v>2071</v>
      </c>
      <c r="G504" t="s">
        <v>3898</v>
      </c>
      <c r="H504">
        <v>2572</v>
      </c>
      <c r="I504">
        <v>0</v>
      </c>
      <c r="J504">
        <v>2572</v>
      </c>
      <c r="K504">
        <v>0</v>
      </c>
      <c r="L504">
        <v>968</v>
      </c>
      <c r="M504">
        <v>775</v>
      </c>
      <c r="N504">
        <v>193</v>
      </c>
      <c r="O504">
        <v>35100</v>
      </c>
      <c r="P504">
        <v>542</v>
      </c>
      <c r="Q504">
        <v>55</v>
      </c>
      <c r="R504">
        <v>4</v>
      </c>
      <c r="S504">
        <v>423</v>
      </c>
      <c r="T504" t="s">
        <v>3897</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3899</v>
      </c>
      <c r="B505">
        <v>1980</v>
      </c>
      <c r="C505" t="s">
        <v>171</v>
      </c>
      <c r="D505" t="s">
        <v>914</v>
      </c>
      <c r="E505" t="str">
        <f t="shared" si="7"/>
        <v>City of Palmdale</v>
      </c>
      <c r="F505">
        <v>2072</v>
      </c>
      <c r="G505" t="s">
        <v>3900</v>
      </c>
      <c r="H505">
        <v>12277</v>
      </c>
      <c r="I505">
        <v>0</v>
      </c>
      <c r="J505">
        <v>12277</v>
      </c>
      <c r="K505">
        <v>0</v>
      </c>
      <c r="L505">
        <v>4658</v>
      </c>
      <c r="M505">
        <v>2708</v>
      </c>
      <c r="N505">
        <v>1950</v>
      </c>
      <c r="O505">
        <v>62700</v>
      </c>
      <c r="P505">
        <v>3279</v>
      </c>
      <c r="Q505">
        <v>469</v>
      </c>
      <c r="R505">
        <v>845</v>
      </c>
      <c r="S505">
        <v>387</v>
      </c>
      <c r="T505" t="s">
        <v>914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3901</v>
      </c>
      <c r="B506">
        <v>1980</v>
      </c>
      <c r="C506" t="s">
        <v>171</v>
      </c>
      <c r="D506" t="s">
        <v>3902</v>
      </c>
      <c r="E506" t="str">
        <f t="shared" si="7"/>
        <v>City of Palmdale East</v>
      </c>
      <c r="F506">
        <v>2077</v>
      </c>
      <c r="G506" t="s">
        <v>3903</v>
      </c>
      <c r="H506">
        <v>2920</v>
      </c>
      <c r="I506">
        <v>0</v>
      </c>
      <c r="J506">
        <v>2920</v>
      </c>
      <c r="K506">
        <v>0</v>
      </c>
      <c r="L506">
        <v>872</v>
      </c>
      <c r="M506">
        <v>701</v>
      </c>
      <c r="N506">
        <v>171</v>
      </c>
      <c r="O506">
        <v>59000</v>
      </c>
      <c r="P506">
        <v>885</v>
      </c>
      <c r="Q506">
        <v>30</v>
      </c>
      <c r="R506">
        <v>1</v>
      </c>
      <c r="S506">
        <v>0</v>
      </c>
      <c r="T506" t="s">
        <v>3902</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3904</v>
      </c>
      <c r="B507">
        <v>1980</v>
      </c>
      <c r="C507" t="s">
        <v>171</v>
      </c>
      <c r="D507" t="s">
        <v>910</v>
      </c>
      <c r="E507" t="str">
        <f t="shared" si="7"/>
        <v>City of Palm Desert</v>
      </c>
      <c r="F507">
        <v>2080</v>
      </c>
      <c r="G507" t="s">
        <v>3905</v>
      </c>
      <c r="H507">
        <v>11801</v>
      </c>
      <c r="I507">
        <v>11801</v>
      </c>
      <c r="J507">
        <v>0</v>
      </c>
      <c r="K507">
        <v>0</v>
      </c>
      <c r="L507">
        <v>5246</v>
      </c>
      <c r="M507">
        <v>3459</v>
      </c>
      <c r="N507">
        <v>1787</v>
      </c>
      <c r="O507">
        <v>92100</v>
      </c>
      <c r="P507">
        <v>7598</v>
      </c>
      <c r="Q507">
        <v>1045</v>
      </c>
      <c r="R507">
        <v>686</v>
      </c>
      <c r="S507">
        <v>640</v>
      </c>
      <c r="T507" t="s">
        <v>910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3906</v>
      </c>
      <c r="B508">
        <v>1980</v>
      </c>
      <c r="C508" t="s">
        <v>171</v>
      </c>
      <c r="D508" t="s">
        <v>912</v>
      </c>
      <c r="E508" t="str">
        <f t="shared" si="7"/>
        <v>City of Palm Springs</v>
      </c>
      <c r="F508">
        <v>2085</v>
      </c>
      <c r="G508" t="s">
        <v>3907</v>
      </c>
      <c r="H508">
        <v>32271</v>
      </c>
      <c r="I508">
        <v>32250</v>
      </c>
      <c r="J508">
        <v>0</v>
      </c>
      <c r="K508">
        <v>21</v>
      </c>
      <c r="L508">
        <v>15138</v>
      </c>
      <c r="M508">
        <v>9112</v>
      </c>
      <c r="N508">
        <v>6026</v>
      </c>
      <c r="O508">
        <v>102200</v>
      </c>
      <c r="P508">
        <v>14318</v>
      </c>
      <c r="Q508">
        <v>2589</v>
      </c>
      <c r="R508">
        <v>5022</v>
      </c>
      <c r="S508">
        <v>2114</v>
      </c>
      <c r="T508" t="s">
        <v>912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3908</v>
      </c>
      <c r="B509">
        <v>1980</v>
      </c>
      <c r="C509" t="s">
        <v>171</v>
      </c>
      <c r="D509" t="s">
        <v>916</v>
      </c>
      <c r="E509" t="str">
        <f t="shared" si="7"/>
        <v>City of Palo Alto</v>
      </c>
      <c r="F509">
        <v>2090</v>
      </c>
      <c r="G509" t="s">
        <v>3909</v>
      </c>
      <c r="H509">
        <v>55225</v>
      </c>
      <c r="I509">
        <v>54846</v>
      </c>
      <c r="J509">
        <v>0</v>
      </c>
      <c r="K509">
        <v>379</v>
      </c>
      <c r="L509">
        <v>23041</v>
      </c>
      <c r="M509">
        <v>12733</v>
      </c>
      <c r="N509">
        <v>10308</v>
      </c>
      <c r="O509">
        <v>148900</v>
      </c>
      <c r="P509">
        <v>18440</v>
      </c>
      <c r="Q509">
        <v>1727</v>
      </c>
      <c r="R509">
        <v>3460</v>
      </c>
      <c r="S509">
        <v>112</v>
      </c>
      <c r="T509" t="s">
        <v>916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3910</v>
      </c>
      <c r="B510">
        <v>1980</v>
      </c>
      <c r="C510" t="s">
        <v>171</v>
      </c>
      <c r="D510" t="s">
        <v>918</v>
      </c>
      <c r="E510" t="str">
        <f t="shared" si="7"/>
        <v>City of Palos Verdes Estates</v>
      </c>
      <c r="F510">
        <v>2095</v>
      </c>
      <c r="G510" t="s">
        <v>3911</v>
      </c>
      <c r="H510">
        <v>14376</v>
      </c>
      <c r="I510">
        <v>14376</v>
      </c>
      <c r="J510">
        <v>0</v>
      </c>
      <c r="K510">
        <v>0</v>
      </c>
      <c r="L510">
        <v>4776</v>
      </c>
      <c r="M510">
        <v>4344</v>
      </c>
      <c r="N510">
        <v>432</v>
      </c>
      <c r="O510">
        <v>200100</v>
      </c>
      <c r="P510">
        <v>4593</v>
      </c>
      <c r="Q510">
        <v>141</v>
      </c>
      <c r="R510">
        <v>141</v>
      </c>
      <c r="S510">
        <v>1</v>
      </c>
      <c r="T510" t="s">
        <v>918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3912</v>
      </c>
      <c r="B511">
        <v>1980</v>
      </c>
      <c r="C511" t="s">
        <v>171</v>
      </c>
      <c r="D511" t="s">
        <v>920</v>
      </c>
      <c r="E511" t="str">
        <f t="shared" si="7"/>
        <v>City of Paradise</v>
      </c>
      <c r="F511">
        <v>2100</v>
      </c>
      <c r="G511" t="s">
        <v>3913</v>
      </c>
      <c r="H511">
        <v>22571</v>
      </c>
      <c r="I511">
        <v>0</v>
      </c>
      <c r="J511">
        <v>22571</v>
      </c>
      <c r="K511">
        <v>0</v>
      </c>
      <c r="L511">
        <v>9540</v>
      </c>
      <c r="M511">
        <v>7263</v>
      </c>
      <c r="N511">
        <v>2277</v>
      </c>
      <c r="O511">
        <v>62800</v>
      </c>
      <c r="P511">
        <v>7513</v>
      </c>
      <c r="Q511">
        <v>572</v>
      </c>
      <c r="R511">
        <v>214</v>
      </c>
      <c r="S511">
        <v>1764</v>
      </c>
      <c r="T511" t="s">
        <v>920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3914</v>
      </c>
      <c r="B512">
        <v>1980</v>
      </c>
      <c r="C512" t="s">
        <v>171</v>
      </c>
      <c r="D512" t="s">
        <v>922</v>
      </c>
      <c r="E512" t="str">
        <f t="shared" si="7"/>
        <v>City of Paramount</v>
      </c>
      <c r="F512">
        <v>2115</v>
      </c>
      <c r="G512" t="s">
        <v>3915</v>
      </c>
      <c r="H512">
        <v>36407</v>
      </c>
      <c r="I512">
        <v>36407</v>
      </c>
      <c r="J512">
        <v>0</v>
      </c>
      <c r="K512">
        <v>0</v>
      </c>
      <c r="L512">
        <v>11279</v>
      </c>
      <c r="M512">
        <v>5185</v>
      </c>
      <c r="N512">
        <v>6094</v>
      </c>
      <c r="O512">
        <v>62700</v>
      </c>
      <c r="P512">
        <v>7835</v>
      </c>
      <c r="Q512">
        <v>1290</v>
      </c>
      <c r="R512">
        <v>1260</v>
      </c>
      <c r="S512">
        <v>1343</v>
      </c>
      <c r="T512" t="s">
        <v>922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3916</v>
      </c>
      <c r="B513">
        <v>1980</v>
      </c>
      <c r="C513" t="s">
        <v>171</v>
      </c>
      <c r="D513" t="s">
        <v>3917</v>
      </c>
      <c r="E513" t="str">
        <f t="shared" si="7"/>
        <v>City of Parksdale</v>
      </c>
      <c r="F513">
        <v>2116</v>
      </c>
      <c r="G513" t="s">
        <v>3918</v>
      </c>
      <c r="H513">
        <v>1267</v>
      </c>
      <c r="I513">
        <v>0</v>
      </c>
      <c r="J513">
        <v>0</v>
      </c>
      <c r="K513">
        <v>1267</v>
      </c>
      <c r="L513">
        <v>349</v>
      </c>
      <c r="M513">
        <v>229</v>
      </c>
      <c r="N513">
        <v>120</v>
      </c>
      <c r="O513">
        <v>36900</v>
      </c>
      <c r="P513">
        <v>294</v>
      </c>
      <c r="Q513">
        <v>55</v>
      </c>
      <c r="R513">
        <v>0</v>
      </c>
      <c r="S513">
        <v>32</v>
      </c>
      <c r="T513" t="s">
        <v>3917</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3919</v>
      </c>
      <c r="B514">
        <v>1980</v>
      </c>
      <c r="C514" t="s">
        <v>171</v>
      </c>
      <c r="D514" t="s">
        <v>3920</v>
      </c>
      <c r="E514" t="str">
        <f t="shared" si="7"/>
        <v>City of Parkway-Sacramento South</v>
      </c>
      <c r="F514">
        <v>2117</v>
      </c>
      <c r="G514" t="s">
        <v>3921</v>
      </c>
      <c r="H514">
        <v>26815</v>
      </c>
      <c r="I514">
        <v>26815</v>
      </c>
      <c r="J514">
        <v>0</v>
      </c>
      <c r="K514">
        <v>0</v>
      </c>
      <c r="L514">
        <v>10152</v>
      </c>
      <c r="M514">
        <v>5679</v>
      </c>
      <c r="N514">
        <v>4473</v>
      </c>
      <c r="O514">
        <v>49400</v>
      </c>
      <c r="P514">
        <v>7977</v>
      </c>
      <c r="Q514">
        <v>1342</v>
      </c>
      <c r="R514">
        <v>1601</v>
      </c>
      <c r="S514">
        <v>92</v>
      </c>
      <c r="T514" t="s">
        <v>3920</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3922</v>
      </c>
      <c r="B515">
        <v>1980</v>
      </c>
      <c r="C515" t="s">
        <v>171</v>
      </c>
      <c r="D515" t="s">
        <v>3923</v>
      </c>
      <c r="E515" t="str">
        <f t="shared" si="7"/>
        <v>City of Parkwood</v>
      </c>
      <c r="F515">
        <v>2118</v>
      </c>
      <c r="G515" t="s">
        <v>3924</v>
      </c>
      <c r="H515">
        <v>1146</v>
      </c>
      <c r="I515">
        <v>0</v>
      </c>
      <c r="J515">
        <v>0</v>
      </c>
      <c r="K515">
        <v>1146</v>
      </c>
      <c r="L515">
        <v>333</v>
      </c>
      <c r="M515">
        <v>275</v>
      </c>
      <c r="N515">
        <v>58</v>
      </c>
      <c r="O515">
        <v>48500</v>
      </c>
      <c r="P515">
        <v>384</v>
      </c>
      <c r="Q515">
        <v>9</v>
      </c>
      <c r="R515">
        <v>1</v>
      </c>
      <c r="S515">
        <v>0</v>
      </c>
      <c r="T515" t="s">
        <v>3923</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3925</v>
      </c>
      <c r="B516">
        <v>1980</v>
      </c>
      <c r="C516" t="s">
        <v>171</v>
      </c>
      <c r="D516" t="s">
        <v>924</v>
      </c>
      <c r="E516" t="str">
        <f t="shared" si="7"/>
        <v>City of Parlier</v>
      </c>
      <c r="F516">
        <v>2120</v>
      </c>
      <c r="G516" t="s">
        <v>3926</v>
      </c>
      <c r="H516">
        <v>2902</v>
      </c>
      <c r="I516">
        <v>0</v>
      </c>
      <c r="J516">
        <v>2902</v>
      </c>
      <c r="K516">
        <v>0</v>
      </c>
      <c r="L516">
        <v>734</v>
      </c>
      <c r="M516">
        <v>390</v>
      </c>
      <c r="N516">
        <v>344</v>
      </c>
      <c r="O516">
        <v>37100</v>
      </c>
      <c r="P516">
        <v>565</v>
      </c>
      <c r="Q516">
        <v>129</v>
      </c>
      <c r="R516">
        <v>67</v>
      </c>
      <c r="S516">
        <v>1</v>
      </c>
      <c r="T516" t="s">
        <v>924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3927</v>
      </c>
      <c r="B517">
        <v>1980</v>
      </c>
      <c r="C517" t="s">
        <v>171</v>
      </c>
      <c r="D517" t="s">
        <v>926</v>
      </c>
      <c r="E517" t="str">
        <f t="shared" ref="E517:E580" si="8">_xlfn.CONCAT("City of ",D517)</f>
        <v>City of Pasadena</v>
      </c>
      <c r="F517">
        <v>2125</v>
      </c>
      <c r="G517" t="s">
        <v>3928</v>
      </c>
      <c r="H517">
        <v>118550</v>
      </c>
      <c r="I517">
        <v>118550</v>
      </c>
      <c r="J517">
        <v>0</v>
      </c>
      <c r="K517">
        <v>0</v>
      </c>
      <c r="L517">
        <v>47056</v>
      </c>
      <c r="M517">
        <v>21494</v>
      </c>
      <c r="N517">
        <v>25562</v>
      </c>
      <c r="O517">
        <v>92100</v>
      </c>
      <c r="P517">
        <v>31785</v>
      </c>
      <c r="Q517">
        <v>7117</v>
      </c>
      <c r="R517">
        <v>10737</v>
      </c>
      <c r="S517">
        <v>44</v>
      </c>
      <c r="T517" t="s">
        <v>926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3929</v>
      </c>
      <c r="B518">
        <v>1980</v>
      </c>
      <c r="C518" t="s">
        <v>171</v>
      </c>
      <c r="D518" t="s">
        <v>930</v>
      </c>
      <c r="E518" t="str">
        <f t="shared" si="8"/>
        <v>City of Patterson</v>
      </c>
      <c r="F518">
        <v>2130</v>
      </c>
      <c r="G518" t="s">
        <v>3930</v>
      </c>
      <c r="H518">
        <v>3908</v>
      </c>
      <c r="I518">
        <v>0</v>
      </c>
      <c r="J518">
        <v>3908</v>
      </c>
      <c r="K518">
        <v>0</v>
      </c>
      <c r="L518">
        <v>1278</v>
      </c>
      <c r="M518">
        <v>714</v>
      </c>
      <c r="N518">
        <v>564</v>
      </c>
      <c r="O518">
        <v>50400</v>
      </c>
      <c r="P518">
        <v>1020</v>
      </c>
      <c r="Q518">
        <v>199</v>
      </c>
      <c r="R518">
        <v>50</v>
      </c>
      <c r="S518">
        <v>73</v>
      </c>
      <c r="T518" t="s">
        <v>930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3931</v>
      </c>
      <c r="B519">
        <v>1980</v>
      </c>
      <c r="C519" t="s">
        <v>171</v>
      </c>
      <c r="D519" t="s">
        <v>3932</v>
      </c>
      <c r="E519" t="str">
        <f t="shared" si="8"/>
        <v>City of Penn Valley</v>
      </c>
      <c r="F519">
        <v>2137</v>
      </c>
      <c r="G519" t="s">
        <v>3933</v>
      </c>
      <c r="H519">
        <v>1032</v>
      </c>
      <c r="I519">
        <v>0</v>
      </c>
      <c r="J519">
        <v>0</v>
      </c>
      <c r="K519">
        <v>1032</v>
      </c>
      <c r="L519">
        <v>384</v>
      </c>
      <c r="M519">
        <v>329</v>
      </c>
      <c r="N519">
        <v>55</v>
      </c>
      <c r="O519">
        <v>76300</v>
      </c>
      <c r="P519">
        <v>295</v>
      </c>
      <c r="Q519">
        <v>21</v>
      </c>
      <c r="R519">
        <v>0</v>
      </c>
      <c r="S519">
        <v>111</v>
      </c>
      <c r="T519" t="s">
        <v>3932</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3934</v>
      </c>
      <c r="B520">
        <v>1980</v>
      </c>
      <c r="C520" t="s">
        <v>171</v>
      </c>
      <c r="D520" t="s">
        <v>932</v>
      </c>
      <c r="E520" t="str">
        <f t="shared" si="8"/>
        <v>City of Perris</v>
      </c>
      <c r="F520">
        <v>2138</v>
      </c>
      <c r="G520" t="s">
        <v>3935</v>
      </c>
      <c r="H520">
        <v>6827</v>
      </c>
      <c r="I520">
        <v>0</v>
      </c>
      <c r="J520">
        <v>6827</v>
      </c>
      <c r="K520">
        <v>0</v>
      </c>
      <c r="L520">
        <v>2355</v>
      </c>
      <c r="M520">
        <v>1693</v>
      </c>
      <c r="N520">
        <v>662</v>
      </c>
      <c r="O520">
        <v>45100</v>
      </c>
      <c r="P520">
        <v>1525</v>
      </c>
      <c r="Q520">
        <v>204</v>
      </c>
      <c r="R520">
        <v>115</v>
      </c>
      <c r="S520">
        <v>780</v>
      </c>
      <c r="T520" t="s">
        <v>932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3936</v>
      </c>
      <c r="B521">
        <v>1980</v>
      </c>
      <c r="C521" t="s">
        <v>171</v>
      </c>
      <c r="D521" t="s">
        <v>934</v>
      </c>
      <c r="E521" t="str">
        <f t="shared" si="8"/>
        <v>City of Petaluma</v>
      </c>
      <c r="F521">
        <v>2140</v>
      </c>
      <c r="G521" t="s">
        <v>3937</v>
      </c>
      <c r="H521">
        <v>33834</v>
      </c>
      <c r="I521">
        <v>0</v>
      </c>
      <c r="J521">
        <v>33834</v>
      </c>
      <c r="K521">
        <v>0</v>
      </c>
      <c r="L521">
        <v>12122</v>
      </c>
      <c r="M521">
        <v>8267</v>
      </c>
      <c r="N521">
        <v>3855</v>
      </c>
      <c r="O521">
        <v>89100</v>
      </c>
      <c r="P521">
        <v>10516</v>
      </c>
      <c r="Q521">
        <v>987</v>
      </c>
      <c r="R521">
        <v>453</v>
      </c>
      <c r="S521">
        <v>577</v>
      </c>
      <c r="T521" t="s">
        <v>934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3938</v>
      </c>
      <c r="B522">
        <v>1980</v>
      </c>
      <c r="C522" t="s">
        <v>171</v>
      </c>
      <c r="D522" t="s">
        <v>936</v>
      </c>
      <c r="E522" t="str">
        <f t="shared" si="8"/>
        <v>City of Pico Rivera</v>
      </c>
      <c r="F522">
        <v>2145</v>
      </c>
      <c r="G522" t="s">
        <v>3939</v>
      </c>
      <c r="H522">
        <v>53459</v>
      </c>
      <c r="I522">
        <v>53459</v>
      </c>
      <c r="J522">
        <v>0</v>
      </c>
      <c r="K522">
        <v>0</v>
      </c>
      <c r="L522">
        <v>15399</v>
      </c>
      <c r="M522">
        <v>10964</v>
      </c>
      <c r="N522">
        <v>4435</v>
      </c>
      <c r="O522">
        <v>65700</v>
      </c>
      <c r="P522">
        <v>12852</v>
      </c>
      <c r="Q522">
        <v>854</v>
      </c>
      <c r="R522">
        <v>1779</v>
      </c>
      <c r="S522">
        <v>397</v>
      </c>
      <c r="T522" t="s">
        <v>936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3940</v>
      </c>
      <c r="B523">
        <v>1980</v>
      </c>
      <c r="C523" t="s">
        <v>171</v>
      </c>
      <c r="D523" t="s">
        <v>3941</v>
      </c>
      <c r="E523" t="str">
        <f t="shared" si="8"/>
        <v>City of Piedmont</v>
      </c>
      <c r="F523">
        <v>2150</v>
      </c>
      <c r="G523" t="s">
        <v>3942</v>
      </c>
      <c r="H523">
        <v>10498</v>
      </c>
      <c r="I523">
        <v>10498</v>
      </c>
      <c r="J523">
        <v>0</v>
      </c>
      <c r="K523">
        <v>0</v>
      </c>
      <c r="L523">
        <v>3763</v>
      </c>
      <c r="M523">
        <v>3405</v>
      </c>
      <c r="N523">
        <v>358</v>
      </c>
      <c r="O523">
        <v>192100</v>
      </c>
      <c r="P523">
        <v>3714</v>
      </c>
      <c r="Q523">
        <v>121</v>
      </c>
      <c r="R523">
        <v>1</v>
      </c>
      <c r="S523">
        <v>0</v>
      </c>
      <c r="T523" t="s">
        <v>3941</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3943</v>
      </c>
      <c r="B524">
        <v>1980</v>
      </c>
      <c r="C524" t="s">
        <v>171</v>
      </c>
      <c r="D524" t="s">
        <v>3944</v>
      </c>
      <c r="E524" t="str">
        <f t="shared" si="8"/>
        <v>City of Pine Grove</v>
      </c>
      <c r="F524">
        <v>2158</v>
      </c>
      <c r="G524" t="s">
        <v>3945</v>
      </c>
      <c r="H524">
        <v>1049</v>
      </c>
      <c r="I524">
        <v>1049</v>
      </c>
      <c r="J524">
        <v>0</v>
      </c>
      <c r="K524">
        <v>0</v>
      </c>
      <c r="L524">
        <v>374</v>
      </c>
      <c r="M524">
        <v>252</v>
      </c>
      <c r="N524">
        <v>122</v>
      </c>
      <c r="O524">
        <v>48100</v>
      </c>
      <c r="P524">
        <v>298</v>
      </c>
      <c r="Q524">
        <v>44</v>
      </c>
      <c r="R524">
        <v>0</v>
      </c>
      <c r="S524">
        <v>75</v>
      </c>
      <c r="T524" t="s">
        <v>3944</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3946</v>
      </c>
      <c r="B525">
        <v>1980</v>
      </c>
      <c r="C525" t="s">
        <v>171</v>
      </c>
      <c r="D525" t="s">
        <v>3947</v>
      </c>
      <c r="E525" t="str">
        <f t="shared" si="8"/>
        <v>City of Pine Hills</v>
      </c>
      <c r="F525">
        <v>2159</v>
      </c>
      <c r="G525" t="s">
        <v>3948</v>
      </c>
      <c r="H525">
        <v>2686</v>
      </c>
      <c r="I525">
        <v>0</v>
      </c>
      <c r="J525">
        <v>2686</v>
      </c>
      <c r="K525">
        <v>0</v>
      </c>
      <c r="L525">
        <v>1042</v>
      </c>
      <c r="M525">
        <v>751</v>
      </c>
      <c r="N525">
        <v>291</v>
      </c>
      <c r="O525">
        <v>57100</v>
      </c>
      <c r="P525">
        <v>808</v>
      </c>
      <c r="Q525">
        <v>86</v>
      </c>
      <c r="R525">
        <v>2</v>
      </c>
      <c r="S525">
        <v>186</v>
      </c>
      <c r="T525" t="s">
        <v>3947</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3949</v>
      </c>
      <c r="B526">
        <v>1980</v>
      </c>
      <c r="C526" t="s">
        <v>171</v>
      </c>
      <c r="D526" t="s">
        <v>938</v>
      </c>
      <c r="E526" t="str">
        <f t="shared" si="8"/>
        <v>City of Pinole</v>
      </c>
      <c r="F526">
        <v>2160</v>
      </c>
      <c r="G526" t="s">
        <v>3950</v>
      </c>
      <c r="H526">
        <v>14253</v>
      </c>
      <c r="I526">
        <v>14253</v>
      </c>
      <c r="J526">
        <v>0</v>
      </c>
      <c r="K526">
        <v>0</v>
      </c>
      <c r="L526">
        <v>4897</v>
      </c>
      <c r="M526">
        <v>3753</v>
      </c>
      <c r="N526">
        <v>1144</v>
      </c>
      <c r="O526">
        <v>88100</v>
      </c>
      <c r="P526">
        <v>4425</v>
      </c>
      <c r="Q526">
        <v>346</v>
      </c>
      <c r="R526">
        <v>294</v>
      </c>
      <c r="S526">
        <v>2</v>
      </c>
      <c r="T526" t="s">
        <v>938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3951</v>
      </c>
      <c r="B527">
        <v>1980</v>
      </c>
      <c r="C527" t="s">
        <v>171</v>
      </c>
      <c r="D527" t="s">
        <v>3952</v>
      </c>
      <c r="E527" t="str">
        <f t="shared" si="8"/>
        <v>City of Piru</v>
      </c>
      <c r="F527">
        <v>2166</v>
      </c>
      <c r="G527" t="s">
        <v>3953</v>
      </c>
      <c r="H527">
        <v>1284</v>
      </c>
      <c r="I527">
        <v>0</v>
      </c>
      <c r="J527">
        <v>0</v>
      </c>
      <c r="K527">
        <v>1284</v>
      </c>
      <c r="L527">
        <v>334</v>
      </c>
      <c r="M527">
        <v>186</v>
      </c>
      <c r="N527">
        <v>148</v>
      </c>
      <c r="O527">
        <v>40900</v>
      </c>
      <c r="P527">
        <v>277</v>
      </c>
      <c r="Q527">
        <v>48</v>
      </c>
      <c r="R527">
        <v>12</v>
      </c>
      <c r="S527">
        <v>14</v>
      </c>
      <c r="T527" t="s">
        <v>3952</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3954</v>
      </c>
      <c r="B528">
        <v>1980</v>
      </c>
      <c r="C528" t="s">
        <v>171</v>
      </c>
      <c r="D528" t="s">
        <v>940</v>
      </c>
      <c r="E528" t="str">
        <f t="shared" si="8"/>
        <v>City of Pismo Beach</v>
      </c>
      <c r="F528">
        <v>2170</v>
      </c>
      <c r="G528" t="s">
        <v>3955</v>
      </c>
      <c r="H528">
        <v>5364</v>
      </c>
      <c r="I528">
        <v>0</v>
      </c>
      <c r="J528">
        <v>5364</v>
      </c>
      <c r="K528">
        <v>0</v>
      </c>
      <c r="L528">
        <v>2704</v>
      </c>
      <c r="M528">
        <v>1429</v>
      </c>
      <c r="N528">
        <v>1275</v>
      </c>
      <c r="O528">
        <v>87300</v>
      </c>
      <c r="P528">
        <v>1956</v>
      </c>
      <c r="Q528">
        <v>478</v>
      </c>
      <c r="R528">
        <v>286</v>
      </c>
      <c r="S528">
        <v>599</v>
      </c>
      <c r="T528" t="s">
        <v>940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3956</v>
      </c>
      <c r="B529">
        <v>1980</v>
      </c>
      <c r="C529" t="s">
        <v>171</v>
      </c>
      <c r="D529" t="s">
        <v>942</v>
      </c>
      <c r="E529" t="str">
        <f t="shared" si="8"/>
        <v>City of Pittsburg</v>
      </c>
      <c r="F529">
        <v>2175</v>
      </c>
      <c r="G529" t="s">
        <v>3957</v>
      </c>
      <c r="H529">
        <v>33034</v>
      </c>
      <c r="I529">
        <v>33034</v>
      </c>
      <c r="J529">
        <v>0</v>
      </c>
      <c r="K529">
        <v>0</v>
      </c>
      <c r="L529">
        <v>11087</v>
      </c>
      <c r="M529">
        <v>7769</v>
      </c>
      <c r="N529">
        <v>3318</v>
      </c>
      <c r="O529">
        <v>66300</v>
      </c>
      <c r="P529">
        <v>9984</v>
      </c>
      <c r="Q529">
        <v>1034</v>
      </c>
      <c r="R529">
        <v>381</v>
      </c>
      <c r="S529">
        <v>527</v>
      </c>
      <c r="T529" t="s">
        <v>942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3958</v>
      </c>
      <c r="B530">
        <v>1980</v>
      </c>
      <c r="C530" t="s">
        <v>171</v>
      </c>
      <c r="D530" t="s">
        <v>3959</v>
      </c>
      <c r="E530" t="str">
        <f t="shared" si="8"/>
        <v>City of Pixley</v>
      </c>
      <c r="F530">
        <v>2190</v>
      </c>
      <c r="G530" t="s">
        <v>3960</v>
      </c>
      <c r="H530">
        <v>2488</v>
      </c>
      <c r="I530">
        <v>0</v>
      </c>
      <c r="J530">
        <v>0</v>
      </c>
      <c r="K530">
        <v>2488</v>
      </c>
      <c r="L530">
        <v>759</v>
      </c>
      <c r="M530">
        <v>513</v>
      </c>
      <c r="N530">
        <v>246</v>
      </c>
      <c r="O530">
        <v>29300</v>
      </c>
      <c r="P530">
        <v>700</v>
      </c>
      <c r="Q530">
        <v>55</v>
      </c>
      <c r="R530">
        <v>37</v>
      </c>
      <c r="S530">
        <v>30</v>
      </c>
      <c r="T530" t="s">
        <v>3959</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3961</v>
      </c>
      <c r="B531">
        <v>1980</v>
      </c>
      <c r="C531" t="s">
        <v>171</v>
      </c>
      <c r="D531" t="s">
        <v>944</v>
      </c>
      <c r="E531" t="str">
        <f t="shared" si="8"/>
        <v>City of Placentia</v>
      </c>
      <c r="F531">
        <v>2195</v>
      </c>
      <c r="G531" t="s">
        <v>3962</v>
      </c>
      <c r="H531">
        <v>35041</v>
      </c>
      <c r="I531">
        <v>35041</v>
      </c>
      <c r="J531">
        <v>0</v>
      </c>
      <c r="K531">
        <v>0</v>
      </c>
      <c r="L531">
        <v>10794</v>
      </c>
      <c r="M531">
        <v>7902</v>
      </c>
      <c r="N531">
        <v>2892</v>
      </c>
      <c r="O531">
        <v>116600</v>
      </c>
      <c r="P531">
        <v>9290</v>
      </c>
      <c r="Q531">
        <v>772</v>
      </c>
      <c r="R531">
        <v>814</v>
      </c>
      <c r="S531">
        <v>501</v>
      </c>
      <c r="T531" t="s">
        <v>944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3963</v>
      </c>
      <c r="B532">
        <v>1980</v>
      </c>
      <c r="C532" t="s">
        <v>171</v>
      </c>
      <c r="D532" t="s">
        <v>946</v>
      </c>
      <c r="E532" t="str">
        <f t="shared" si="8"/>
        <v>City of Placerville</v>
      </c>
      <c r="F532">
        <v>2200</v>
      </c>
      <c r="G532" t="s">
        <v>3964</v>
      </c>
      <c r="H532">
        <v>6739</v>
      </c>
      <c r="I532">
        <v>0</v>
      </c>
      <c r="J532">
        <v>6739</v>
      </c>
      <c r="K532">
        <v>0</v>
      </c>
      <c r="L532">
        <v>2778</v>
      </c>
      <c r="M532">
        <v>1536</v>
      </c>
      <c r="N532">
        <v>1242</v>
      </c>
      <c r="O532">
        <v>65200</v>
      </c>
      <c r="P532">
        <v>2199</v>
      </c>
      <c r="Q532">
        <v>418</v>
      </c>
      <c r="R532">
        <v>202</v>
      </c>
      <c r="S532">
        <v>135</v>
      </c>
      <c r="T532" t="s">
        <v>946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3965</v>
      </c>
      <c r="B533">
        <v>1980</v>
      </c>
      <c r="C533" t="s">
        <v>171</v>
      </c>
      <c r="D533" t="s">
        <v>3966</v>
      </c>
      <c r="E533" t="str">
        <f t="shared" si="8"/>
        <v>City of Planada</v>
      </c>
      <c r="F533">
        <v>2205</v>
      </c>
      <c r="G533" t="s">
        <v>3967</v>
      </c>
      <c r="H533">
        <v>2406</v>
      </c>
      <c r="I533">
        <v>0</v>
      </c>
      <c r="J533">
        <v>0</v>
      </c>
      <c r="K533">
        <v>2406</v>
      </c>
      <c r="L533">
        <v>624</v>
      </c>
      <c r="M533">
        <v>380</v>
      </c>
      <c r="N533">
        <v>244</v>
      </c>
      <c r="O533">
        <v>30900</v>
      </c>
      <c r="P533">
        <v>574</v>
      </c>
      <c r="Q533">
        <v>69</v>
      </c>
      <c r="R533">
        <v>9</v>
      </c>
      <c r="S533">
        <v>12</v>
      </c>
      <c r="T533" t="s">
        <v>3966</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3968</v>
      </c>
      <c r="B534">
        <v>1980</v>
      </c>
      <c r="C534" t="s">
        <v>171</v>
      </c>
      <c r="D534" t="s">
        <v>948</v>
      </c>
      <c r="E534" t="str">
        <f t="shared" si="8"/>
        <v>City of Pleasant Hill</v>
      </c>
      <c r="F534">
        <v>2210</v>
      </c>
      <c r="G534" t="s">
        <v>3969</v>
      </c>
      <c r="H534">
        <v>25124</v>
      </c>
      <c r="I534">
        <v>25124</v>
      </c>
      <c r="J534">
        <v>0</v>
      </c>
      <c r="K534">
        <v>0</v>
      </c>
      <c r="L534">
        <v>9771</v>
      </c>
      <c r="M534">
        <v>5942</v>
      </c>
      <c r="N534">
        <v>3829</v>
      </c>
      <c r="O534">
        <v>93400</v>
      </c>
      <c r="P534">
        <v>7997</v>
      </c>
      <c r="Q534">
        <v>509</v>
      </c>
      <c r="R534">
        <v>1572</v>
      </c>
      <c r="S534">
        <v>45</v>
      </c>
      <c r="T534" t="s">
        <v>948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3970</v>
      </c>
      <c r="B535">
        <v>1980</v>
      </c>
      <c r="C535" t="s">
        <v>171</v>
      </c>
      <c r="D535" t="s">
        <v>950</v>
      </c>
      <c r="E535" t="str">
        <f t="shared" si="8"/>
        <v>City of Pleasanton</v>
      </c>
      <c r="F535">
        <v>2215</v>
      </c>
      <c r="G535" t="s">
        <v>3971</v>
      </c>
      <c r="H535">
        <v>35160</v>
      </c>
      <c r="I535">
        <v>35160</v>
      </c>
      <c r="J535">
        <v>0</v>
      </c>
      <c r="K535">
        <v>0</v>
      </c>
      <c r="L535">
        <v>11317</v>
      </c>
      <c r="M535">
        <v>8672</v>
      </c>
      <c r="N535">
        <v>2645</v>
      </c>
      <c r="O535">
        <v>116700</v>
      </c>
      <c r="P535">
        <v>9950</v>
      </c>
      <c r="Q535">
        <v>786</v>
      </c>
      <c r="R535">
        <v>566</v>
      </c>
      <c r="S535">
        <v>359</v>
      </c>
      <c r="T535" t="s">
        <v>950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3972</v>
      </c>
      <c r="B536">
        <v>1980</v>
      </c>
      <c r="C536" t="s">
        <v>171</v>
      </c>
      <c r="D536" t="s">
        <v>952</v>
      </c>
      <c r="E536" t="str">
        <f t="shared" si="8"/>
        <v>City of Plymouth</v>
      </c>
      <c r="F536">
        <v>2220</v>
      </c>
      <c r="G536" t="s">
        <v>3973</v>
      </c>
      <c r="H536">
        <v>699</v>
      </c>
      <c r="I536">
        <v>0</v>
      </c>
      <c r="J536">
        <v>0</v>
      </c>
      <c r="K536">
        <v>699</v>
      </c>
      <c r="L536">
        <v>275</v>
      </c>
      <c r="M536">
        <v>178</v>
      </c>
      <c r="N536">
        <v>97</v>
      </c>
      <c r="O536">
        <v>47400</v>
      </c>
      <c r="P536">
        <v>217</v>
      </c>
      <c r="Q536">
        <v>24</v>
      </c>
      <c r="R536">
        <v>8</v>
      </c>
      <c r="S536">
        <v>53</v>
      </c>
      <c r="T536" t="s">
        <v>952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3974</v>
      </c>
      <c r="B537">
        <v>1980</v>
      </c>
      <c r="C537" t="s">
        <v>171</v>
      </c>
      <c r="D537" t="s">
        <v>954</v>
      </c>
      <c r="E537" t="str">
        <f t="shared" si="8"/>
        <v>City of Point Arena</v>
      </c>
      <c r="F537">
        <v>2223</v>
      </c>
      <c r="G537" t="s">
        <v>3975</v>
      </c>
      <c r="H537">
        <v>425</v>
      </c>
      <c r="I537">
        <v>0</v>
      </c>
      <c r="J537">
        <v>0</v>
      </c>
      <c r="K537">
        <v>425</v>
      </c>
      <c r="L537">
        <v>187</v>
      </c>
      <c r="M537">
        <v>70</v>
      </c>
      <c r="N537">
        <v>117</v>
      </c>
      <c r="O537">
        <v>55500</v>
      </c>
      <c r="P537">
        <v>153</v>
      </c>
      <c r="Q537">
        <v>32</v>
      </c>
      <c r="R537">
        <v>5</v>
      </c>
      <c r="S537">
        <v>31</v>
      </c>
      <c r="T537" t="s">
        <v>954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3976</v>
      </c>
      <c r="B538">
        <v>1980</v>
      </c>
      <c r="C538" t="s">
        <v>171</v>
      </c>
      <c r="D538" t="s">
        <v>3977</v>
      </c>
      <c r="E538" t="str">
        <f t="shared" si="8"/>
        <v>City of Point Dume</v>
      </c>
      <c r="F538">
        <v>2224</v>
      </c>
      <c r="G538" t="s">
        <v>3978</v>
      </c>
      <c r="H538">
        <v>2438</v>
      </c>
      <c r="I538">
        <v>0</v>
      </c>
      <c r="J538">
        <v>0</v>
      </c>
      <c r="K538">
        <v>2438</v>
      </c>
      <c r="L538">
        <v>931</v>
      </c>
      <c r="M538">
        <v>718</v>
      </c>
      <c r="N538">
        <v>213</v>
      </c>
      <c r="O538">
        <v>200100</v>
      </c>
      <c r="P538">
        <v>636</v>
      </c>
      <c r="Q538">
        <v>121</v>
      </c>
      <c r="R538">
        <v>64</v>
      </c>
      <c r="S538">
        <v>220</v>
      </c>
      <c r="T538" t="s">
        <v>3977</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3979</v>
      </c>
      <c r="B539">
        <v>1980</v>
      </c>
      <c r="C539" t="s">
        <v>171</v>
      </c>
      <c r="D539" t="s">
        <v>3980</v>
      </c>
      <c r="E539" t="str">
        <f t="shared" si="8"/>
        <v>City of Point Mugu</v>
      </c>
      <c r="F539">
        <v>2226</v>
      </c>
      <c r="G539" t="s">
        <v>3981</v>
      </c>
      <c r="H539">
        <v>2701</v>
      </c>
      <c r="I539">
        <v>0</v>
      </c>
      <c r="J539">
        <v>2701</v>
      </c>
      <c r="K539">
        <v>0</v>
      </c>
      <c r="L539">
        <v>550</v>
      </c>
      <c r="M539">
        <v>0</v>
      </c>
      <c r="N539">
        <v>550</v>
      </c>
      <c r="O539">
        <v>0</v>
      </c>
      <c r="P539">
        <v>497</v>
      </c>
      <c r="Q539">
        <v>73</v>
      </c>
      <c r="R539">
        <v>1</v>
      </c>
      <c r="S539">
        <v>0</v>
      </c>
      <c r="T539" t="s">
        <v>3980</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3982</v>
      </c>
      <c r="B540">
        <v>1980</v>
      </c>
      <c r="C540" t="s">
        <v>171</v>
      </c>
      <c r="D540" t="s">
        <v>3983</v>
      </c>
      <c r="E540" t="str">
        <f t="shared" si="8"/>
        <v>City of Pollock Pines</v>
      </c>
      <c r="F540">
        <v>2229</v>
      </c>
      <c r="G540" t="s">
        <v>3984</v>
      </c>
      <c r="H540">
        <v>1941</v>
      </c>
      <c r="I540">
        <v>0</v>
      </c>
      <c r="J540">
        <v>0</v>
      </c>
      <c r="K540">
        <v>1941</v>
      </c>
      <c r="L540">
        <v>860</v>
      </c>
      <c r="M540">
        <v>581</v>
      </c>
      <c r="N540">
        <v>279</v>
      </c>
      <c r="O540">
        <v>62900</v>
      </c>
      <c r="P540">
        <v>546</v>
      </c>
      <c r="Q540">
        <v>117</v>
      </c>
      <c r="R540">
        <v>31</v>
      </c>
      <c r="S540">
        <v>361</v>
      </c>
      <c r="T540" t="s">
        <v>3983</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3985</v>
      </c>
      <c r="B541">
        <v>1980</v>
      </c>
      <c r="C541" t="s">
        <v>171</v>
      </c>
      <c r="D541" t="s">
        <v>956</v>
      </c>
      <c r="E541" t="str">
        <f t="shared" si="8"/>
        <v>City of Pomona</v>
      </c>
      <c r="F541">
        <v>2230</v>
      </c>
      <c r="G541" t="s">
        <v>3986</v>
      </c>
      <c r="H541">
        <v>92742</v>
      </c>
      <c r="I541">
        <v>92742</v>
      </c>
      <c r="J541">
        <v>0</v>
      </c>
      <c r="K541">
        <v>0</v>
      </c>
      <c r="L541">
        <v>30322</v>
      </c>
      <c r="M541">
        <v>17370</v>
      </c>
      <c r="N541">
        <v>12952</v>
      </c>
      <c r="O541">
        <v>60900</v>
      </c>
      <c r="P541">
        <v>23716</v>
      </c>
      <c r="Q541">
        <v>3523</v>
      </c>
      <c r="R541">
        <v>3350</v>
      </c>
      <c r="S541">
        <v>1548</v>
      </c>
      <c r="T541" t="s">
        <v>956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3987</v>
      </c>
      <c r="B542">
        <v>1980</v>
      </c>
      <c r="C542" t="s">
        <v>171</v>
      </c>
      <c r="D542" t="s">
        <v>3988</v>
      </c>
      <c r="E542" t="str">
        <f t="shared" si="8"/>
        <v>City of Poplar-Cotton Center</v>
      </c>
      <c r="F542">
        <v>2243</v>
      </c>
      <c r="G542" t="s">
        <v>3989</v>
      </c>
      <c r="H542">
        <v>1295</v>
      </c>
      <c r="I542">
        <v>0</v>
      </c>
      <c r="J542">
        <v>0</v>
      </c>
      <c r="K542">
        <v>1295</v>
      </c>
      <c r="L542">
        <v>389</v>
      </c>
      <c r="M542">
        <v>234</v>
      </c>
      <c r="N542">
        <v>155</v>
      </c>
      <c r="O542">
        <v>20800</v>
      </c>
      <c r="P542">
        <v>354</v>
      </c>
      <c r="Q542">
        <v>54</v>
      </c>
      <c r="R542">
        <v>0</v>
      </c>
      <c r="S542">
        <v>30</v>
      </c>
      <c r="T542" t="s">
        <v>3988</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3990</v>
      </c>
      <c r="B543">
        <v>1980</v>
      </c>
      <c r="C543" t="s">
        <v>171</v>
      </c>
      <c r="D543" t="s">
        <v>960</v>
      </c>
      <c r="E543" t="str">
        <f t="shared" si="8"/>
        <v>City of Porterville</v>
      </c>
      <c r="F543">
        <v>2245</v>
      </c>
      <c r="G543" t="s">
        <v>3991</v>
      </c>
      <c r="H543">
        <v>19707</v>
      </c>
      <c r="I543">
        <v>0</v>
      </c>
      <c r="J543">
        <v>19707</v>
      </c>
      <c r="K543">
        <v>0</v>
      </c>
      <c r="L543">
        <v>6605</v>
      </c>
      <c r="M543">
        <v>3877</v>
      </c>
      <c r="N543">
        <v>2728</v>
      </c>
      <c r="O543">
        <v>52300</v>
      </c>
      <c r="P543">
        <v>5073</v>
      </c>
      <c r="Q543">
        <v>987</v>
      </c>
      <c r="R543">
        <v>667</v>
      </c>
      <c r="S543">
        <v>451</v>
      </c>
      <c r="T543" t="s">
        <v>960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3992</v>
      </c>
      <c r="B544">
        <v>1980</v>
      </c>
      <c r="C544" t="s">
        <v>171</v>
      </c>
      <c r="D544" t="s">
        <v>958</v>
      </c>
      <c r="E544" t="str">
        <f t="shared" si="8"/>
        <v>City of Port Hueneme</v>
      </c>
      <c r="F544">
        <v>2250</v>
      </c>
      <c r="G544" t="s">
        <v>3993</v>
      </c>
      <c r="H544">
        <v>17803</v>
      </c>
      <c r="I544">
        <v>17803</v>
      </c>
      <c r="J544">
        <v>0</v>
      </c>
      <c r="K544">
        <v>0</v>
      </c>
      <c r="L544">
        <v>5842</v>
      </c>
      <c r="M544">
        <v>2840</v>
      </c>
      <c r="N544">
        <v>3002</v>
      </c>
      <c r="O544">
        <v>65300</v>
      </c>
      <c r="P544">
        <v>5319</v>
      </c>
      <c r="Q544">
        <v>616</v>
      </c>
      <c r="R544">
        <v>735</v>
      </c>
      <c r="S544">
        <v>43</v>
      </c>
      <c r="T544" t="s">
        <v>958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3994</v>
      </c>
      <c r="B545">
        <v>1980</v>
      </c>
      <c r="C545" t="s">
        <v>171</v>
      </c>
      <c r="D545" t="s">
        <v>962</v>
      </c>
      <c r="E545" t="str">
        <f t="shared" si="8"/>
        <v>City of Portola</v>
      </c>
      <c r="F545">
        <v>2255</v>
      </c>
      <c r="G545" t="s">
        <v>3995</v>
      </c>
      <c r="H545">
        <v>1885</v>
      </c>
      <c r="I545">
        <v>0</v>
      </c>
      <c r="J545">
        <v>0</v>
      </c>
      <c r="K545">
        <v>1885</v>
      </c>
      <c r="L545">
        <v>744</v>
      </c>
      <c r="M545">
        <v>478</v>
      </c>
      <c r="N545">
        <v>266</v>
      </c>
      <c r="O545">
        <v>47700</v>
      </c>
      <c r="P545">
        <v>677</v>
      </c>
      <c r="Q545">
        <v>82</v>
      </c>
      <c r="R545">
        <v>41</v>
      </c>
      <c r="S545">
        <v>45</v>
      </c>
      <c r="T545" t="s">
        <v>962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3996</v>
      </c>
      <c r="B546">
        <v>1980</v>
      </c>
      <c r="C546" t="s">
        <v>171</v>
      </c>
      <c r="D546" t="s">
        <v>964</v>
      </c>
      <c r="E546" t="str">
        <f t="shared" si="8"/>
        <v>City of Portola Valley</v>
      </c>
      <c r="F546">
        <v>2257</v>
      </c>
      <c r="G546" t="s">
        <v>3997</v>
      </c>
      <c r="H546">
        <v>3939</v>
      </c>
      <c r="I546">
        <v>3939</v>
      </c>
      <c r="J546">
        <v>0</v>
      </c>
      <c r="K546">
        <v>0</v>
      </c>
      <c r="L546">
        <v>1239</v>
      </c>
      <c r="M546">
        <v>1142</v>
      </c>
      <c r="N546">
        <v>97</v>
      </c>
      <c r="O546">
        <v>200100</v>
      </c>
      <c r="P546">
        <v>1206</v>
      </c>
      <c r="Q546">
        <v>67</v>
      </c>
      <c r="R546">
        <v>7</v>
      </c>
      <c r="S546">
        <v>3</v>
      </c>
      <c r="T546" t="s">
        <v>964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3998</v>
      </c>
      <c r="B547">
        <v>1980</v>
      </c>
      <c r="C547" t="s">
        <v>171</v>
      </c>
      <c r="D547" t="s">
        <v>966</v>
      </c>
      <c r="E547" t="str">
        <f t="shared" si="8"/>
        <v>City of Poway</v>
      </c>
      <c r="F547">
        <v>2260</v>
      </c>
      <c r="G547" t="s">
        <v>3999</v>
      </c>
      <c r="H547">
        <v>32263</v>
      </c>
      <c r="I547">
        <v>32263</v>
      </c>
      <c r="J547">
        <v>0</v>
      </c>
      <c r="K547">
        <v>0</v>
      </c>
      <c r="L547">
        <v>10049</v>
      </c>
      <c r="M547">
        <v>7780</v>
      </c>
      <c r="N547">
        <v>2269</v>
      </c>
      <c r="O547">
        <v>96900</v>
      </c>
      <c r="P547">
        <v>8604</v>
      </c>
      <c r="Q547">
        <v>244</v>
      </c>
      <c r="R547">
        <v>936</v>
      </c>
      <c r="S547">
        <v>641</v>
      </c>
      <c r="T547" t="s">
        <v>966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4000</v>
      </c>
      <c r="B548">
        <v>1980</v>
      </c>
      <c r="C548" t="s">
        <v>171</v>
      </c>
      <c r="D548" t="s">
        <v>4001</v>
      </c>
      <c r="E548" t="str">
        <f t="shared" si="8"/>
        <v>City of Project City</v>
      </c>
      <c r="F548">
        <v>2262</v>
      </c>
      <c r="G548" t="s">
        <v>4002</v>
      </c>
      <c r="H548">
        <v>1657</v>
      </c>
      <c r="I548">
        <v>1657</v>
      </c>
      <c r="J548">
        <v>0</v>
      </c>
      <c r="K548">
        <v>0</v>
      </c>
      <c r="L548">
        <v>645</v>
      </c>
      <c r="M548">
        <v>387</v>
      </c>
      <c r="N548">
        <v>258</v>
      </c>
      <c r="O548">
        <v>41400</v>
      </c>
      <c r="P548">
        <v>519</v>
      </c>
      <c r="Q548">
        <v>113</v>
      </c>
      <c r="R548">
        <v>13</v>
      </c>
      <c r="S548">
        <v>84</v>
      </c>
      <c r="T548" t="s">
        <v>4001</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4003</v>
      </c>
      <c r="B549">
        <v>1980</v>
      </c>
      <c r="C549" t="s">
        <v>171</v>
      </c>
      <c r="D549" t="s">
        <v>4004</v>
      </c>
      <c r="E549" t="str">
        <f t="shared" si="8"/>
        <v>City of Quartz Hill</v>
      </c>
      <c r="F549">
        <v>2265</v>
      </c>
      <c r="G549" t="s">
        <v>4005</v>
      </c>
      <c r="H549">
        <v>7421</v>
      </c>
      <c r="I549">
        <v>7421</v>
      </c>
      <c r="J549">
        <v>0</v>
      </c>
      <c r="K549">
        <v>0</v>
      </c>
      <c r="L549">
        <v>2490</v>
      </c>
      <c r="M549">
        <v>2010</v>
      </c>
      <c r="N549">
        <v>480</v>
      </c>
      <c r="O549">
        <v>74800</v>
      </c>
      <c r="P549">
        <v>2148</v>
      </c>
      <c r="Q549">
        <v>119</v>
      </c>
      <c r="R549">
        <v>99</v>
      </c>
      <c r="S549">
        <v>284</v>
      </c>
      <c r="T549" t="s">
        <v>4004</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4006</v>
      </c>
      <c r="B550">
        <v>1980</v>
      </c>
      <c r="C550" t="s">
        <v>171</v>
      </c>
      <c r="D550" t="s">
        <v>4007</v>
      </c>
      <c r="E550" t="str">
        <f t="shared" si="8"/>
        <v>City of Quincy-East Quincy</v>
      </c>
      <c r="F550">
        <v>2270</v>
      </c>
      <c r="G550" t="s">
        <v>4008</v>
      </c>
      <c r="H550">
        <v>4451</v>
      </c>
      <c r="I550">
        <v>0</v>
      </c>
      <c r="J550">
        <v>4451</v>
      </c>
      <c r="K550">
        <v>0</v>
      </c>
      <c r="L550">
        <v>1660</v>
      </c>
      <c r="M550">
        <v>1027</v>
      </c>
      <c r="N550">
        <v>633</v>
      </c>
      <c r="O550">
        <v>64800</v>
      </c>
      <c r="P550">
        <v>1135</v>
      </c>
      <c r="Q550">
        <v>284</v>
      </c>
      <c r="R550">
        <v>59</v>
      </c>
      <c r="S550">
        <v>322</v>
      </c>
      <c r="T550" t="s">
        <v>4007</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4009</v>
      </c>
      <c r="B551">
        <v>1980</v>
      </c>
      <c r="C551" t="s">
        <v>171</v>
      </c>
      <c r="D551" t="s">
        <v>4010</v>
      </c>
      <c r="E551" t="str">
        <f t="shared" si="8"/>
        <v>City of Rainbow</v>
      </c>
      <c r="F551">
        <v>2273</v>
      </c>
      <c r="G551" t="s">
        <v>4011</v>
      </c>
      <c r="H551">
        <v>1092</v>
      </c>
      <c r="I551">
        <v>0</v>
      </c>
      <c r="J551">
        <v>0</v>
      </c>
      <c r="K551">
        <v>1092</v>
      </c>
      <c r="L551">
        <v>245</v>
      </c>
      <c r="M551">
        <v>155</v>
      </c>
      <c r="N551">
        <v>90</v>
      </c>
      <c r="O551">
        <v>96100</v>
      </c>
      <c r="P551">
        <v>228</v>
      </c>
      <c r="Q551">
        <v>29</v>
      </c>
      <c r="R551">
        <v>3</v>
      </c>
      <c r="S551">
        <v>11</v>
      </c>
      <c r="T551" t="s">
        <v>4010</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4012</v>
      </c>
      <c r="B552">
        <v>1980</v>
      </c>
      <c r="C552" t="s">
        <v>171</v>
      </c>
      <c r="D552" t="s">
        <v>4013</v>
      </c>
      <c r="E552" t="str">
        <f t="shared" si="8"/>
        <v>City of Ramona</v>
      </c>
      <c r="F552">
        <v>2275</v>
      </c>
      <c r="G552" t="s">
        <v>4014</v>
      </c>
      <c r="H552">
        <v>8173</v>
      </c>
      <c r="I552">
        <v>0</v>
      </c>
      <c r="J552">
        <v>8173</v>
      </c>
      <c r="K552">
        <v>0</v>
      </c>
      <c r="L552">
        <v>2671</v>
      </c>
      <c r="M552">
        <v>1918</v>
      </c>
      <c r="N552">
        <v>753</v>
      </c>
      <c r="O552">
        <v>87200</v>
      </c>
      <c r="P552">
        <v>2263</v>
      </c>
      <c r="Q552">
        <v>199</v>
      </c>
      <c r="R552">
        <v>152</v>
      </c>
      <c r="S552">
        <v>203</v>
      </c>
      <c r="T552" t="s">
        <v>4013</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4015</v>
      </c>
      <c r="B553">
        <v>1980</v>
      </c>
      <c r="C553" t="s">
        <v>171</v>
      </c>
      <c r="D553" t="s">
        <v>968</v>
      </c>
      <c r="E553" t="str">
        <f t="shared" si="8"/>
        <v>City of Rancho Cordova</v>
      </c>
      <c r="F553">
        <v>2277</v>
      </c>
      <c r="G553" t="s">
        <v>4016</v>
      </c>
      <c r="H553">
        <v>42881</v>
      </c>
      <c r="I553">
        <v>42881</v>
      </c>
      <c r="J553">
        <v>0</v>
      </c>
      <c r="K553">
        <v>0</v>
      </c>
      <c r="L553">
        <v>15563</v>
      </c>
      <c r="M553">
        <v>9166</v>
      </c>
      <c r="N553">
        <v>6397</v>
      </c>
      <c r="O553">
        <v>63800</v>
      </c>
      <c r="P553">
        <v>11871</v>
      </c>
      <c r="Q553">
        <v>1849</v>
      </c>
      <c r="R553">
        <v>1981</v>
      </c>
      <c r="S553">
        <v>1028</v>
      </c>
      <c r="T553" t="s">
        <v>968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4017</v>
      </c>
      <c r="B554">
        <v>1980</v>
      </c>
      <c r="C554" t="s">
        <v>171</v>
      </c>
      <c r="D554" t="s">
        <v>970</v>
      </c>
      <c r="E554" t="str">
        <f t="shared" si="8"/>
        <v>City of Rancho Cucamonga</v>
      </c>
      <c r="F554">
        <v>2278</v>
      </c>
      <c r="G554" t="s">
        <v>4018</v>
      </c>
      <c r="H554">
        <v>55250</v>
      </c>
      <c r="I554">
        <v>55250</v>
      </c>
      <c r="J554">
        <v>0</v>
      </c>
      <c r="K554">
        <v>0</v>
      </c>
      <c r="L554">
        <v>16979</v>
      </c>
      <c r="M554">
        <v>14304</v>
      </c>
      <c r="N554">
        <v>2675</v>
      </c>
      <c r="O554">
        <v>81800</v>
      </c>
      <c r="P554">
        <v>15887</v>
      </c>
      <c r="Q554">
        <v>794</v>
      </c>
      <c r="R554">
        <v>242</v>
      </c>
      <c r="S554">
        <v>913</v>
      </c>
      <c r="T554" t="s">
        <v>970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4019</v>
      </c>
      <c r="B555">
        <v>1980</v>
      </c>
      <c r="C555" t="s">
        <v>171</v>
      </c>
      <c r="D555" t="s">
        <v>972</v>
      </c>
      <c r="E555" t="str">
        <f t="shared" si="8"/>
        <v>City of Rancho Mirage</v>
      </c>
      <c r="F555">
        <v>2281</v>
      </c>
      <c r="G555" t="s">
        <v>4020</v>
      </c>
      <c r="H555">
        <v>6281</v>
      </c>
      <c r="I555">
        <v>6257</v>
      </c>
      <c r="J555">
        <v>0</v>
      </c>
      <c r="K555">
        <v>24</v>
      </c>
      <c r="L555">
        <v>2971</v>
      </c>
      <c r="M555">
        <v>2441</v>
      </c>
      <c r="N555">
        <v>530</v>
      </c>
      <c r="O555">
        <v>137700</v>
      </c>
      <c r="P555">
        <v>5288</v>
      </c>
      <c r="Q555">
        <v>225</v>
      </c>
      <c r="R555">
        <v>272</v>
      </c>
      <c r="S555">
        <v>772</v>
      </c>
      <c r="T555" t="s">
        <v>972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4021</v>
      </c>
      <c r="B556">
        <v>1980</v>
      </c>
      <c r="C556" t="s">
        <v>171</v>
      </c>
      <c r="D556" t="s">
        <v>974</v>
      </c>
      <c r="E556" t="str">
        <f t="shared" si="8"/>
        <v>City of Rancho Palos Verdes</v>
      </c>
      <c r="F556">
        <v>2284</v>
      </c>
      <c r="G556" t="s">
        <v>4022</v>
      </c>
      <c r="H556">
        <v>36577</v>
      </c>
      <c r="I556">
        <v>36577</v>
      </c>
      <c r="J556">
        <v>0</v>
      </c>
      <c r="K556">
        <v>0</v>
      </c>
      <c r="L556">
        <v>11925</v>
      </c>
      <c r="M556">
        <v>9671</v>
      </c>
      <c r="N556">
        <v>2254</v>
      </c>
      <c r="O556">
        <v>200100</v>
      </c>
      <c r="P556">
        <v>10536</v>
      </c>
      <c r="Q556">
        <v>431</v>
      </c>
      <c r="R556">
        <v>1303</v>
      </c>
      <c r="S556">
        <v>5</v>
      </c>
      <c r="T556" t="s">
        <v>974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4023</v>
      </c>
      <c r="B557">
        <v>1980</v>
      </c>
      <c r="C557" t="s">
        <v>171</v>
      </c>
      <c r="D557" t="s">
        <v>4024</v>
      </c>
      <c r="E557" t="str">
        <f t="shared" si="8"/>
        <v>City of Rancho Santa Fe</v>
      </c>
      <c r="F557">
        <v>2287</v>
      </c>
      <c r="G557" t="s">
        <v>4025</v>
      </c>
      <c r="H557">
        <v>4014</v>
      </c>
      <c r="I557">
        <v>0</v>
      </c>
      <c r="J557">
        <v>4014</v>
      </c>
      <c r="K557">
        <v>0</v>
      </c>
      <c r="L557">
        <v>1398</v>
      </c>
      <c r="M557">
        <v>1286</v>
      </c>
      <c r="N557">
        <v>112</v>
      </c>
      <c r="O557">
        <v>200100</v>
      </c>
      <c r="P557">
        <v>1486</v>
      </c>
      <c r="Q557">
        <v>46</v>
      </c>
      <c r="R557">
        <v>1</v>
      </c>
      <c r="S557">
        <v>4</v>
      </c>
      <c r="T557" t="s">
        <v>4024</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4026</v>
      </c>
      <c r="B558">
        <v>1980</v>
      </c>
      <c r="C558" t="s">
        <v>171</v>
      </c>
      <c r="D558" t="s">
        <v>978</v>
      </c>
      <c r="E558" t="str">
        <f t="shared" si="8"/>
        <v>City of Red Bluff</v>
      </c>
      <c r="F558">
        <v>2288</v>
      </c>
      <c r="G558" t="s">
        <v>4027</v>
      </c>
      <c r="H558">
        <v>9490</v>
      </c>
      <c r="I558">
        <v>0</v>
      </c>
      <c r="J558">
        <v>9490</v>
      </c>
      <c r="K558">
        <v>0</v>
      </c>
      <c r="L558">
        <v>3684</v>
      </c>
      <c r="M558">
        <v>2025</v>
      </c>
      <c r="N558">
        <v>1659</v>
      </c>
      <c r="O558">
        <v>45500</v>
      </c>
      <c r="P558">
        <v>2617</v>
      </c>
      <c r="Q558">
        <v>775</v>
      </c>
      <c r="R558">
        <v>362</v>
      </c>
      <c r="S558">
        <v>228</v>
      </c>
      <c r="T558" t="s">
        <v>978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4028</v>
      </c>
      <c r="B559">
        <v>1980</v>
      </c>
      <c r="C559" t="s">
        <v>171</v>
      </c>
      <c r="D559" t="s">
        <v>980</v>
      </c>
      <c r="E559" t="str">
        <f t="shared" si="8"/>
        <v>City of Redding</v>
      </c>
      <c r="F559">
        <v>2290</v>
      </c>
      <c r="G559" t="s">
        <v>4029</v>
      </c>
      <c r="H559">
        <v>41995</v>
      </c>
      <c r="I559">
        <v>41995</v>
      </c>
      <c r="J559">
        <v>0</v>
      </c>
      <c r="K559">
        <v>0</v>
      </c>
      <c r="L559">
        <v>16786</v>
      </c>
      <c r="M559">
        <v>8956</v>
      </c>
      <c r="N559">
        <v>7830</v>
      </c>
      <c r="O559">
        <v>62000</v>
      </c>
      <c r="P559">
        <v>11626</v>
      </c>
      <c r="Q559">
        <v>2574</v>
      </c>
      <c r="R559">
        <v>2533</v>
      </c>
      <c r="S559">
        <v>1178</v>
      </c>
      <c r="T559" t="s">
        <v>980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4030</v>
      </c>
      <c r="B560">
        <v>1980</v>
      </c>
      <c r="C560" t="s">
        <v>171</v>
      </c>
      <c r="D560" t="s">
        <v>982</v>
      </c>
      <c r="E560" t="str">
        <f t="shared" si="8"/>
        <v>City of Redlands</v>
      </c>
      <c r="F560">
        <v>2295</v>
      </c>
      <c r="G560" t="s">
        <v>4031</v>
      </c>
      <c r="H560">
        <v>43619</v>
      </c>
      <c r="I560">
        <v>43619</v>
      </c>
      <c r="J560">
        <v>0</v>
      </c>
      <c r="K560">
        <v>0</v>
      </c>
      <c r="L560">
        <v>15759</v>
      </c>
      <c r="M560">
        <v>10398</v>
      </c>
      <c r="N560">
        <v>5361</v>
      </c>
      <c r="O560">
        <v>72300</v>
      </c>
      <c r="P560">
        <v>13802</v>
      </c>
      <c r="Q560">
        <v>1375</v>
      </c>
      <c r="R560">
        <v>1499</v>
      </c>
      <c r="S560">
        <v>461</v>
      </c>
      <c r="T560" t="s">
        <v>982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4032</v>
      </c>
      <c r="B561">
        <v>1980</v>
      </c>
      <c r="C561" t="s">
        <v>171</v>
      </c>
      <c r="D561" t="s">
        <v>984</v>
      </c>
      <c r="E561" t="str">
        <f t="shared" si="8"/>
        <v>City of Redondo Beach</v>
      </c>
      <c r="F561">
        <v>2300</v>
      </c>
      <c r="G561" t="s">
        <v>4033</v>
      </c>
      <c r="H561">
        <v>57102</v>
      </c>
      <c r="I561">
        <v>57102</v>
      </c>
      <c r="J561">
        <v>0</v>
      </c>
      <c r="K561">
        <v>0</v>
      </c>
      <c r="L561">
        <v>24637</v>
      </c>
      <c r="M561">
        <v>9446</v>
      </c>
      <c r="N561">
        <v>15191</v>
      </c>
      <c r="O561">
        <v>113500</v>
      </c>
      <c r="P561">
        <v>12635</v>
      </c>
      <c r="Q561">
        <v>7320</v>
      </c>
      <c r="R561">
        <v>5740</v>
      </c>
      <c r="S561">
        <v>148</v>
      </c>
      <c r="T561" t="s">
        <v>984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4034</v>
      </c>
      <c r="B562">
        <v>1980</v>
      </c>
      <c r="C562" t="s">
        <v>171</v>
      </c>
      <c r="D562" t="s">
        <v>4035</v>
      </c>
      <c r="E562" t="str">
        <f t="shared" si="8"/>
        <v>City of Redway</v>
      </c>
      <c r="F562">
        <v>2303</v>
      </c>
      <c r="G562" t="s">
        <v>4036</v>
      </c>
      <c r="H562">
        <v>1094</v>
      </c>
      <c r="I562">
        <v>0</v>
      </c>
      <c r="J562">
        <v>0</v>
      </c>
      <c r="K562">
        <v>1094</v>
      </c>
      <c r="L562">
        <v>444</v>
      </c>
      <c r="M562">
        <v>303</v>
      </c>
      <c r="N562">
        <v>141</v>
      </c>
      <c r="O562">
        <v>58300</v>
      </c>
      <c r="P562">
        <v>371</v>
      </c>
      <c r="Q562">
        <v>32</v>
      </c>
      <c r="R562">
        <v>1</v>
      </c>
      <c r="S562">
        <v>68</v>
      </c>
      <c r="T562" t="s">
        <v>4035</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4037</v>
      </c>
      <c r="B563">
        <v>1980</v>
      </c>
      <c r="C563" t="s">
        <v>171</v>
      </c>
      <c r="D563" t="s">
        <v>986</v>
      </c>
      <c r="E563" t="str">
        <f t="shared" si="8"/>
        <v>City of Redwood City</v>
      </c>
      <c r="F563">
        <v>2305</v>
      </c>
      <c r="G563" t="s">
        <v>4038</v>
      </c>
      <c r="H563">
        <v>54951</v>
      </c>
      <c r="I563">
        <v>54951</v>
      </c>
      <c r="J563">
        <v>0</v>
      </c>
      <c r="K563">
        <v>0</v>
      </c>
      <c r="L563">
        <v>22921</v>
      </c>
      <c r="M563">
        <v>11148</v>
      </c>
      <c r="N563">
        <v>11773</v>
      </c>
      <c r="O563">
        <v>123400</v>
      </c>
      <c r="P563">
        <v>15456</v>
      </c>
      <c r="Q563">
        <v>3423</v>
      </c>
      <c r="R563">
        <v>4061</v>
      </c>
      <c r="S563">
        <v>537</v>
      </c>
      <c r="T563" t="s">
        <v>986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4039</v>
      </c>
      <c r="B564">
        <v>1980</v>
      </c>
      <c r="C564" t="s">
        <v>171</v>
      </c>
      <c r="D564" t="s">
        <v>988</v>
      </c>
      <c r="E564" t="str">
        <f t="shared" si="8"/>
        <v>City of Reedley</v>
      </c>
      <c r="F564">
        <v>2315</v>
      </c>
      <c r="G564" t="s">
        <v>4040</v>
      </c>
      <c r="H564">
        <v>11071</v>
      </c>
      <c r="I564">
        <v>0</v>
      </c>
      <c r="J564">
        <v>11071</v>
      </c>
      <c r="K564">
        <v>0</v>
      </c>
      <c r="L564">
        <v>3460</v>
      </c>
      <c r="M564">
        <v>2253</v>
      </c>
      <c r="N564">
        <v>1207</v>
      </c>
      <c r="O564">
        <v>54700</v>
      </c>
      <c r="P564">
        <v>2943</v>
      </c>
      <c r="Q564">
        <v>450</v>
      </c>
      <c r="R564">
        <v>172</v>
      </c>
      <c r="S564">
        <v>0</v>
      </c>
      <c r="T564" t="s">
        <v>988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4041</v>
      </c>
      <c r="B565">
        <v>1980</v>
      </c>
      <c r="C565" t="s">
        <v>171</v>
      </c>
      <c r="D565" t="s">
        <v>990</v>
      </c>
      <c r="E565" t="str">
        <f t="shared" si="8"/>
        <v>City of Rialto</v>
      </c>
      <c r="F565">
        <v>2320</v>
      </c>
      <c r="G565" t="s">
        <v>4042</v>
      </c>
      <c r="H565">
        <v>37474</v>
      </c>
      <c r="I565">
        <v>37474</v>
      </c>
      <c r="J565">
        <v>0</v>
      </c>
      <c r="K565">
        <v>0</v>
      </c>
      <c r="L565">
        <v>12241</v>
      </c>
      <c r="M565">
        <v>9338</v>
      </c>
      <c r="N565">
        <v>2903</v>
      </c>
      <c r="O565">
        <v>60800</v>
      </c>
      <c r="P565">
        <v>11091</v>
      </c>
      <c r="Q565">
        <v>1377</v>
      </c>
      <c r="R565">
        <v>303</v>
      </c>
      <c r="S565">
        <v>1090</v>
      </c>
      <c r="T565" t="s">
        <v>990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4043</v>
      </c>
      <c r="B566">
        <v>1980</v>
      </c>
      <c r="C566" t="s">
        <v>171</v>
      </c>
      <c r="D566" t="s">
        <v>4044</v>
      </c>
      <c r="E566" t="str">
        <f t="shared" si="8"/>
        <v>City of Richgrove</v>
      </c>
      <c r="F566">
        <v>2325</v>
      </c>
      <c r="G566" t="s">
        <v>4045</v>
      </c>
      <c r="H566">
        <v>1398</v>
      </c>
      <c r="I566">
        <v>0</v>
      </c>
      <c r="J566">
        <v>0</v>
      </c>
      <c r="K566">
        <v>1398</v>
      </c>
      <c r="L566">
        <v>333</v>
      </c>
      <c r="M566">
        <v>190</v>
      </c>
      <c r="N566">
        <v>143</v>
      </c>
      <c r="O566">
        <v>22300</v>
      </c>
      <c r="P566">
        <v>232</v>
      </c>
      <c r="Q566">
        <v>100</v>
      </c>
      <c r="R566">
        <v>12</v>
      </c>
      <c r="S566">
        <v>27</v>
      </c>
      <c r="T566" t="s">
        <v>4044</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4046</v>
      </c>
      <c r="B567">
        <v>1980</v>
      </c>
      <c r="C567" t="s">
        <v>171</v>
      </c>
      <c r="D567" t="s">
        <v>992</v>
      </c>
      <c r="E567" t="str">
        <f t="shared" si="8"/>
        <v>City of Richmond</v>
      </c>
      <c r="F567">
        <v>2330</v>
      </c>
      <c r="G567" t="s">
        <v>4047</v>
      </c>
      <c r="H567">
        <v>74676</v>
      </c>
      <c r="I567">
        <v>74676</v>
      </c>
      <c r="J567">
        <v>0</v>
      </c>
      <c r="K567">
        <v>0</v>
      </c>
      <c r="L567">
        <v>28107</v>
      </c>
      <c r="M567">
        <v>16151</v>
      </c>
      <c r="N567">
        <v>11956</v>
      </c>
      <c r="O567">
        <v>61900</v>
      </c>
      <c r="P567">
        <v>24799</v>
      </c>
      <c r="Q567">
        <v>2587</v>
      </c>
      <c r="R567">
        <v>1668</v>
      </c>
      <c r="S567">
        <v>20</v>
      </c>
      <c r="T567" t="s">
        <v>992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4048</v>
      </c>
      <c r="B568">
        <v>1980</v>
      </c>
      <c r="C568" t="s">
        <v>171</v>
      </c>
      <c r="D568" t="s">
        <v>994</v>
      </c>
      <c r="E568" t="str">
        <f t="shared" si="8"/>
        <v>City of Ridgecrest</v>
      </c>
      <c r="F568">
        <v>2335</v>
      </c>
      <c r="G568" t="s">
        <v>4049</v>
      </c>
      <c r="H568">
        <v>15929</v>
      </c>
      <c r="I568">
        <v>0</v>
      </c>
      <c r="J568">
        <v>15929</v>
      </c>
      <c r="K568">
        <v>0</v>
      </c>
      <c r="L568">
        <v>5762</v>
      </c>
      <c r="M568">
        <v>4304</v>
      </c>
      <c r="N568">
        <v>1458</v>
      </c>
      <c r="O568">
        <v>59200</v>
      </c>
      <c r="P568">
        <v>4729</v>
      </c>
      <c r="Q568">
        <v>1160</v>
      </c>
      <c r="R568">
        <v>93</v>
      </c>
      <c r="S568">
        <v>685</v>
      </c>
      <c r="T568" t="s">
        <v>994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4050</v>
      </c>
      <c r="B569">
        <v>1980</v>
      </c>
      <c r="C569" t="s">
        <v>171</v>
      </c>
      <c r="D569" t="s">
        <v>996</v>
      </c>
      <c r="E569" t="str">
        <f t="shared" si="8"/>
        <v>City of Rio Dell</v>
      </c>
      <c r="F569">
        <v>2337</v>
      </c>
      <c r="G569" t="s">
        <v>4051</v>
      </c>
      <c r="H569">
        <v>2687</v>
      </c>
      <c r="I569">
        <v>0</v>
      </c>
      <c r="J569">
        <v>2687</v>
      </c>
      <c r="K569">
        <v>0</v>
      </c>
      <c r="L569">
        <v>1018</v>
      </c>
      <c r="M569">
        <v>616</v>
      </c>
      <c r="N569">
        <v>402</v>
      </c>
      <c r="O569">
        <v>44000</v>
      </c>
      <c r="P569">
        <v>868</v>
      </c>
      <c r="Q569">
        <v>138</v>
      </c>
      <c r="R569">
        <v>11</v>
      </c>
      <c r="S569">
        <v>65</v>
      </c>
      <c r="T569" t="s">
        <v>996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4052</v>
      </c>
      <c r="B570">
        <v>1980</v>
      </c>
      <c r="C570" t="s">
        <v>171</v>
      </c>
      <c r="D570" t="s">
        <v>4053</v>
      </c>
      <c r="E570" t="str">
        <f t="shared" si="8"/>
        <v>City of Rio Del Mar</v>
      </c>
      <c r="F570">
        <v>2340</v>
      </c>
      <c r="G570" t="s">
        <v>4054</v>
      </c>
      <c r="H570">
        <v>7067</v>
      </c>
      <c r="I570">
        <v>7067</v>
      </c>
      <c r="J570">
        <v>0</v>
      </c>
      <c r="K570">
        <v>0</v>
      </c>
      <c r="L570">
        <v>2819</v>
      </c>
      <c r="M570">
        <v>1974</v>
      </c>
      <c r="N570">
        <v>845</v>
      </c>
      <c r="O570">
        <v>135200</v>
      </c>
      <c r="P570">
        <v>3161</v>
      </c>
      <c r="Q570">
        <v>173</v>
      </c>
      <c r="R570">
        <v>33</v>
      </c>
      <c r="S570">
        <v>1</v>
      </c>
      <c r="T570" t="s">
        <v>4053</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4055</v>
      </c>
      <c r="B571">
        <v>1980</v>
      </c>
      <c r="C571" t="s">
        <v>171</v>
      </c>
      <c r="D571" t="s">
        <v>4056</v>
      </c>
      <c r="E571" t="str">
        <f t="shared" si="8"/>
        <v>City of Rio Linda</v>
      </c>
      <c r="F571">
        <v>2345</v>
      </c>
      <c r="G571" t="s">
        <v>4057</v>
      </c>
      <c r="H571">
        <v>7359</v>
      </c>
      <c r="I571">
        <v>7359</v>
      </c>
      <c r="J571">
        <v>0</v>
      </c>
      <c r="K571">
        <v>0</v>
      </c>
      <c r="L571">
        <v>2354</v>
      </c>
      <c r="M571">
        <v>1834</v>
      </c>
      <c r="N571">
        <v>520</v>
      </c>
      <c r="O571">
        <v>47000</v>
      </c>
      <c r="P571">
        <v>2249</v>
      </c>
      <c r="Q571">
        <v>134</v>
      </c>
      <c r="R571">
        <v>24</v>
      </c>
      <c r="S571">
        <v>52</v>
      </c>
      <c r="T571" t="s">
        <v>4056</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4058</v>
      </c>
      <c r="B572">
        <v>1980</v>
      </c>
      <c r="C572" t="s">
        <v>171</v>
      </c>
      <c r="D572" t="s">
        <v>998</v>
      </c>
      <c r="E572" t="str">
        <f t="shared" si="8"/>
        <v>City of Rio Vista</v>
      </c>
      <c r="F572">
        <v>2350</v>
      </c>
      <c r="G572" t="s">
        <v>4059</v>
      </c>
      <c r="H572">
        <v>3142</v>
      </c>
      <c r="I572">
        <v>0</v>
      </c>
      <c r="J572">
        <v>3142</v>
      </c>
      <c r="K572">
        <v>0</v>
      </c>
      <c r="L572">
        <v>1285</v>
      </c>
      <c r="M572">
        <v>877</v>
      </c>
      <c r="N572">
        <v>408</v>
      </c>
      <c r="O572">
        <v>60600</v>
      </c>
      <c r="P572">
        <v>1044</v>
      </c>
      <c r="Q572">
        <v>141</v>
      </c>
      <c r="R572">
        <v>72</v>
      </c>
      <c r="S572">
        <v>74</v>
      </c>
      <c r="T572" t="s">
        <v>998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4060</v>
      </c>
      <c r="B573">
        <v>1980</v>
      </c>
      <c r="C573" t="s">
        <v>171</v>
      </c>
      <c r="D573" t="s">
        <v>1000</v>
      </c>
      <c r="E573" t="str">
        <f t="shared" si="8"/>
        <v>City of Ripon</v>
      </c>
      <c r="F573">
        <v>2355</v>
      </c>
      <c r="G573" t="s">
        <v>4061</v>
      </c>
      <c r="H573">
        <v>3509</v>
      </c>
      <c r="I573">
        <v>0</v>
      </c>
      <c r="J573">
        <v>3509</v>
      </c>
      <c r="K573">
        <v>0</v>
      </c>
      <c r="L573">
        <v>1244</v>
      </c>
      <c r="M573">
        <v>845</v>
      </c>
      <c r="N573">
        <v>399</v>
      </c>
      <c r="O573">
        <v>62000</v>
      </c>
      <c r="P573">
        <v>1204</v>
      </c>
      <c r="Q573">
        <v>60</v>
      </c>
      <c r="R573">
        <v>44</v>
      </c>
      <c r="S573">
        <v>0</v>
      </c>
      <c r="T573" t="s">
        <v>1000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4062</v>
      </c>
      <c r="B574">
        <v>1980</v>
      </c>
      <c r="C574" t="s">
        <v>171</v>
      </c>
      <c r="D574" t="s">
        <v>1002</v>
      </c>
      <c r="E574" t="str">
        <f t="shared" si="8"/>
        <v>City of Riverbank</v>
      </c>
      <c r="F574">
        <v>2360</v>
      </c>
      <c r="G574" t="s">
        <v>4063</v>
      </c>
      <c r="H574">
        <v>5695</v>
      </c>
      <c r="I574">
        <v>0</v>
      </c>
      <c r="J574">
        <v>5695</v>
      </c>
      <c r="K574">
        <v>0</v>
      </c>
      <c r="L574">
        <v>1773</v>
      </c>
      <c r="M574">
        <v>1200</v>
      </c>
      <c r="N574">
        <v>573</v>
      </c>
      <c r="O574">
        <v>44400</v>
      </c>
      <c r="P574">
        <v>1615</v>
      </c>
      <c r="Q574">
        <v>144</v>
      </c>
      <c r="R574">
        <v>104</v>
      </c>
      <c r="S574">
        <v>58</v>
      </c>
      <c r="T574" t="s">
        <v>1002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4064</v>
      </c>
      <c r="B575">
        <v>1980</v>
      </c>
      <c r="C575" t="s">
        <v>171</v>
      </c>
      <c r="D575" t="s">
        <v>4065</v>
      </c>
      <c r="E575" t="str">
        <f t="shared" si="8"/>
        <v>City of Riverdale</v>
      </c>
      <c r="F575">
        <v>2365</v>
      </c>
      <c r="G575" t="s">
        <v>4066</v>
      </c>
      <c r="H575">
        <v>1866</v>
      </c>
      <c r="I575">
        <v>0</v>
      </c>
      <c r="J575">
        <v>0</v>
      </c>
      <c r="K575">
        <v>1866</v>
      </c>
      <c r="L575">
        <v>634</v>
      </c>
      <c r="M575">
        <v>416</v>
      </c>
      <c r="N575">
        <v>218</v>
      </c>
      <c r="O575">
        <v>43600</v>
      </c>
      <c r="P575">
        <v>589</v>
      </c>
      <c r="Q575">
        <v>52</v>
      </c>
      <c r="R575">
        <v>8</v>
      </c>
      <c r="S575">
        <v>9</v>
      </c>
      <c r="T575" t="s">
        <v>4065</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4067</v>
      </c>
      <c r="B576">
        <v>1980</v>
      </c>
      <c r="C576" t="s">
        <v>171</v>
      </c>
      <c r="D576" t="s">
        <v>1004</v>
      </c>
      <c r="E576" t="str">
        <f t="shared" si="8"/>
        <v>City of Riverside</v>
      </c>
      <c r="F576">
        <v>2370</v>
      </c>
      <c r="G576" t="s">
        <v>4068</v>
      </c>
      <c r="H576">
        <v>170876</v>
      </c>
      <c r="I576">
        <v>170876</v>
      </c>
      <c r="J576">
        <v>0</v>
      </c>
      <c r="K576">
        <v>0</v>
      </c>
      <c r="L576">
        <v>60964</v>
      </c>
      <c r="M576">
        <v>37122</v>
      </c>
      <c r="N576">
        <v>23842</v>
      </c>
      <c r="O576">
        <v>68000</v>
      </c>
      <c r="P576">
        <v>49574</v>
      </c>
      <c r="Q576">
        <v>5481</v>
      </c>
      <c r="R576">
        <v>7433</v>
      </c>
      <c r="S576">
        <v>1778</v>
      </c>
      <c r="T576" t="s">
        <v>1004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4069</v>
      </c>
      <c r="B577">
        <v>1980</v>
      </c>
      <c r="C577" t="s">
        <v>171</v>
      </c>
      <c r="D577" t="s">
        <v>1006</v>
      </c>
      <c r="E577" t="str">
        <f t="shared" si="8"/>
        <v>City of Rocklin</v>
      </c>
      <c r="F577">
        <v>2375</v>
      </c>
      <c r="G577" t="s">
        <v>4070</v>
      </c>
      <c r="H577">
        <v>7344</v>
      </c>
      <c r="I577">
        <v>7344</v>
      </c>
      <c r="J577">
        <v>0</v>
      </c>
      <c r="K577">
        <v>0</v>
      </c>
      <c r="L577">
        <v>2781</v>
      </c>
      <c r="M577">
        <v>1946</v>
      </c>
      <c r="N577">
        <v>835</v>
      </c>
      <c r="O577">
        <v>81100</v>
      </c>
      <c r="P577">
        <v>2395</v>
      </c>
      <c r="Q577">
        <v>153</v>
      </c>
      <c r="R577">
        <v>271</v>
      </c>
      <c r="S577">
        <v>312</v>
      </c>
      <c r="T577" t="s">
        <v>1006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4071</v>
      </c>
      <c r="B578">
        <v>1980</v>
      </c>
      <c r="C578" t="s">
        <v>171</v>
      </c>
      <c r="D578" t="s">
        <v>4072</v>
      </c>
      <c r="E578" t="str">
        <f t="shared" si="8"/>
        <v>City of Rodeo</v>
      </c>
      <c r="F578">
        <v>2376</v>
      </c>
      <c r="G578" t="s">
        <v>4073</v>
      </c>
      <c r="H578">
        <v>8286</v>
      </c>
      <c r="I578">
        <v>8286</v>
      </c>
      <c r="J578">
        <v>0</v>
      </c>
      <c r="K578">
        <v>0</v>
      </c>
      <c r="L578">
        <v>2822</v>
      </c>
      <c r="M578">
        <v>1960</v>
      </c>
      <c r="N578">
        <v>862</v>
      </c>
      <c r="O578">
        <v>87600</v>
      </c>
      <c r="P578">
        <v>2630</v>
      </c>
      <c r="Q578">
        <v>242</v>
      </c>
      <c r="R578">
        <v>32</v>
      </c>
      <c r="S578">
        <v>26</v>
      </c>
      <c r="T578" t="s">
        <v>4072</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4074</v>
      </c>
      <c r="B579">
        <v>1980</v>
      </c>
      <c r="C579" t="s">
        <v>171</v>
      </c>
      <c r="D579" t="s">
        <v>1008</v>
      </c>
      <c r="E579" t="str">
        <f t="shared" si="8"/>
        <v>City of Rohnert Park</v>
      </c>
      <c r="F579">
        <v>2377</v>
      </c>
      <c r="G579" t="s">
        <v>4075</v>
      </c>
      <c r="H579">
        <v>22965</v>
      </c>
      <c r="I579">
        <v>22965</v>
      </c>
      <c r="J579">
        <v>0</v>
      </c>
      <c r="K579">
        <v>0</v>
      </c>
      <c r="L579">
        <v>8291</v>
      </c>
      <c r="M579">
        <v>4854</v>
      </c>
      <c r="N579">
        <v>3437</v>
      </c>
      <c r="O579">
        <v>86200</v>
      </c>
      <c r="P579">
        <v>6317</v>
      </c>
      <c r="Q579">
        <v>499</v>
      </c>
      <c r="R579">
        <v>762</v>
      </c>
      <c r="S579">
        <v>1183</v>
      </c>
      <c r="T579" t="s">
        <v>1008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4076</v>
      </c>
      <c r="B580">
        <v>1980</v>
      </c>
      <c r="C580" t="s">
        <v>171</v>
      </c>
      <c r="D580" t="s">
        <v>4077</v>
      </c>
      <c r="E580" t="str">
        <f t="shared" si="8"/>
        <v>City of Rolling Hills</v>
      </c>
      <c r="F580">
        <v>2385</v>
      </c>
      <c r="G580" t="s">
        <v>4078</v>
      </c>
      <c r="H580">
        <v>2049</v>
      </c>
      <c r="I580">
        <v>2049</v>
      </c>
      <c r="J580">
        <v>0</v>
      </c>
      <c r="K580">
        <v>0</v>
      </c>
      <c r="L580">
        <v>629</v>
      </c>
      <c r="M580">
        <v>617</v>
      </c>
      <c r="N580">
        <v>12</v>
      </c>
      <c r="O580">
        <v>200100</v>
      </c>
      <c r="P580">
        <v>638</v>
      </c>
      <c r="Q580">
        <v>10</v>
      </c>
      <c r="R580">
        <v>0</v>
      </c>
      <c r="S580">
        <v>0</v>
      </c>
      <c r="T580" t="s">
        <v>4077</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4079</v>
      </c>
      <c r="B581">
        <v>1980</v>
      </c>
      <c r="C581" t="s">
        <v>171</v>
      </c>
      <c r="D581" t="s">
        <v>4080</v>
      </c>
      <c r="E581" t="str">
        <f t="shared" ref="E581:E644" si="9">_xlfn.CONCAT("City of ",D581)</f>
        <v>City of Rolling Hills Estates</v>
      </c>
      <c r="F581">
        <v>2390</v>
      </c>
      <c r="G581" t="s">
        <v>4081</v>
      </c>
      <c r="H581">
        <v>7701</v>
      </c>
      <c r="I581">
        <v>7701</v>
      </c>
      <c r="J581">
        <v>0</v>
      </c>
      <c r="K581">
        <v>0</v>
      </c>
      <c r="L581">
        <v>2547</v>
      </c>
      <c r="M581">
        <v>2355</v>
      </c>
      <c r="N581">
        <v>192</v>
      </c>
      <c r="O581">
        <v>200100</v>
      </c>
      <c r="P581">
        <v>2582</v>
      </c>
      <c r="Q581">
        <v>23</v>
      </c>
      <c r="R581">
        <v>6</v>
      </c>
      <c r="S581">
        <v>1</v>
      </c>
      <c r="T581" t="s">
        <v>4080</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4082</v>
      </c>
      <c r="B582">
        <v>1980</v>
      </c>
      <c r="C582" t="s">
        <v>171</v>
      </c>
      <c r="D582" t="s">
        <v>4083</v>
      </c>
      <c r="E582" t="str">
        <f t="shared" si="9"/>
        <v>City of Romoland</v>
      </c>
      <c r="F582">
        <v>2391</v>
      </c>
      <c r="G582" t="s">
        <v>4084</v>
      </c>
      <c r="H582">
        <v>1349</v>
      </c>
      <c r="I582">
        <v>0</v>
      </c>
      <c r="J582">
        <v>0</v>
      </c>
      <c r="K582">
        <v>1349</v>
      </c>
      <c r="L582">
        <v>519</v>
      </c>
      <c r="M582">
        <v>427</v>
      </c>
      <c r="N582">
        <v>92</v>
      </c>
      <c r="O582">
        <v>43600</v>
      </c>
      <c r="P582">
        <v>295</v>
      </c>
      <c r="Q582">
        <v>28</v>
      </c>
      <c r="R582">
        <v>7</v>
      </c>
      <c r="S582">
        <v>248</v>
      </c>
      <c r="T582" t="s">
        <v>4083</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4085</v>
      </c>
      <c r="B583">
        <v>1980</v>
      </c>
      <c r="C583" t="s">
        <v>171</v>
      </c>
      <c r="D583" t="s">
        <v>4086</v>
      </c>
      <c r="E583" t="str">
        <f t="shared" si="9"/>
        <v>City of Rosamond</v>
      </c>
      <c r="F583">
        <v>2392</v>
      </c>
      <c r="G583" t="s">
        <v>4087</v>
      </c>
      <c r="H583">
        <v>2869</v>
      </c>
      <c r="I583">
        <v>0</v>
      </c>
      <c r="J583">
        <v>2869</v>
      </c>
      <c r="K583">
        <v>0</v>
      </c>
      <c r="L583">
        <v>1100</v>
      </c>
      <c r="M583">
        <v>675</v>
      </c>
      <c r="N583">
        <v>425</v>
      </c>
      <c r="O583">
        <v>45800</v>
      </c>
      <c r="P583">
        <v>827</v>
      </c>
      <c r="Q583">
        <v>83</v>
      </c>
      <c r="R583">
        <v>104</v>
      </c>
      <c r="S583">
        <v>306</v>
      </c>
      <c r="T583" t="s">
        <v>4086</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4088</v>
      </c>
      <c r="B584">
        <v>1980</v>
      </c>
      <c r="C584" t="s">
        <v>171</v>
      </c>
      <c r="D584" t="s">
        <v>4089</v>
      </c>
      <c r="E584" t="str">
        <f t="shared" si="9"/>
        <v>City of Roseland</v>
      </c>
      <c r="F584">
        <v>2395</v>
      </c>
      <c r="G584" t="s">
        <v>4090</v>
      </c>
      <c r="H584">
        <v>7915</v>
      </c>
      <c r="I584">
        <v>7915</v>
      </c>
      <c r="J584">
        <v>0</v>
      </c>
      <c r="K584">
        <v>0</v>
      </c>
      <c r="L584">
        <v>2838</v>
      </c>
      <c r="M584">
        <v>1380</v>
      </c>
      <c r="N584">
        <v>1458</v>
      </c>
      <c r="O584">
        <v>64500</v>
      </c>
      <c r="P584">
        <v>2208</v>
      </c>
      <c r="Q584">
        <v>411</v>
      </c>
      <c r="R584">
        <v>230</v>
      </c>
      <c r="S584">
        <v>51</v>
      </c>
      <c r="T584" t="s">
        <v>4089</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4091</v>
      </c>
      <c r="B585">
        <v>1980</v>
      </c>
      <c r="C585" t="s">
        <v>171</v>
      </c>
      <c r="D585" t="s">
        <v>1010</v>
      </c>
      <c r="E585" t="str">
        <f t="shared" si="9"/>
        <v>City of Rosemead</v>
      </c>
      <c r="F585">
        <v>2400</v>
      </c>
      <c r="G585" t="s">
        <v>4092</v>
      </c>
      <c r="H585">
        <v>42604</v>
      </c>
      <c r="I585">
        <v>42604</v>
      </c>
      <c r="J585">
        <v>0</v>
      </c>
      <c r="K585">
        <v>0</v>
      </c>
      <c r="L585">
        <v>13102</v>
      </c>
      <c r="M585">
        <v>7046</v>
      </c>
      <c r="N585">
        <v>6056</v>
      </c>
      <c r="O585">
        <v>68500</v>
      </c>
      <c r="P585">
        <v>11481</v>
      </c>
      <c r="Q585">
        <v>1214</v>
      </c>
      <c r="R585">
        <v>586</v>
      </c>
      <c r="S585">
        <v>358</v>
      </c>
      <c r="T585" t="s">
        <v>1010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4093</v>
      </c>
      <c r="B586">
        <v>1980</v>
      </c>
      <c r="C586" t="s">
        <v>171</v>
      </c>
      <c r="D586" t="s">
        <v>4094</v>
      </c>
      <c r="E586" t="str">
        <f t="shared" si="9"/>
        <v>City of Rosemont</v>
      </c>
      <c r="F586">
        <v>2402</v>
      </c>
      <c r="G586" t="s">
        <v>4095</v>
      </c>
      <c r="H586">
        <v>18888</v>
      </c>
      <c r="I586">
        <v>18888</v>
      </c>
      <c r="J586">
        <v>0</v>
      </c>
      <c r="K586">
        <v>0</v>
      </c>
      <c r="L586">
        <v>6505</v>
      </c>
      <c r="M586">
        <v>4535</v>
      </c>
      <c r="N586">
        <v>1970</v>
      </c>
      <c r="O586">
        <v>67200</v>
      </c>
      <c r="P586">
        <v>5707</v>
      </c>
      <c r="Q586">
        <v>899</v>
      </c>
      <c r="R586">
        <v>452</v>
      </c>
      <c r="S586">
        <v>2</v>
      </c>
      <c r="T586" t="s">
        <v>4094</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4096</v>
      </c>
      <c r="B587">
        <v>1980</v>
      </c>
      <c r="C587" t="s">
        <v>171</v>
      </c>
      <c r="D587" t="s">
        <v>1012</v>
      </c>
      <c r="E587" t="str">
        <f t="shared" si="9"/>
        <v>City of Roseville</v>
      </c>
      <c r="F587">
        <v>2405</v>
      </c>
      <c r="G587" t="s">
        <v>4097</v>
      </c>
      <c r="H587">
        <v>24347</v>
      </c>
      <c r="I587">
        <v>23682</v>
      </c>
      <c r="J587">
        <v>0</v>
      </c>
      <c r="K587">
        <v>665</v>
      </c>
      <c r="L587">
        <v>9164</v>
      </c>
      <c r="M587">
        <v>6136</v>
      </c>
      <c r="N587">
        <v>3028</v>
      </c>
      <c r="O587">
        <v>65800</v>
      </c>
      <c r="P587">
        <v>7971</v>
      </c>
      <c r="Q587">
        <v>1060</v>
      </c>
      <c r="R587">
        <v>505</v>
      </c>
      <c r="S587">
        <v>256</v>
      </c>
      <c r="T587" t="s">
        <v>1012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4098</v>
      </c>
      <c r="B588">
        <v>1980</v>
      </c>
      <c r="C588" t="s">
        <v>171</v>
      </c>
      <c r="D588" t="s">
        <v>1014</v>
      </c>
      <c r="E588" t="str">
        <f t="shared" si="9"/>
        <v>City of Ross</v>
      </c>
      <c r="F588">
        <v>2410</v>
      </c>
      <c r="G588" t="s">
        <v>4099</v>
      </c>
      <c r="H588">
        <v>2801</v>
      </c>
      <c r="I588">
        <v>2801</v>
      </c>
      <c r="J588">
        <v>0</v>
      </c>
      <c r="K588">
        <v>0</v>
      </c>
      <c r="L588">
        <v>926</v>
      </c>
      <c r="M588">
        <v>755</v>
      </c>
      <c r="N588">
        <v>171</v>
      </c>
      <c r="O588">
        <v>200100</v>
      </c>
      <c r="P588">
        <v>862</v>
      </c>
      <c r="Q588">
        <v>63</v>
      </c>
      <c r="R588">
        <v>26</v>
      </c>
      <c r="S588">
        <v>1</v>
      </c>
      <c r="T588" t="s">
        <v>1014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4100</v>
      </c>
      <c r="B589">
        <v>1980</v>
      </c>
      <c r="C589" t="s">
        <v>171</v>
      </c>
      <c r="D589" t="s">
        <v>4101</v>
      </c>
      <c r="E589" t="str">
        <f t="shared" si="9"/>
        <v>City of Rossmoor</v>
      </c>
      <c r="F589">
        <v>2411</v>
      </c>
      <c r="G589" t="s">
        <v>4102</v>
      </c>
      <c r="H589">
        <v>10457</v>
      </c>
      <c r="I589">
        <v>10457</v>
      </c>
      <c r="J589">
        <v>0</v>
      </c>
      <c r="K589">
        <v>0</v>
      </c>
      <c r="L589">
        <v>3608</v>
      </c>
      <c r="M589">
        <v>3206</v>
      </c>
      <c r="N589">
        <v>402</v>
      </c>
      <c r="O589">
        <v>127400</v>
      </c>
      <c r="P589">
        <v>3437</v>
      </c>
      <c r="Q589">
        <v>32</v>
      </c>
      <c r="R589">
        <v>188</v>
      </c>
      <c r="S589">
        <v>0</v>
      </c>
      <c r="T589" t="s">
        <v>4101</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4103</v>
      </c>
      <c r="B590">
        <v>1980</v>
      </c>
      <c r="C590" t="s">
        <v>171</v>
      </c>
      <c r="D590" t="s">
        <v>4104</v>
      </c>
      <c r="E590" t="str">
        <f t="shared" si="9"/>
        <v>City of Rowland Heights</v>
      </c>
      <c r="F590">
        <v>2412</v>
      </c>
      <c r="G590" t="s">
        <v>4105</v>
      </c>
      <c r="H590">
        <v>28252</v>
      </c>
      <c r="I590">
        <v>28252</v>
      </c>
      <c r="J590">
        <v>0</v>
      </c>
      <c r="K590">
        <v>0</v>
      </c>
      <c r="L590">
        <v>8753</v>
      </c>
      <c r="M590">
        <v>5970</v>
      </c>
      <c r="N590">
        <v>2783</v>
      </c>
      <c r="O590">
        <v>84300</v>
      </c>
      <c r="P590">
        <v>6433</v>
      </c>
      <c r="Q590">
        <v>975</v>
      </c>
      <c r="R590">
        <v>1046</v>
      </c>
      <c r="S590">
        <v>525</v>
      </c>
      <c r="T590" t="s">
        <v>4104</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4106</v>
      </c>
      <c r="B591">
        <v>1980</v>
      </c>
      <c r="C591" t="s">
        <v>171</v>
      </c>
      <c r="D591" t="s">
        <v>4107</v>
      </c>
      <c r="E591" t="str">
        <f t="shared" si="9"/>
        <v>City of Rubidoux</v>
      </c>
      <c r="F591">
        <v>2414</v>
      </c>
      <c r="G591" t="s">
        <v>4108</v>
      </c>
      <c r="H591">
        <v>16763</v>
      </c>
      <c r="I591">
        <v>16763</v>
      </c>
      <c r="J591">
        <v>0</v>
      </c>
      <c r="K591">
        <v>0</v>
      </c>
      <c r="L591">
        <v>5751</v>
      </c>
      <c r="M591">
        <v>4050</v>
      </c>
      <c r="N591">
        <v>1701</v>
      </c>
      <c r="O591">
        <v>63200</v>
      </c>
      <c r="P591">
        <v>4411</v>
      </c>
      <c r="Q591">
        <v>412</v>
      </c>
      <c r="R591">
        <v>349</v>
      </c>
      <c r="S591">
        <v>1005</v>
      </c>
      <c r="T591" t="s">
        <v>4107</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4109</v>
      </c>
      <c r="B592">
        <v>1980</v>
      </c>
      <c r="C592" t="s">
        <v>171</v>
      </c>
      <c r="D592" t="s">
        <v>1016</v>
      </c>
      <c r="E592" t="str">
        <f t="shared" si="9"/>
        <v>City of Sacramento</v>
      </c>
      <c r="F592">
        <v>2420</v>
      </c>
      <c r="G592" t="s">
        <v>4110</v>
      </c>
      <c r="H592">
        <v>275741</v>
      </c>
      <c r="I592">
        <v>275741</v>
      </c>
      <c r="J592">
        <v>0</v>
      </c>
      <c r="K592">
        <v>0</v>
      </c>
      <c r="L592">
        <v>112859</v>
      </c>
      <c r="M592">
        <v>63661</v>
      </c>
      <c r="N592">
        <v>49198</v>
      </c>
      <c r="O592">
        <v>56800</v>
      </c>
      <c r="P592">
        <v>89128</v>
      </c>
      <c r="Q592">
        <v>17566</v>
      </c>
      <c r="R592">
        <v>14142</v>
      </c>
      <c r="S592">
        <v>2401</v>
      </c>
      <c r="T592" t="s">
        <v>1016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4111</v>
      </c>
      <c r="B593">
        <v>1980</v>
      </c>
      <c r="C593" t="s">
        <v>171</v>
      </c>
      <c r="D593" t="s">
        <v>1132</v>
      </c>
      <c r="E593" t="str">
        <f t="shared" si="9"/>
        <v>City of St. Helena</v>
      </c>
      <c r="F593">
        <v>2425</v>
      </c>
      <c r="G593" t="s">
        <v>4112</v>
      </c>
      <c r="H593">
        <v>4898</v>
      </c>
      <c r="I593">
        <v>0</v>
      </c>
      <c r="J593">
        <v>4898</v>
      </c>
      <c r="K593">
        <v>0</v>
      </c>
      <c r="L593">
        <v>2146</v>
      </c>
      <c r="M593">
        <v>1223</v>
      </c>
      <c r="N593">
        <v>923</v>
      </c>
      <c r="O593">
        <v>87000</v>
      </c>
      <c r="P593">
        <v>1594</v>
      </c>
      <c r="Q593">
        <v>287</v>
      </c>
      <c r="R593">
        <v>205</v>
      </c>
      <c r="S593">
        <v>156</v>
      </c>
      <c r="T593" t="s">
        <v>1132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4113</v>
      </c>
      <c r="B594">
        <v>1980</v>
      </c>
      <c r="C594" t="s">
        <v>171</v>
      </c>
      <c r="D594" t="s">
        <v>1018</v>
      </c>
      <c r="E594" t="str">
        <f t="shared" si="9"/>
        <v>City of Salinas</v>
      </c>
      <c r="F594">
        <v>2435</v>
      </c>
      <c r="G594" t="s">
        <v>4114</v>
      </c>
      <c r="H594">
        <v>80479</v>
      </c>
      <c r="I594">
        <v>80479</v>
      </c>
      <c r="J594">
        <v>0</v>
      </c>
      <c r="K594">
        <v>0</v>
      </c>
      <c r="L594">
        <v>26857</v>
      </c>
      <c r="M594">
        <v>13831</v>
      </c>
      <c r="N594">
        <v>13026</v>
      </c>
      <c r="O594">
        <v>71900</v>
      </c>
      <c r="P594">
        <v>18566</v>
      </c>
      <c r="Q594">
        <v>4264</v>
      </c>
      <c r="R594">
        <v>4440</v>
      </c>
      <c r="S594">
        <v>1077</v>
      </c>
      <c r="T594" t="s">
        <v>1018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4115</v>
      </c>
      <c r="B595">
        <v>1980</v>
      </c>
      <c r="C595" t="s">
        <v>171</v>
      </c>
      <c r="D595" t="s">
        <v>4116</v>
      </c>
      <c r="E595" t="str">
        <f t="shared" si="9"/>
        <v>City of San Andreas</v>
      </c>
      <c r="F595">
        <v>2440</v>
      </c>
      <c r="G595" t="s">
        <v>4117</v>
      </c>
      <c r="H595">
        <v>1912</v>
      </c>
      <c r="I595">
        <v>0</v>
      </c>
      <c r="J595">
        <v>0</v>
      </c>
      <c r="K595">
        <v>1912</v>
      </c>
      <c r="L595">
        <v>755</v>
      </c>
      <c r="M595">
        <v>479</v>
      </c>
      <c r="N595">
        <v>276</v>
      </c>
      <c r="O595">
        <v>60100</v>
      </c>
      <c r="P595">
        <v>577</v>
      </c>
      <c r="Q595">
        <v>100</v>
      </c>
      <c r="R595">
        <v>35</v>
      </c>
      <c r="S595">
        <v>112</v>
      </c>
      <c r="T595" t="s">
        <v>4116</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4118</v>
      </c>
      <c r="B596">
        <v>1980</v>
      </c>
      <c r="C596" t="s">
        <v>171</v>
      </c>
      <c r="D596" t="s">
        <v>1020</v>
      </c>
      <c r="E596" t="str">
        <f t="shared" si="9"/>
        <v>City of San Anselmo</v>
      </c>
      <c r="F596">
        <v>2445</v>
      </c>
      <c r="G596" t="s">
        <v>4119</v>
      </c>
      <c r="H596">
        <v>12053</v>
      </c>
      <c r="I596">
        <v>12053</v>
      </c>
      <c r="J596">
        <v>0</v>
      </c>
      <c r="K596">
        <v>0</v>
      </c>
      <c r="L596">
        <v>5102</v>
      </c>
      <c r="M596">
        <v>3289</v>
      </c>
      <c r="N596">
        <v>1813</v>
      </c>
      <c r="O596">
        <v>133500</v>
      </c>
      <c r="P596">
        <v>4255</v>
      </c>
      <c r="Q596">
        <v>663</v>
      </c>
      <c r="R596">
        <v>356</v>
      </c>
      <c r="S596">
        <v>3</v>
      </c>
      <c r="T596" t="s">
        <v>1020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4120</v>
      </c>
      <c r="B597">
        <v>1980</v>
      </c>
      <c r="C597" t="s">
        <v>171</v>
      </c>
      <c r="D597" t="s">
        <v>1022</v>
      </c>
      <c r="E597" t="str">
        <f t="shared" si="9"/>
        <v>City of San Bernardino</v>
      </c>
      <c r="F597">
        <v>2450</v>
      </c>
      <c r="G597" t="s">
        <v>4121</v>
      </c>
      <c r="H597">
        <v>117490</v>
      </c>
      <c r="I597">
        <v>117490</v>
      </c>
      <c r="J597">
        <v>0</v>
      </c>
      <c r="K597">
        <v>0</v>
      </c>
      <c r="L597">
        <v>42823</v>
      </c>
      <c r="M597">
        <v>25443</v>
      </c>
      <c r="N597">
        <v>17380</v>
      </c>
      <c r="O597">
        <v>52600</v>
      </c>
      <c r="P597">
        <v>34660</v>
      </c>
      <c r="Q597">
        <v>4171</v>
      </c>
      <c r="R597">
        <v>4614</v>
      </c>
      <c r="S597">
        <v>2983</v>
      </c>
      <c r="T597" t="s">
        <v>1022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4122</v>
      </c>
      <c r="B598">
        <v>1980</v>
      </c>
      <c r="C598" t="s">
        <v>171</v>
      </c>
      <c r="D598" t="s">
        <v>1024</v>
      </c>
      <c r="E598" t="str">
        <f t="shared" si="9"/>
        <v>City of San Bruno</v>
      </c>
      <c r="F598">
        <v>2455</v>
      </c>
      <c r="G598" t="s">
        <v>4123</v>
      </c>
      <c r="H598">
        <v>35417</v>
      </c>
      <c r="I598">
        <v>35417</v>
      </c>
      <c r="J598">
        <v>0</v>
      </c>
      <c r="K598">
        <v>0</v>
      </c>
      <c r="L598">
        <v>13757</v>
      </c>
      <c r="M598">
        <v>7791</v>
      </c>
      <c r="N598">
        <v>5966</v>
      </c>
      <c r="O598">
        <v>111400</v>
      </c>
      <c r="P598">
        <v>10701</v>
      </c>
      <c r="Q598">
        <v>2009</v>
      </c>
      <c r="R598">
        <v>1933</v>
      </c>
      <c r="S598">
        <v>13</v>
      </c>
      <c r="T598" t="s">
        <v>1024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4124</v>
      </c>
      <c r="B599">
        <v>1980</v>
      </c>
      <c r="C599" t="s">
        <v>171</v>
      </c>
      <c r="D599" t="s">
        <v>4125</v>
      </c>
      <c r="E599" t="str">
        <f t="shared" si="9"/>
        <v>City of San Buenaventura %Ventura&lt;</v>
      </c>
      <c r="F599">
        <v>2460</v>
      </c>
      <c r="G599" t="s">
        <v>4126</v>
      </c>
      <c r="H599">
        <v>74393</v>
      </c>
      <c r="I599">
        <v>74393</v>
      </c>
      <c r="J599">
        <v>0</v>
      </c>
      <c r="K599">
        <v>0</v>
      </c>
      <c r="L599">
        <v>29169</v>
      </c>
      <c r="M599">
        <v>16774</v>
      </c>
      <c r="N599">
        <v>12395</v>
      </c>
      <c r="O599">
        <v>93400</v>
      </c>
      <c r="P599">
        <v>22961</v>
      </c>
      <c r="Q599">
        <v>2267</v>
      </c>
      <c r="R599">
        <v>3750</v>
      </c>
      <c r="S599">
        <v>1610</v>
      </c>
      <c r="T599" t="s">
        <v>4125</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4127</v>
      </c>
      <c r="B600">
        <v>1980</v>
      </c>
      <c r="C600" t="s">
        <v>171</v>
      </c>
      <c r="D600" t="s">
        <v>1026</v>
      </c>
      <c r="E600" t="str">
        <f t="shared" si="9"/>
        <v>City of San Carlos</v>
      </c>
      <c r="F600">
        <v>2465</v>
      </c>
      <c r="G600" t="s">
        <v>4128</v>
      </c>
      <c r="H600">
        <v>24710</v>
      </c>
      <c r="I600">
        <v>24710</v>
      </c>
      <c r="J600">
        <v>0</v>
      </c>
      <c r="K600">
        <v>0</v>
      </c>
      <c r="L600">
        <v>10123</v>
      </c>
      <c r="M600">
        <v>7183</v>
      </c>
      <c r="N600">
        <v>2940</v>
      </c>
      <c r="O600">
        <v>141500</v>
      </c>
      <c r="P600">
        <v>8097</v>
      </c>
      <c r="Q600">
        <v>1187</v>
      </c>
      <c r="R600">
        <v>1050</v>
      </c>
      <c r="S600">
        <v>13</v>
      </c>
      <c r="T600" t="s">
        <v>1026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4129</v>
      </c>
      <c r="B601">
        <v>1980</v>
      </c>
      <c r="C601" t="s">
        <v>171</v>
      </c>
      <c r="D601" t="s">
        <v>1028</v>
      </c>
      <c r="E601" t="str">
        <f t="shared" si="9"/>
        <v>City of San Clemente</v>
      </c>
      <c r="F601">
        <v>2470</v>
      </c>
      <c r="G601" t="s">
        <v>4130</v>
      </c>
      <c r="H601">
        <v>27325</v>
      </c>
      <c r="I601">
        <v>27325</v>
      </c>
      <c r="J601">
        <v>0</v>
      </c>
      <c r="K601">
        <v>0</v>
      </c>
      <c r="L601">
        <v>11764</v>
      </c>
      <c r="M601">
        <v>6052</v>
      </c>
      <c r="N601">
        <v>5712</v>
      </c>
      <c r="O601">
        <v>136800</v>
      </c>
      <c r="P601">
        <v>7726</v>
      </c>
      <c r="Q601">
        <v>4207</v>
      </c>
      <c r="R601">
        <v>836</v>
      </c>
      <c r="S601">
        <v>350</v>
      </c>
      <c r="T601" t="s">
        <v>1028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4131</v>
      </c>
      <c r="B602">
        <v>1980</v>
      </c>
      <c r="C602" t="s">
        <v>171</v>
      </c>
      <c r="D602" t="s">
        <v>4132</v>
      </c>
      <c r="E602" t="str">
        <f t="shared" si="9"/>
        <v>City of Sand City</v>
      </c>
      <c r="F602">
        <v>2473</v>
      </c>
      <c r="G602" t="s">
        <v>4133</v>
      </c>
      <c r="H602">
        <v>182</v>
      </c>
      <c r="I602">
        <v>182</v>
      </c>
      <c r="J602">
        <v>0</v>
      </c>
      <c r="K602">
        <v>0</v>
      </c>
      <c r="L602">
        <v>84</v>
      </c>
      <c r="M602">
        <v>30</v>
      </c>
      <c r="N602">
        <v>54</v>
      </c>
      <c r="O602">
        <v>47500</v>
      </c>
      <c r="P602">
        <v>77</v>
      </c>
      <c r="Q602">
        <v>10</v>
      </c>
      <c r="R602">
        <v>0</v>
      </c>
      <c r="S602">
        <v>7</v>
      </c>
      <c r="T602" t="s">
        <v>4132</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4134</v>
      </c>
      <c r="B603">
        <v>1980</v>
      </c>
      <c r="C603" t="s">
        <v>171</v>
      </c>
      <c r="D603" t="s">
        <v>4135</v>
      </c>
      <c r="E603" t="str">
        <f t="shared" si="9"/>
        <v>City of Sand Hill</v>
      </c>
      <c r="F603">
        <v>2474</v>
      </c>
      <c r="G603" t="s">
        <v>4136</v>
      </c>
      <c r="H603">
        <v>2606</v>
      </c>
      <c r="I603">
        <v>0</v>
      </c>
      <c r="J603">
        <v>2606</v>
      </c>
      <c r="K603">
        <v>0</v>
      </c>
      <c r="L603">
        <v>839</v>
      </c>
      <c r="M603">
        <v>596</v>
      </c>
      <c r="N603">
        <v>243</v>
      </c>
      <c r="O603">
        <v>67800</v>
      </c>
      <c r="P603">
        <v>751</v>
      </c>
      <c r="Q603">
        <v>69</v>
      </c>
      <c r="R603">
        <v>10</v>
      </c>
      <c r="S603">
        <v>54</v>
      </c>
      <c r="T603" t="s">
        <v>4135</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4137</v>
      </c>
      <c r="B604">
        <v>1980</v>
      </c>
      <c r="C604" t="s">
        <v>171</v>
      </c>
      <c r="D604" t="s">
        <v>1030</v>
      </c>
      <c r="E604" t="str">
        <f t="shared" si="9"/>
        <v>City of San Diego</v>
      </c>
      <c r="F604">
        <v>2475</v>
      </c>
      <c r="G604" t="s">
        <v>4138</v>
      </c>
      <c r="H604">
        <v>875538</v>
      </c>
      <c r="I604">
        <v>847494</v>
      </c>
      <c r="J604">
        <v>0</v>
      </c>
      <c r="K604">
        <v>28044</v>
      </c>
      <c r="L604">
        <v>321060</v>
      </c>
      <c r="M604">
        <v>157595</v>
      </c>
      <c r="N604">
        <v>163465</v>
      </c>
      <c r="O604">
        <v>90700</v>
      </c>
      <c r="P604">
        <v>246343</v>
      </c>
      <c r="Q604">
        <v>38233</v>
      </c>
      <c r="R604">
        <v>51922</v>
      </c>
      <c r="S604">
        <v>5030</v>
      </c>
      <c r="T604" t="s">
        <v>1030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4139</v>
      </c>
      <c r="B605">
        <v>1980</v>
      </c>
      <c r="C605" t="s">
        <v>171</v>
      </c>
      <c r="D605" t="s">
        <v>1032</v>
      </c>
      <c r="E605" t="str">
        <f t="shared" si="9"/>
        <v>City of San Dimas</v>
      </c>
      <c r="F605">
        <v>2477</v>
      </c>
      <c r="G605" t="s">
        <v>4140</v>
      </c>
      <c r="H605">
        <v>24014</v>
      </c>
      <c r="I605">
        <v>24014</v>
      </c>
      <c r="J605">
        <v>0</v>
      </c>
      <c r="K605">
        <v>0</v>
      </c>
      <c r="L605">
        <v>7932</v>
      </c>
      <c r="M605">
        <v>6300</v>
      </c>
      <c r="N605">
        <v>1632</v>
      </c>
      <c r="O605">
        <v>94400</v>
      </c>
      <c r="P605">
        <v>6898</v>
      </c>
      <c r="Q605">
        <v>299</v>
      </c>
      <c r="R605">
        <v>544</v>
      </c>
      <c r="S605">
        <v>689</v>
      </c>
      <c r="T605" t="s">
        <v>1032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4141</v>
      </c>
      <c r="B606">
        <v>1980</v>
      </c>
      <c r="C606" t="s">
        <v>171</v>
      </c>
      <c r="D606" t="s">
        <v>1034</v>
      </c>
      <c r="E606" t="str">
        <f t="shared" si="9"/>
        <v>City of San Fernando</v>
      </c>
      <c r="F606">
        <v>2480</v>
      </c>
      <c r="G606" t="s">
        <v>4142</v>
      </c>
      <c r="H606">
        <v>17731</v>
      </c>
      <c r="I606">
        <v>17731</v>
      </c>
      <c r="J606">
        <v>0</v>
      </c>
      <c r="K606">
        <v>0</v>
      </c>
      <c r="L606">
        <v>5405</v>
      </c>
      <c r="M606">
        <v>3011</v>
      </c>
      <c r="N606">
        <v>2394</v>
      </c>
      <c r="O606">
        <v>68700</v>
      </c>
      <c r="P606">
        <v>4316</v>
      </c>
      <c r="Q606">
        <v>855</v>
      </c>
      <c r="R606">
        <v>265</v>
      </c>
      <c r="S606">
        <v>84</v>
      </c>
      <c r="T606" t="s">
        <v>1034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4143</v>
      </c>
      <c r="B607">
        <v>1980</v>
      </c>
      <c r="C607" t="s">
        <v>171</v>
      </c>
      <c r="D607" t="s">
        <v>1036</v>
      </c>
      <c r="E607" t="str">
        <f t="shared" si="9"/>
        <v>City of San Francisco</v>
      </c>
      <c r="F607">
        <v>2485</v>
      </c>
      <c r="G607" t="s">
        <v>4144</v>
      </c>
      <c r="H607">
        <v>678974</v>
      </c>
      <c r="I607">
        <v>678974</v>
      </c>
      <c r="J607">
        <v>0</v>
      </c>
      <c r="K607">
        <v>0</v>
      </c>
      <c r="L607">
        <v>298956</v>
      </c>
      <c r="M607">
        <v>100786</v>
      </c>
      <c r="N607">
        <v>198170</v>
      </c>
      <c r="O607">
        <v>104600</v>
      </c>
      <c r="P607">
        <v>170811</v>
      </c>
      <c r="Q607">
        <v>64187</v>
      </c>
      <c r="R607">
        <v>81086</v>
      </c>
      <c r="S607">
        <v>267</v>
      </c>
      <c r="T607" t="s">
        <v>1036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4145</v>
      </c>
      <c r="B608">
        <v>1980</v>
      </c>
      <c r="C608" t="s">
        <v>171</v>
      </c>
      <c r="D608" t="s">
        <v>1038</v>
      </c>
      <c r="E608" t="str">
        <f t="shared" si="9"/>
        <v>City of San Gabriel</v>
      </c>
      <c r="F608">
        <v>2490</v>
      </c>
      <c r="G608" t="s">
        <v>4146</v>
      </c>
      <c r="H608">
        <v>30072</v>
      </c>
      <c r="I608">
        <v>30072</v>
      </c>
      <c r="J608">
        <v>0</v>
      </c>
      <c r="K608">
        <v>0</v>
      </c>
      <c r="L608">
        <v>11152</v>
      </c>
      <c r="M608">
        <v>6104</v>
      </c>
      <c r="N608">
        <v>5048</v>
      </c>
      <c r="O608">
        <v>86300</v>
      </c>
      <c r="P608">
        <v>7806</v>
      </c>
      <c r="Q608">
        <v>2191</v>
      </c>
      <c r="R608">
        <v>1523</v>
      </c>
      <c r="S608">
        <v>20</v>
      </c>
      <c r="T608" t="s">
        <v>1038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4147</v>
      </c>
      <c r="B609">
        <v>1980</v>
      </c>
      <c r="C609" t="s">
        <v>171</v>
      </c>
      <c r="D609" t="s">
        <v>1064</v>
      </c>
      <c r="E609" t="str">
        <f t="shared" si="9"/>
        <v>City of Sanger</v>
      </c>
      <c r="F609">
        <v>2495</v>
      </c>
      <c r="G609" t="s">
        <v>4148</v>
      </c>
      <c r="H609">
        <v>12542</v>
      </c>
      <c r="I609">
        <v>0</v>
      </c>
      <c r="J609">
        <v>12542</v>
      </c>
      <c r="K609">
        <v>0</v>
      </c>
      <c r="L609">
        <v>3763</v>
      </c>
      <c r="M609">
        <v>2340</v>
      </c>
      <c r="N609">
        <v>1423</v>
      </c>
      <c r="O609">
        <v>52000</v>
      </c>
      <c r="P609">
        <v>2950</v>
      </c>
      <c r="Q609">
        <v>607</v>
      </c>
      <c r="R609">
        <v>237</v>
      </c>
      <c r="S609">
        <v>88</v>
      </c>
      <c r="T609" t="s">
        <v>1064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4149</v>
      </c>
      <c r="B610">
        <v>1980</v>
      </c>
      <c r="C610" t="s">
        <v>171</v>
      </c>
      <c r="D610" t="s">
        <v>1040</v>
      </c>
      <c r="E610" t="str">
        <f t="shared" si="9"/>
        <v>City of San Jacinto</v>
      </c>
      <c r="F610">
        <v>2500</v>
      </c>
      <c r="G610" t="s">
        <v>4150</v>
      </c>
      <c r="H610">
        <v>7098</v>
      </c>
      <c r="I610">
        <v>7098</v>
      </c>
      <c r="J610">
        <v>0</v>
      </c>
      <c r="K610">
        <v>0</v>
      </c>
      <c r="L610">
        <v>2764</v>
      </c>
      <c r="M610">
        <v>1678</v>
      </c>
      <c r="N610">
        <v>1086</v>
      </c>
      <c r="O610">
        <v>47600</v>
      </c>
      <c r="P610">
        <v>2114</v>
      </c>
      <c r="Q610">
        <v>295</v>
      </c>
      <c r="R610">
        <v>97</v>
      </c>
      <c r="S610">
        <v>520</v>
      </c>
      <c r="T610" t="s">
        <v>1040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4151</v>
      </c>
      <c r="B611">
        <v>1980</v>
      </c>
      <c r="C611" t="s">
        <v>171</v>
      </c>
      <c r="D611" t="s">
        <v>1042</v>
      </c>
      <c r="E611" t="str">
        <f t="shared" si="9"/>
        <v>City of San Joaquin</v>
      </c>
      <c r="F611">
        <v>2505</v>
      </c>
      <c r="G611" t="s">
        <v>4152</v>
      </c>
      <c r="H611">
        <v>1930</v>
      </c>
      <c r="I611">
        <v>0</v>
      </c>
      <c r="J611">
        <v>0</v>
      </c>
      <c r="K611">
        <v>1930</v>
      </c>
      <c r="L611">
        <v>519</v>
      </c>
      <c r="M611">
        <v>232</v>
      </c>
      <c r="N611">
        <v>287</v>
      </c>
      <c r="O611">
        <v>44200</v>
      </c>
      <c r="P611">
        <v>463</v>
      </c>
      <c r="Q611">
        <v>33</v>
      </c>
      <c r="R611">
        <v>8</v>
      </c>
      <c r="S611">
        <v>49</v>
      </c>
      <c r="T611" t="s">
        <v>1042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4153</v>
      </c>
      <c r="B612">
        <v>1980</v>
      </c>
      <c r="C612" t="s">
        <v>171</v>
      </c>
      <c r="D612" t="s">
        <v>1044</v>
      </c>
      <c r="E612" t="str">
        <f t="shared" si="9"/>
        <v>City of San Jose</v>
      </c>
      <c r="F612">
        <v>2510</v>
      </c>
      <c r="G612" t="s">
        <v>4154</v>
      </c>
      <c r="H612">
        <v>629442</v>
      </c>
      <c r="I612">
        <v>629442</v>
      </c>
      <c r="J612">
        <v>0</v>
      </c>
      <c r="K612">
        <v>0</v>
      </c>
      <c r="L612">
        <v>209593</v>
      </c>
      <c r="M612">
        <v>130151</v>
      </c>
      <c r="N612">
        <v>79442</v>
      </c>
      <c r="O612">
        <v>97900</v>
      </c>
      <c r="P612">
        <v>160107</v>
      </c>
      <c r="Q612">
        <v>26533</v>
      </c>
      <c r="R612">
        <v>21837</v>
      </c>
      <c r="S612">
        <v>8123</v>
      </c>
      <c r="T612" t="s">
        <v>1044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4155</v>
      </c>
      <c r="B613">
        <v>1980</v>
      </c>
      <c r="C613" t="s">
        <v>171</v>
      </c>
      <c r="D613" t="s">
        <v>1046</v>
      </c>
      <c r="E613" t="str">
        <f t="shared" si="9"/>
        <v>City of San Juan Bautista</v>
      </c>
      <c r="F613">
        <v>2515</v>
      </c>
      <c r="G613" t="s">
        <v>4156</v>
      </c>
      <c r="H613">
        <v>1276</v>
      </c>
      <c r="I613">
        <v>0</v>
      </c>
      <c r="J613">
        <v>0</v>
      </c>
      <c r="K613">
        <v>1276</v>
      </c>
      <c r="L613">
        <v>478</v>
      </c>
      <c r="M613">
        <v>267</v>
      </c>
      <c r="N613">
        <v>211</v>
      </c>
      <c r="O613">
        <v>68000</v>
      </c>
      <c r="P613">
        <v>367</v>
      </c>
      <c r="Q613">
        <v>69</v>
      </c>
      <c r="R613">
        <v>41</v>
      </c>
      <c r="S613">
        <v>22</v>
      </c>
      <c r="T613" t="s">
        <v>1046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4157</v>
      </c>
      <c r="B614">
        <v>1980</v>
      </c>
      <c r="C614" t="s">
        <v>171</v>
      </c>
      <c r="D614" t="s">
        <v>1048</v>
      </c>
      <c r="E614" t="str">
        <f t="shared" si="9"/>
        <v>City of San Juan Capistrano</v>
      </c>
      <c r="F614">
        <v>2519</v>
      </c>
      <c r="G614" t="s">
        <v>4158</v>
      </c>
      <c r="H614">
        <v>18959</v>
      </c>
      <c r="I614">
        <v>18959</v>
      </c>
      <c r="J614">
        <v>0</v>
      </c>
      <c r="K614">
        <v>0</v>
      </c>
      <c r="L614">
        <v>6981</v>
      </c>
      <c r="M614">
        <v>5308</v>
      </c>
      <c r="N614">
        <v>1673</v>
      </c>
      <c r="O614">
        <v>126700</v>
      </c>
      <c r="P614">
        <v>6240</v>
      </c>
      <c r="Q614">
        <v>410</v>
      </c>
      <c r="R614">
        <v>13</v>
      </c>
      <c r="S614">
        <v>988</v>
      </c>
      <c r="T614" t="s">
        <v>1048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4159</v>
      </c>
      <c r="B615">
        <v>1980</v>
      </c>
      <c r="C615" t="s">
        <v>171</v>
      </c>
      <c r="D615" t="s">
        <v>1050</v>
      </c>
      <c r="E615" t="str">
        <f t="shared" si="9"/>
        <v>City of San Leandro</v>
      </c>
      <c r="F615">
        <v>2525</v>
      </c>
      <c r="G615" t="s">
        <v>4160</v>
      </c>
      <c r="H615">
        <v>63952</v>
      </c>
      <c r="I615">
        <v>63952</v>
      </c>
      <c r="J615">
        <v>0</v>
      </c>
      <c r="K615">
        <v>0</v>
      </c>
      <c r="L615">
        <v>27204</v>
      </c>
      <c r="M615">
        <v>16955</v>
      </c>
      <c r="N615">
        <v>10249</v>
      </c>
      <c r="O615">
        <v>79600</v>
      </c>
      <c r="P615">
        <v>21586</v>
      </c>
      <c r="Q615">
        <v>2144</v>
      </c>
      <c r="R615">
        <v>3574</v>
      </c>
      <c r="S615">
        <v>776</v>
      </c>
      <c r="T615" t="s">
        <v>1050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4161</v>
      </c>
      <c r="B616">
        <v>1980</v>
      </c>
      <c r="C616" t="s">
        <v>171</v>
      </c>
      <c r="D616" t="s">
        <v>4162</v>
      </c>
      <c r="E616" t="str">
        <f t="shared" si="9"/>
        <v>City of San Lorenzo</v>
      </c>
      <c r="F616">
        <v>2530</v>
      </c>
      <c r="G616" t="s">
        <v>4163</v>
      </c>
      <c r="H616">
        <v>20545</v>
      </c>
      <c r="I616">
        <v>20545</v>
      </c>
      <c r="J616">
        <v>0</v>
      </c>
      <c r="K616">
        <v>0</v>
      </c>
      <c r="L616">
        <v>7265</v>
      </c>
      <c r="M616">
        <v>5921</v>
      </c>
      <c r="N616">
        <v>1344</v>
      </c>
      <c r="O616">
        <v>75600</v>
      </c>
      <c r="P616">
        <v>6867</v>
      </c>
      <c r="Q616">
        <v>116</v>
      </c>
      <c r="R616">
        <v>313</v>
      </c>
      <c r="S616">
        <v>41</v>
      </c>
      <c r="T616" t="s">
        <v>4162</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4164</v>
      </c>
      <c r="B617">
        <v>1980</v>
      </c>
      <c r="C617" t="s">
        <v>171</v>
      </c>
      <c r="D617" t="s">
        <v>1052</v>
      </c>
      <c r="E617" t="str">
        <f t="shared" si="9"/>
        <v>City of San Luis Obispo</v>
      </c>
      <c r="F617">
        <v>2535</v>
      </c>
      <c r="G617" t="s">
        <v>4165</v>
      </c>
      <c r="H617">
        <v>34252</v>
      </c>
      <c r="I617">
        <v>0</v>
      </c>
      <c r="J617">
        <v>34252</v>
      </c>
      <c r="K617">
        <v>0</v>
      </c>
      <c r="L617">
        <v>13670</v>
      </c>
      <c r="M617">
        <v>6362</v>
      </c>
      <c r="N617">
        <v>7308</v>
      </c>
      <c r="O617">
        <v>87700</v>
      </c>
      <c r="P617">
        <v>8688</v>
      </c>
      <c r="Q617">
        <v>2341</v>
      </c>
      <c r="R617">
        <v>2263</v>
      </c>
      <c r="S617">
        <v>1204</v>
      </c>
      <c r="T617" t="s">
        <v>1052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4166</v>
      </c>
      <c r="B618">
        <v>1980</v>
      </c>
      <c r="C618" t="s">
        <v>171</v>
      </c>
      <c r="D618" t="s">
        <v>1054</v>
      </c>
      <c r="E618" t="str">
        <f t="shared" si="9"/>
        <v>City of San Marcos</v>
      </c>
      <c r="F618">
        <v>2537</v>
      </c>
      <c r="G618" t="s">
        <v>4167</v>
      </c>
      <c r="H618">
        <v>17479</v>
      </c>
      <c r="I618">
        <v>17479</v>
      </c>
      <c r="J618">
        <v>0</v>
      </c>
      <c r="K618">
        <v>0</v>
      </c>
      <c r="L618">
        <v>6242</v>
      </c>
      <c r="M618">
        <v>4744</v>
      </c>
      <c r="N618">
        <v>1498</v>
      </c>
      <c r="O618">
        <v>89400</v>
      </c>
      <c r="P618">
        <v>4226</v>
      </c>
      <c r="Q618">
        <v>197</v>
      </c>
      <c r="R618">
        <v>401</v>
      </c>
      <c r="S618">
        <v>1676</v>
      </c>
      <c r="T618" t="s">
        <v>1054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4168</v>
      </c>
      <c r="B619">
        <v>1980</v>
      </c>
      <c r="C619" t="s">
        <v>171</v>
      </c>
      <c r="D619" t="s">
        <v>1056</v>
      </c>
      <c r="E619" t="str">
        <f t="shared" si="9"/>
        <v>City of San Marino</v>
      </c>
      <c r="F619">
        <v>2545</v>
      </c>
      <c r="G619" t="s">
        <v>4169</v>
      </c>
      <c r="H619">
        <v>13307</v>
      </c>
      <c r="I619">
        <v>13307</v>
      </c>
      <c r="J619">
        <v>0</v>
      </c>
      <c r="K619">
        <v>0</v>
      </c>
      <c r="L619">
        <v>4391</v>
      </c>
      <c r="M619">
        <v>4157</v>
      </c>
      <c r="N619">
        <v>234</v>
      </c>
      <c r="O619">
        <v>200100</v>
      </c>
      <c r="P619">
        <v>4379</v>
      </c>
      <c r="Q619">
        <v>72</v>
      </c>
      <c r="R619">
        <v>0</v>
      </c>
      <c r="S619">
        <v>0</v>
      </c>
      <c r="T619" t="s">
        <v>1056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4170</v>
      </c>
      <c r="B620">
        <v>1980</v>
      </c>
      <c r="C620" t="s">
        <v>171</v>
      </c>
      <c r="D620" t="s">
        <v>4171</v>
      </c>
      <c r="E620" t="str">
        <f t="shared" si="9"/>
        <v>City of San Martin</v>
      </c>
      <c r="F620">
        <v>2550</v>
      </c>
      <c r="G620" t="s">
        <v>4172</v>
      </c>
      <c r="H620">
        <v>1731</v>
      </c>
      <c r="I620">
        <v>0</v>
      </c>
      <c r="J620">
        <v>0</v>
      </c>
      <c r="K620">
        <v>1731</v>
      </c>
      <c r="L620">
        <v>472</v>
      </c>
      <c r="M620">
        <v>260</v>
      </c>
      <c r="N620">
        <v>212</v>
      </c>
      <c r="O620">
        <v>88100</v>
      </c>
      <c r="P620">
        <v>397</v>
      </c>
      <c r="Q620">
        <v>66</v>
      </c>
      <c r="R620">
        <v>22</v>
      </c>
      <c r="S620">
        <v>10</v>
      </c>
      <c r="T620" t="s">
        <v>4171</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4173</v>
      </c>
      <c r="B621">
        <v>1980</v>
      </c>
      <c r="C621" t="s">
        <v>171</v>
      </c>
      <c r="D621" t="s">
        <v>1058</v>
      </c>
      <c r="E621" t="str">
        <f t="shared" si="9"/>
        <v>City of San Mateo</v>
      </c>
      <c r="F621">
        <v>2555</v>
      </c>
      <c r="G621" t="s">
        <v>4174</v>
      </c>
      <c r="H621">
        <v>77561</v>
      </c>
      <c r="I621">
        <v>77561</v>
      </c>
      <c r="J621">
        <v>0</v>
      </c>
      <c r="K621">
        <v>0</v>
      </c>
      <c r="L621">
        <v>32855</v>
      </c>
      <c r="M621">
        <v>17034</v>
      </c>
      <c r="N621">
        <v>15821</v>
      </c>
      <c r="O621">
        <v>126700</v>
      </c>
      <c r="P621">
        <v>22395</v>
      </c>
      <c r="Q621">
        <v>5521</v>
      </c>
      <c r="R621">
        <v>6294</v>
      </c>
      <c r="S621">
        <v>28</v>
      </c>
      <c r="T621" t="s">
        <v>1058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4175</v>
      </c>
      <c r="B622">
        <v>1980</v>
      </c>
      <c r="C622" t="s">
        <v>171</v>
      </c>
      <c r="D622" t="s">
        <v>4176</v>
      </c>
      <c r="E622" t="str">
        <f t="shared" si="9"/>
        <v>City of San Pablo</v>
      </c>
      <c r="F622">
        <v>2560</v>
      </c>
      <c r="G622" t="s">
        <v>4177</v>
      </c>
      <c r="H622">
        <v>19750</v>
      </c>
      <c r="I622">
        <v>19750</v>
      </c>
      <c r="J622">
        <v>0</v>
      </c>
      <c r="K622">
        <v>0</v>
      </c>
      <c r="L622">
        <v>7948</v>
      </c>
      <c r="M622">
        <v>3706</v>
      </c>
      <c r="N622">
        <v>4242</v>
      </c>
      <c r="O622">
        <v>53600</v>
      </c>
      <c r="P622">
        <v>5115</v>
      </c>
      <c r="Q622">
        <v>1423</v>
      </c>
      <c r="R622">
        <v>1007</v>
      </c>
      <c r="S622">
        <v>808</v>
      </c>
      <c r="T622" t="s">
        <v>4176</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4178</v>
      </c>
      <c r="B623">
        <v>1980</v>
      </c>
      <c r="C623" t="s">
        <v>171</v>
      </c>
      <c r="D623" t="s">
        <v>1060</v>
      </c>
      <c r="E623" t="str">
        <f t="shared" si="9"/>
        <v>City of San Rafael</v>
      </c>
      <c r="F623">
        <v>2565</v>
      </c>
      <c r="G623" t="s">
        <v>4179</v>
      </c>
      <c r="H623">
        <v>44700</v>
      </c>
      <c r="I623">
        <v>44700</v>
      </c>
      <c r="J623">
        <v>0</v>
      </c>
      <c r="K623">
        <v>0</v>
      </c>
      <c r="L623">
        <v>18757</v>
      </c>
      <c r="M623">
        <v>10079</v>
      </c>
      <c r="N623">
        <v>8678</v>
      </c>
      <c r="O623">
        <v>148300</v>
      </c>
      <c r="P623">
        <v>12871</v>
      </c>
      <c r="Q623">
        <v>2450</v>
      </c>
      <c r="R623">
        <v>3483</v>
      </c>
      <c r="S623">
        <v>393</v>
      </c>
      <c r="T623" t="s">
        <v>1060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4180</v>
      </c>
      <c r="B624">
        <v>1980</v>
      </c>
      <c r="C624" t="s">
        <v>171</v>
      </c>
      <c r="D624" t="s">
        <v>1062</v>
      </c>
      <c r="E624" t="str">
        <f t="shared" si="9"/>
        <v>City of San Ramon</v>
      </c>
      <c r="F624">
        <v>2567</v>
      </c>
      <c r="G624" t="s">
        <v>4181</v>
      </c>
      <c r="H624">
        <v>22356</v>
      </c>
      <c r="I624">
        <v>22356</v>
      </c>
      <c r="J624">
        <v>0</v>
      </c>
      <c r="K624">
        <v>0</v>
      </c>
      <c r="L624">
        <v>7232</v>
      </c>
      <c r="M624">
        <v>6142</v>
      </c>
      <c r="N624">
        <v>1090</v>
      </c>
      <c r="O624">
        <v>126800</v>
      </c>
      <c r="P624">
        <v>7319</v>
      </c>
      <c r="Q624">
        <v>206</v>
      </c>
      <c r="R624">
        <v>172</v>
      </c>
      <c r="S624">
        <v>0</v>
      </c>
      <c r="T624" t="s">
        <v>1062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4182</v>
      </c>
      <c r="B625">
        <v>1980</v>
      </c>
      <c r="C625" t="s">
        <v>171</v>
      </c>
      <c r="D625" t="s">
        <v>1066</v>
      </c>
      <c r="E625" t="str">
        <f t="shared" si="9"/>
        <v>City of Santa Ana</v>
      </c>
      <c r="F625">
        <v>2570</v>
      </c>
      <c r="G625" t="s">
        <v>4183</v>
      </c>
      <c r="H625">
        <v>203713</v>
      </c>
      <c r="I625">
        <v>203713</v>
      </c>
      <c r="J625">
        <v>0</v>
      </c>
      <c r="K625">
        <v>0</v>
      </c>
      <c r="L625">
        <v>64038</v>
      </c>
      <c r="M625">
        <v>32825</v>
      </c>
      <c r="N625">
        <v>31213</v>
      </c>
      <c r="O625">
        <v>80500</v>
      </c>
      <c r="P625">
        <v>44122</v>
      </c>
      <c r="Q625">
        <v>9116</v>
      </c>
      <c r="R625">
        <v>10855</v>
      </c>
      <c r="S625">
        <v>3070</v>
      </c>
      <c r="T625" t="s">
        <v>1066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4184</v>
      </c>
      <c r="B626">
        <v>1980</v>
      </c>
      <c r="C626" t="s">
        <v>171</v>
      </c>
      <c r="D626" t="s">
        <v>1068</v>
      </c>
      <c r="E626" t="str">
        <f t="shared" si="9"/>
        <v>City of Santa Barbara</v>
      </c>
      <c r="F626">
        <v>2575</v>
      </c>
      <c r="G626" t="s">
        <v>4185</v>
      </c>
      <c r="H626">
        <v>74414</v>
      </c>
      <c r="I626">
        <v>74414</v>
      </c>
      <c r="J626">
        <v>0</v>
      </c>
      <c r="K626">
        <v>0</v>
      </c>
      <c r="L626">
        <v>32509</v>
      </c>
      <c r="M626">
        <v>13532</v>
      </c>
      <c r="N626">
        <v>18977</v>
      </c>
      <c r="O626">
        <v>130800</v>
      </c>
      <c r="P626">
        <v>19797</v>
      </c>
      <c r="Q626">
        <v>7307</v>
      </c>
      <c r="R626">
        <v>6431</v>
      </c>
      <c r="S626">
        <v>363</v>
      </c>
      <c r="T626" t="s">
        <v>1068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4186</v>
      </c>
      <c r="B627">
        <v>1980</v>
      </c>
      <c r="C627" t="s">
        <v>171</v>
      </c>
      <c r="D627" t="s">
        <v>1070</v>
      </c>
      <c r="E627" t="str">
        <f t="shared" si="9"/>
        <v>City of Santa Clara</v>
      </c>
      <c r="F627">
        <v>2580</v>
      </c>
      <c r="G627" t="s">
        <v>4187</v>
      </c>
      <c r="H627">
        <v>87746</v>
      </c>
      <c r="I627">
        <v>87746</v>
      </c>
      <c r="J627">
        <v>0</v>
      </c>
      <c r="K627">
        <v>0</v>
      </c>
      <c r="L627">
        <v>34037</v>
      </c>
      <c r="M627">
        <v>16138</v>
      </c>
      <c r="N627">
        <v>17899</v>
      </c>
      <c r="O627">
        <v>96800</v>
      </c>
      <c r="P627">
        <v>22149</v>
      </c>
      <c r="Q627">
        <v>4810</v>
      </c>
      <c r="R627">
        <v>7496</v>
      </c>
      <c r="S627">
        <v>400</v>
      </c>
      <c r="T627" t="s">
        <v>1070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4188</v>
      </c>
      <c r="B628">
        <v>1980</v>
      </c>
      <c r="C628" t="s">
        <v>171</v>
      </c>
      <c r="D628" t="s">
        <v>1074</v>
      </c>
      <c r="E628" t="str">
        <f t="shared" si="9"/>
        <v>City of Santa Cruz</v>
      </c>
      <c r="F628">
        <v>2585</v>
      </c>
      <c r="G628" t="s">
        <v>4189</v>
      </c>
      <c r="H628">
        <v>41483</v>
      </c>
      <c r="I628">
        <v>41483</v>
      </c>
      <c r="J628">
        <v>0</v>
      </c>
      <c r="K628">
        <v>0</v>
      </c>
      <c r="L628">
        <v>16617</v>
      </c>
      <c r="M628">
        <v>7963</v>
      </c>
      <c r="N628">
        <v>8654</v>
      </c>
      <c r="O628">
        <v>90300</v>
      </c>
      <c r="P628">
        <v>12523</v>
      </c>
      <c r="Q628">
        <v>2898</v>
      </c>
      <c r="R628">
        <v>2070</v>
      </c>
      <c r="S628">
        <v>278</v>
      </c>
      <c r="T628" t="s">
        <v>1074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4190</v>
      </c>
      <c r="B629">
        <v>1980</v>
      </c>
      <c r="C629" t="s">
        <v>171</v>
      </c>
      <c r="D629" t="s">
        <v>1076</v>
      </c>
      <c r="E629" t="str">
        <f t="shared" si="9"/>
        <v>City of Santa Fe Springs</v>
      </c>
      <c r="F629">
        <v>2590</v>
      </c>
      <c r="G629" t="s">
        <v>4191</v>
      </c>
      <c r="H629">
        <v>14520</v>
      </c>
      <c r="I629">
        <v>14520</v>
      </c>
      <c r="J629">
        <v>0</v>
      </c>
      <c r="K629">
        <v>0</v>
      </c>
      <c r="L629">
        <v>4276</v>
      </c>
      <c r="M629">
        <v>2931</v>
      </c>
      <c r="N629">
        <v>1345</v>
      </c>
      <c r="O629">
        <v>66500</v>
      </c>
      <c r="P629">
        <v>3424</v>
      </c>
      <c r="Q629">
        <v>292</v>
      </c>
      <c r="R629">
        <v>561</v>
      </c>
      <c r="S629">
        <v>105</v>
      </c>
      <c r="T629" t="s">
        <v>1076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4192</v>
      </c>
      <c r="B630">
        <v>1980</v>
      </c>
      <c r="C630" t="s">
        <v>171</v>
      </c>
      <c r="D630" t="s">
        <v>1078</v>
      </c>
      <c r="E630" t="str">
        <f t="shared" si="9"/>
        <v>City of Santa Maria</v>
      </c>
      <c r="F630">
        <v>2595</v>
      </c>
      <c r="G630" t="s">
        <v>4193</v>
      </c>
      <c r="H630">
        <v>39685</v>
      </c>
      <c r="I630">
        <v>39685</v>
      </c>
      <c r="J630">
        <v>0</v>
      </c>
      <c r="K630">
        <v>0</v>
      </c>
      <c r="L630">
        <v>14040</v>
      </c>
      <c r="M630">
        <v>7504</v>
      </c>
      <c r="N630">
        <v>6536</v>
      </c>
      <c r="O630">
        <v>64300</v>
      </c>
      <c r="P630">
        <v>10232</v>
      </c>
      <c r="Q630">
        <v>2057</v>
      </c>
      <c r="R630">
        <v>1978</v>
      </c>
      <c r="S630">
        <v>740</v>
      </c>
      <c r="T630" t="s">
        <v>1078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4194</v>
      </c>
      <c r="B631">
        <v>1980</v>
      </c>
      <c r="C631" t="s">
        <v>171</v>
      </c>
      <c r="D631" t="s">
        <v>1080</v>
      </c>
      <c r="E631" t="str">
        <f t="shared" si="9"/>
        <v>City of Santa Monica</v>
      </c>
      <c r="F631">
        <v>2600</v>
      </c>
      <c r="G631" t="s">
        <v>4195</v>
      </c>
      <c r="H631">
        <v>88314</v>
      </c>
      <c r="I631">
        <v>88314</v>
      </c>
      <c r="J631">
        <v>0</v>
      </c>
      <c r="K631">
        <v>0</v>
      </c>
      <c r="L631">
        <v>43912</v>
      </c>
      <c r="M631">
        <v>9718</v>
      </c>
      <c r="N631">
        <v>34194</v>
      </c>
      <c r="O631">
        <v>189800</v>
      </c>
      <c r="P631">
        <v>15327</v>
      </c>
      <c r="Q631">
        <v>14312</v>
      </c>
      <c r="R631">
        <v>16479</v>
      </c>
      <c r="S631">
        <v>264</v>
      </c>
      <c r="T631" t="s">
        <v>1080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4196</v>
      </c>
      <c r="B632">
        <v>1980</v>
      </c>
      <c r="C632" t="s">
        <v>171</v>
      </c>
      <c r="D632" t="s">
        <v>1082</v>
      </c>
      <c r="E632" t="str">
        <f t="shared" si="9"/>
        <v>City of Santa Paula</v>
      </c>
      <c r="F632">
        <v>2605</v>
      </c>
      <c r="G632" t="s">
        <v>4197</v>
      </c>
      <c r="H632">
        <v>20552</v>
      </c>
      <c r="I632">
        <v>0</v>
      </c>
      <c r="J632">
        <v>20552</v>
      </c>
      <c r="K632">
        <v>0</v>
      </c>
      <c r="L632">
        <v>6849</v>
      </c>
      <c r="M632">
        <v>3989</v>
      </c>
      <c r="N632">
        <v>2860</v>
      </c>
      <c r="O632">
        <v>70300</v>
      </c>
      <c r="P632">
        <v>4937</v>
      </c>
      <c r="Q632">
        <v>1207</v>
      </c>
      <c r="R632">
        <v>345</v>
      </c>
      <c r="S632">
        <v>652</v>
      </c>
      <c r="T632" t="s">
        <v>1082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4198</v>
      </c>
      <c r="B633">
        <v>1980</v>
      </c>
      <c r="C633" t="s">
        <v>171</v>
      </c>
      <c r="D633" t="s">
        <v>1084</v>
      </c>
      <c r="E633" t="str">
        <f t="shared" si="9"/>
        <v>City of Santa Rosa</v>
      </c>
      <c r="F633">
        <v>2615</v>
      </c>
      <c r="G633" t="s">
        <v>4199</v>
      </c>
      <c r="H633">
        <v>83320</v>
      </c>
      <c r="I633">
        <v>83320</v>
      </c>
      <c r="J633">
        <v>0</v>
      </c>
      <c r="K633">
        <v>0</v>
      </c>
      <c r="L633">
        <v>33826</v>
      </c>
      <c r="M633">
        <v>20055</v>
      </c>
      <c r="N633">
        <v>13771</v>
      </c>
      <c r="O633">
        <v>88000</v>
      </c>
      <c r="P633">
        <v>27329</v>
      </c>
      <c r="Q633">
        <v>2534</v>
      </c>
      <c r="R633">
        <v>3736</v>
      </c>
      <c r="S633">
        <v>1505</v>
      </c>
      <c r="T633" t="s">
        <v>1084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4200</v>
      </c>
      <c r="B634">
        <v>1980</v>
      </c>
      <c r="C634" t="s">
        <v>171</v>
      </c>
      <c r="D634" t="s">
        <v>4201</v>
      </c>
      <c r="E634" t="str">
        <f t="shared" si="9"/>
        <v>City of Santa Ynez</v>
      </c>
      <c r="F634">
        <v>2619</v>
      </c>
      <c r="G634" t="s">
        <v>4202</v>
      </c>
      <c r="H634">
        <v>3335</v>
      </c>
      <c r="I634">
        <v>0</v>
      </c>
      <c r="J634">
        <v>3335</v>
      </c>
      <c r="K634">
        <v>0</v>
      </c>
      <c r="L634">
        <v>1108</v>
      </c>
      <c r="M634">
        <v>960</v>
      </c>
      <c r="N634">
        <v>148</v>
      </c>
      <c r="O634">
        <v>142000</v>
      </c>
      <c r="P634">
        <v>1051</v>
      </c>
      <c r="Q634">
        <v>91</v>
      </c>
      <c r="R634">
        <v>10</v>
      </c>
      <c r="S634">
        <v>27</v>
      </c>
      <c r="T634" t="s">
        <v>4201</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4203</v>
      </c>
      <c r="B635">
        <v>1980</v>
      </c>
      <c r="C635" t="s">
        <v>171</v>
      </c>
      <c r="D635" t="s">
        <v>1086</v>
      </c>
      <c r="E635" t="str">
        <f t="shared" si="9"/>
        <v>City of Santee</v>
      </c>
      <c r="F635">
        <v>2623</v>
      </c>
      <c r="G635" t="s">
        <v>4204</v>
      </c>
      <c r="H635">
        <v>47080</v>
      </c>
      <c r="I635">
        <v>47080</v>
      </c>
      <c r="J635">
        <v>0</v>
      </c>
      <c r="K635">
        <v>0</v>
      </c>
      <c r="L635">
        <v>15569</v>
      </c>
      <c r="M635">
        <v>11628</v>
      </c>
      <c r="N635">
        <v>3941</v>
      </c>
      <c r="O635">
        <v>80800</v>
      </c>
      <c r="P635">
        <v>11838</v>
      </c>
      <c r="Q635">
        <v>908</v>
      </c>
      <c r="R635">
        <v>1131</v>
      </c>
      <c r="S635">
        <v>2286</v>
      </c>
      <c r="T635" t="s">
        <v>1086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4205</v>
      </c>
      <c r="B636">
        <v>1980</v>
      </c>
      <c r="C636" t="s">
        <v>171</v>
      </c>
      <c r="D636" t="s">
        <v>1088</v>
      </c>
      <c r="E636" t="str">
        <f t="shared" si="9"/>
        <v>City of Saratoga</v>
      </c>
      <c r="F636">
        <v>2630</v>
      </c>
      <c r="G636" t="s">
        <v>4206</v>
      </c>
      <c r="H636">
        <v>29261</v>
      </c>
      <c r="I636">
        <v>29261</v>
      </c>
      <c r="J636">
        <v>0</v>
      </c>
      <c r="K636">
        <v>0</v>
      </c>
      <c r="L636">
        <v>9295</v>
      </c>
      <c r="M636">
        <v>8335</v>
      </c>
      <c r="N636">
        <v>960</v>
      </c>
      <c r="O636">
        <v>200100</v>
      </c>
      <c r="P636">
        <v>9020</v>
      </c>
      <c r="Q636">
        <v>263</v>
      </c>
      <c r="R636">
        <v>244</v>
      </c>
      <c r="S636">
        <v>4</v>
      </c>
      <c r="T636" t="s">
        <v>1088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4207</v>
      </c>
      <c r="B637">
        <v>1980</v>
      </c>
      <c r="C637" t="s">
        <v>171</v>
      </c>
      <c r="D637" t="s">
        <v>4208</v>
      </c>
      <c r="E637" t="str">
        <f t="shared" si="9"/>
        <v>City of Saugus-Bouquet Canyon</v>
      </c>
      <c r="F637">
        <v>2635</v>
      </c>
      <c r="G637" t="s">
        <v>4209</v>
      </c>
      <c r="H637">
        <v>16283</v>
      </c>
      <c r="I637">
        <v>0</v>
      </c>
      <c r="J637">
        <v>16283</v>
      </c>
      <c r="K637">
        <v>0</v>
      </c>
      <c r="L637">
        <v>4729</v>
      </c>
      <c r="M637">
        <v>4263</v>
      </c>
      <c r="N637">
        <v>466</v>
      </c>
      <c r="O637">
        <v>95500</v>
      </c>
      <c r="P637">
        <v>4714</v>
      </c>
      <c r="Q637">
        <v>50</v>
      </c>
      <c r="R637">
        <v>0</v>
      </c>
      <c r="S637">
        <v>150</v>
      </c>
      <c r="T637" t="s">
        <v>4208</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4210</v>
      </c>
      <c r="B638">
        <v>1980</v>
      </c>
      <c r="C638" t="s">
        <v>171</v>
      </c>
      <c r="D638" t="s">
        <v>1090</v>
      </c>
      <c r="E638" t="str">
        <f t="shared" si="9"/>
        <v>City of Sausalito</v>
      </c>
      <c r="F638">
        <v>2640</v>
      </c>
      <c r="G638" t="s">
        <v>4211</v>
      </c>
      <c r="H638">
        <v>7338</v>
      </c>
      <c r="I638">
        <v>7338</v>
      </c>
      <c r="J638">
        <v>0</v>
      </c>
      <c r="K638">
        <v>0</v>
      </c>
      <c r="L638">
        <v>4165</v>
      </c>
      <c r="M638">
        <v>1799</v>
      </c>
      <c r="N638">
        <v>2366</v>
      </c>
      <c r="O638">
        <v>200100</v>
      </c>
      <c r="P638">
        <v>2801</v>
      </c>
      <c r="Q638">
        <v>1196</v>
      </c>
      <c r="R638">
        <v>259</v>
      </c>
      <c r="S638">
        <v>83</v>
      </c>
      <c r="T638" t="s">
        <v>1090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4212</v>
      </c>
      <c r="B639">
        <v>1980</v>
      </c>
      <c r="C639" t="s">
        <v>171</v>
      </c>
      <c r="D639" t="s">
        <v>1092</v>
      </c>
      <c r="E639" t="str">
        <f t="shared" si="9"/>
        <v>City of Scotts Valley</v>
      </c>
      <c r="F639">
        <v>2647</v>
      </c>
      <c r="G639" t="s">
        <v>4213</v>
      </c>
      <c r="H639">
        <v>6891</v>
      </c>
      <c r="I639">
        <v>6891</v>
      </c>
      <c r="J639">
        <v>0</v>
      </c>
      <c r="K639">
        <v>0</v>
      </c>
      <c r="L639">
        <v>2568</v>
      </c>
      <c r="M639">
        <v>1910</v>
      </c>
      <c r="N639">
        <v>658</v>
      </c>
      <c r="O639">
        <v>123700</v>
      </c>
      <c r="P639">
        <v>1720</v>
      </c>
      <c r="Q639">
        <v>292</v>
      </c>
      <c r="R639">
        <v>89</v>
      </c>
      <c r="S639">
        <v>650</v>
      </c>
      <c r="T639" t="s">
        <v>1092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4214</v>
      </c>
      <c r="B640">
        <v>1980</v>
      </c>
      <c r="C640" t="s">
        <v>171</v>
      </c>
      <c r="D640" t="s">
        <v>1094</v>
      </c>
      <c r="E640" t="str">
        <f t="shared" si="9"/>
        <v>City of Seal Beach</v>
      </c>
      <c r="F640">
        <v>2650</v>
      </c>
      <c r="G640" t="s">
        <v>4215</v>
      </c>
      <c r="H640">
        <v>25975</v>
      </c>
      <c r="I640">
        <v>25975</v>
      </c>
      <c r="J640">
        <v>0</v>
      </c>
      <c r="K640">
        <v>0</v>
      </c>
      <c r="L640">
        <v>13351</v>
      </c>
      <c r="M640">
        <v>9986</v>
      </c>
      <c r="N640">
        <v>3365</v>
      </c>
      <c r="O640">
        <v>125900</v>
      </c>
      <c r="P640">
        <v>8140</v>
      </c>
      <c r="Q640">
        <v>1795</v>
      </c>
      <c r="R640">
        <v>3851</v>
      </c>
      <c r="S640">
        <v>103</v>
      </c>
      <c r="T640" t="s">
        <v>1094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4216</v>
      </c>
      <c r="B641">
        <v>1980</v>
      </c>
      <c r="C641" t="s">
        <v>171</v>
      </c>
      <c r="D641" t="s">
        <v>4217</v>
      </c>
      <c r="E641" t="str">
        <f t="shared" si="9"/>
        <v>City of Searles Valley</v>
      </c>
      <c r="F641">
        <v>2653</v>
      </c>
      <c r="G641" t="s">
        <v>4218</v>
      </c>
      <c r="H641">
        <v>3439</v>
      </c>
      <c r="I641">
        <v>0</v>
      </c>
      <c r="J641">
        <v>3439</v>
      </c>
      <c r="K641">
        <v>0</v>
      </c>
      <c r="L641">
        <v>1256</v>
      </c>
      <c r="M641">
        <v>794</v>
      </c>
      <c r="N641">
        <v>462</v>
      </c>
      <c r="O641">
        <v>29700</v>
      </c>
      <c r="P641">
        <v>1089</v>
      </c>
      <c r="Q641">
        <v>115</v>
      </c>
      <c r="R641">
        <v>177</v>
      </c>
      <c r="S641">
        <v>57</v>
      </c>
      <c r="T641" t="s">
        <v>4217</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4219</v>
      </c>
      <c r="B642">
        <v>1980</v>
      </c>
      <c r="C642" t="s">
        <v>171</v>
      </c>
      <c r="D642" t="s">
        <v>1096</v>
      </c>
      <c r="E642" t="str">
        <f t="shared" si="9"/>
        <v>City of Seaside</v>
      </c>
      <c r="F642">
        <v>2655</v>
      </c>
      <c r="G642" t="s">
        <v>4220</v>
      </c>
      <c r="H642">
        <v>36567</v>
      </c>
      <c r="I642">
        <v>36567</v>
      </c>
      <c r="J642">
        <v>0</v>
      </c>
      <c r="K642">
        <v>0</v>
      </c>
      <c r="L642">
        <v>9875</v>
      </c>
      <c r="M642">
        <v>4185</v>
      </c>
      <c r="N642">
        <v>5690</v>
      </c>
      <c r="O642">
        <v>68300</v>
      </c>
      <c r="P642">
        <v>8031</v>
      </c>
      <c r="Q642">
        <v>1617</v>
      </c>
      <c r="R642">
        <v>457</v>
      </c>
      <c r="S642">
        <v>210</v>
      </c>
      <c r="T642" t="s">
        <v>1096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4221</v>
      </c>
      <c r="B643">
        <v>1980</v>
      </c>
      <c r="C643" t="s">
        <v>171</v>
      </c>
      <c r="D643" t="s">
        <v>1098</v>
      </c>
      <c r="E643" t="str">
        <f t="shared" si="9"/>
        <v>City of Sebastopol</v>
      </c>
      <c r="F643">
        <v>2665</v>
      </c>
      <c r="G643" t="s">
        <v>4222</v>
      </c>
      <c r="H643">
        <v>5595</v>
      </c>
      <c r="I643">
        <v>0</v>
      </c>
      <c r="J643">
        <v>5595</v>
      </c>
      <c r="K643">
        <v>0</v>
      </c>
      <c r="L643">
        <v>2358</v>
      </c>
      <c r="M643">
        <v>1313</v>
      </c>
      <c r="N643">
        <v>1045</v>
      </c>
      <c r="O643">
        <v>83700</v>
      </c>
      <c r="P643">
        <v>1876</v>
      </c>
      <c r="Q643">
        <v>232</v>
      </c>
      <c r="R643">
        <v>280</v>
      </c>
      <c r="S643">
        <v>78</v>
      </c>
      <c r="T643" t="s">
        <v>1098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4223</v>
      </c>
      <c r="B644">
        <v>1980</v>
      </c>
      <c r="C644" t="s">
        <v>171</v>
      </c>
      <c r="D644" t="s">
        <v>4224</v>
      </c>
      <c r="E644" t="str">
        <f t="shared" si="9"/>
        <v>City of Sedco Hills</v>
      </c>
      <c r="F644">
        <v>2667</v>
      </c>
      <c r="G644" t="s">
        <v>4225</v>
      </c>
      <c r="H644">
        <v>2678</v>
      </c>
      <c r="I644">
        <v>0</v>
      </c>
      <c r="J644">
        <v>2678</v>
      </c>
      <c r="K644">
        <v>0</v>
      </c>
      <c r="L644">
        <v>1044</v>
      </c>
      <c r="M644">
        <v>853</v>
      </c>
      <c r="N644">
        <v>191</v>
      </c>
      <c r="O644">
        <v>57000</v>
      </c>
      <c r="P644">
        <v>675</v>
      </c>
      <c r="Q644">
        <v>39</v>
      </c>
      <c r="R644">
        <v>0</v>
      </c>
      <c r="S644">
        <v>527</v>
      </c>
      <c r="T644" t="s">
        <v>4224</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4226</v>
      </c>
      <c r="B645">
        <v>1980</v>
      </c>
      <c r="C645" t="s">
        <v>171</v>
      </c>
      <c r="D645" t="s">
        <v>4227</v>
      </c>
      <c r="E645" t="str">
        <f t="shared" ref="E645:E708" si="10">_xlfn.CONCAT("City of ",D645)</f>
        <v>City of Seeley</v>
      </c>
      <c r="F645">
        <v>2668</v>
      </c>
      <c r="G645" t="s">
        <v>4228</v>
      </c>
      <c r="H645">
        <v>1058</v>
      </c>
      <c r="I645">
        <v>0</v>
      </c>
      <c r="J645">
        <v>0</v>
      </c>
      <c r="K645">
        <v>1058</v>
      </c>
      <c r="L645">
        <v>303</v>
      </c>
      <c r="M645">
        <v>201</v>
      </c>
      <c r="N645">
        <v>102</v>
      </c>
      <c r="O645">
        <v>35000</v>
      </c>
      <c r="P645">
        <v>242</v>
      </c>
      <c r="Q645">
        <v>37</v>
      </c>
      <c r="R645">
        <v>2</v>
      </c>
      <c r="S645">
        <v>63</v>
      </c>
      <c r="T645" t="s">
        <v>4227</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4229</v>
      </c>
      <c r="B646">
        <v>1980</v>
      </c>
      <c r="C646" t="s">
        <v>171</v>
      </c>
      <c r="D646" t="s">
        <v>1100</v>
      </c>
      <c r="E646" t="str">
        <f t="shared" si="10"/>
        <v>City of Selma</v>
      </c>
      <c r="F646">
        <v>2670</v>
      </c>
      <c r="G646" t="s">
        <v>4230</v>
      </c>
      <c r="H646">
        <v>10942</v>
      </c>
      <c r="I646">
        <v>0</v>
      </c>
      <c r="J646">
        <v>10942</v>
      </c>
      <c r="K646">
        <v>0</v>
      </c>
      <c r="L646">
        <v>3517</v>
      </c>
      <c r="M646">
        <v>2220</v>
      </c>
      <c r="N646">
        <v>1297</v>
      </c>
      <c r="O646">
        <v>50900</v>
      </c>
      <c r="P646">
        <v>2858</v>
      </c>
      <c r="Q646">
        <v>363</v>
      </c>
      <c r="R646">
        <v>234</v>
      </c>
      <c r="S646">
        <v>174</v>
      </c>
      <c r="T646" t="s">
        <v>1100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4231</v>
      </c>
      <c r="B647">
        <v>1980</v>
      </c>
      <c r="C647" t="s">
        <v>171</v>
      </c>
      <c r="D647" t="s">
        <v>1102</v>
      </c>
      <c r="E647" t="str">
        <f t="shared" si="10"/>
        <v>City of Shafter</v>
      </c>
      <c r="F647">
        <v>2675</v>
      </c>
      <c r="G647" t="s">
        <v>4232</v>
      </c>
      <c r="H647">
        <v>7010</v>
      </c>
      <c r="I647">
        <v>0</v>
      </c>
      <c r="J647">
        <v>7010</v>
      </c>
      <c r="K647">
        <v>0</v>
      </c>
      <c r="L647">
        <v>2284</v>
      </c>
      <c r="M647">
        <v>1394</v>
      </c>
      <c r="N647">
        <v>890</v>
      </c>
      <c r="O647">
        <v>48200</v>
      </c>
      <c r="P647">
        <v>1916</v>
      </c>
      <c r="Q647">
        <v>271</v>
      </c>
      <c r="R647">
        <v>105</v>
      </c>
      <c r="S647">
        <v>134</v>
      </c>
      <c r="T647" t="s">
        <v>1102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4233</v>
      </c>
      <c r="B648">
        <v>1980</v>
      </c>
      <c r="C648" t="s">
        <v>171</v>
      </c>
      <c r="D648" t="s">
        <v>4234</v>
      </c>
      <c r="E648" t="str">
        <f t="shared" si="10"/>
        <v>City of Shingle Springs</v>
      </c>
      <c r="F648">
        <v>2679</v>
      </c>
      <c r="G648" t="s">
        <v>4235</v>
      </c>
      <c r="H648">
        <v>1268</v>
      </c>
      <c r="I648">
        <v>0</v>
      </c>
      <c r="J648">
        <v>0</v>
      </c>
      <c r="K648">
        <v>1268</v>
      </c>
      <c r="L648">
        <v>402</v>
      </c>
      <c r="M648">
        <v>350</v>
      </c>
      <c r="N648">
        <v>52</v>
      </c>
      <c r="O648">
        <v>76200</v>
      </c>
      <c r="P648">
        <v>393</v>
      </c>
      <c r="Q648">
        <v>15</v>
      </c>
      <c r="R648">
        <v>0</v>
      </c>
      <c r="S648">
        <v>19</v>
      </c>
      <c r="T648" t="s">
        <v>4234</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4236</v>
      </c>
      <c r="B649">
        <v>1980</v>
      </c>
      <c r="C649" t="s">
        <v>171</v>
      </c>
      <c r="D649" t="s">
        <v>4237</v>
      </c>
      <c r="E649" t="str">
        <f t="shared" si="10"/>
        <v>City of Short Acres</v>
      </c>
      <c r="F649">
        <v>2685</v>
      </c>
      <c r="G649" t="s">
        <v>4238</v>
      </c>
      <c r="H649">
        <v>1266</v>
      </c>
      <c r="I649">
        <v>0</v>
      </c>
      <c r="J649">
        <v>0</v>
      </c>
      <c r="K649">
        <v>1266</v>
      </c>
      <c r="L649">
        <v>490</v>
      </c>
      <c r="M649">
        <v>405</v>
      </c>
      <c r="N649">
        <v>85</v>
      </c>
      <c r="O649">
        <v>61700</v>
      </c>
      <c r="P649">
        <v>484</v>
      </c>
      <c r="Q649">
        <v>22</v>
      </c>
      <c r="R649">
        <v>0</v>
      </c>
      <c r="S649">
        <v>0</v>
      </c>
      <c r="T649" t="s">
        <v>4237</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4239</v>
      </c>
      <c r="B650">
        <v>1980</v>
      </c>
      <c r="C650" t="s">
        <v>171</v>
      </c>
      <c r="D650" t="s">
        <v>1106</v>
      </c>
      <c r="E650" t="str">
        <f t="shared" si="10"/>
        <v>City of Sierra Madre</v>
      </c>
      <c r="F650">
        <v>2690</v>
      </c>
      <c r="G650" t="s">
        <v>4240</v>
      </c>
      <c r="H650">
        <v>10837</v>
      </c>
      <c r="I650">
        <v>10837</v>
      </c>
      <c r="J650">
        <v>0</v>
      </c>
      <c r="K650">
        <v>0</v>
      </c>
      <c r="L650">
        <v>4563</v>
      </c>
      <c r="M650">
        <v>2745</v>
      </c>
      <c r="N650">
        <v>1818</v>
      </c>
      <c r="O650">
        <v>111700</v>
      </c>
      <c r="P650">
        <v>3696</v>
      </c>
      <c r="Q650">
        <v>674</v>
      </c>
      <c r="R650">
        <v>419</v>
      </c>
      <c r="S650">
        <v>2</v>
      </c>
      <c r="T650" t="s">
        <v>1106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4241</v>
      </c>
      <c r="B651">
        <v>1980</v>
      </c>
      <c r="C651" t="s">
        <v>171</v>
      </c>
      <c r="D651" t="s">
        <v>1108</v>
      </c>
      <c r="E651" t="str">
        <f t="shared" si="10"/>
        <v>City of Signal Hill</v>
      </c>
      <c r="F651">
        <v>2693</v>
      </c>
      <c r="G651" t="s">
        <v>4242</v>
      </c>
      <c r="H651">
        <v>5734</v>
      </c>
      <c r="I651">
        <v>5734</v>
      </c>
      <c r="J651">
        <v>0</v>
      </c>
      <c r="K651">
        <v>0</v>
      </c>
      <c r="L651">
        <v>2476</v>
      </c>
      <c r="M651">
        <v>676</v>
      </c>
      <c r="N651">
        <v>1800</v>
      </c>
      <c r="O651">
        <v>75500</v>
      </c>
      <c r="P651">
        <v>1461</v>
      </c>
      <c r="Q651">
        <v>878</v>
      </c>
      <c r="R651">
        <v>369</v>
      </c>
      <c r="S651">
        <v>0</v>
      </c>
      <c r="T651" t="s">
        <v>1108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4243</v>
      </c>
      <c r="B652">
        <v>1980</v>
      </c>
      <c r="C652" t="s">
        <v>171</v>
      </c>
      <c r="D652" t="s">
        <v>1110</v>
      </c>
      <c r="E652" t="str">
        <f t="shared" si="10"/>
        <v>City of Simi Valley</v>
      </c>
      <c r="F652">
        <v>2702</v>
      </c>
      <c r="G652" t="s">
        <v>4244</v>
      </c>
      <c r="H652">
        <v>77500</v>
      </c>
      <c r="I652">
        <v>77500</v>
      </c>
      <c r="J652">
        <v>0</v>
      </c>
      <c r="K652">
        <v>0</v>
      </c>
      <c r="L652">
        <v>22036</v>
      </c>
      <c r="M652">
        <v>18296</v>
      </c>
      <c r="N652">
        <v>3740</v>
      </c>
      <c r="O652">
        <v>94700</v>
      </c>
      <c r="P652">
        <v>20695</v>
      </c>
      <c r="Q652">
        <v>909</v>
      </c>
      <c r="R652">
        <v>268</v>
      </c>
      <c r="S652">
        <v>766</v>
      </c>
      <c r="T652" t="s">
        <v>1110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4245</v>
      </c>
      <c r="B653">
        <v>1980</v>
      </c>
      <c r="C653" t="s">
        <v>171</v>
      </c>
      <c r="D653" t="s">
        <v>1112</v>
      </c>
      <c r="E653" t="str">
        <f t="shared" si="10"/>
        <v>City of Solana Beach</v>
      </c>
      <c r="F653">
        <v>2704</v>
      </c>
      <c r="G653" t="s">
        <v>4246</v>
      </c>
      <c r="H653">
        <v>13047</v>
      </c>
      <c r="I653">
        <v>13047</v>
      </c>
      <c r="J653">
        <v>0</v>
      </c>
      <c r="K653">
        <v>0</v>
      </c>
      <c r="L653">
        <v>5066</v>
      </c>
      <c r="M653">
        <v>3050</v>
      </c>
      <c r="N653">
        <v>2016</v>
      </c>
      <c r="O653">
        <v>193900</v>
      </c>
      <c r="P653">
        <v>4286</v>
      </c>
      <c r="Q653">
        <v>341</v>
      </c>
      <c r="R653">
        <v>1047</v>
      </c>
      <c r="S653">
        <v>90</v>
      </c>
      <c r="T653" t="s">
        <v>1112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4247</v>
      </c>
      <c r="B654">
        <v>1980</v>
      </c>
      <c r="C654" t="s">
        <v>171</v>
      </c>
      <c r="D654" t="s">
        <v>1114</v>
      </c>
      <c r="E654" t="str">
        <f t="shared" si="10"/>
        <v>City of Soledad</v>
      </c>
      <c r="F654">
        <v>2705</v>
      </c>
      <c r="G654" t="s">
        <v>4248</v>
      </c>
      <c r="H654">
        <v>5928</v>
      </c>
      <c r="I654">
        <v>0</v>
      </c>
      <c r="J654">
        <v>5928</v>
      </c>
      <c r="K654">
        <v>0</v>
      </c>
      <c r="L654">
        <v>1424</v>
      </c>
      <c r="M654">
        <v>779</v>
      </c>
      <c r="N654">
        <v>645</v>
      </c>
      <c r="O654">
        <v>57200</v>
      </c>
      <c r="P654">
        <v>1063</v>
      </c>
      <c r="Q654">
        <v>169</v>
      </c>
      <c r="R654">
        <v>91</v>
      </c>
      <c r="S654">
        <v>123</v>
      </c>
      <c r="T654" t="s">
        <v>1114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4249</v>
      </c>
      <c r="B655">
        <v>1980</v>
      </c>
      <c r="C655" t="s">
        <v>171</v>
      </c>
      <c r="D655" t="s">
        <v>1116</v>
      </c>
      <c r="E655" t="str">
        <f t="shared" si="10"/>
        <v>City of Solvang</v>
      </c>
      <c r="F655">
        <v>2710</v>
      </c>
      <c r="G655" t="s">
        <v>4250</v>
      </c>
      <c r="H655">
        <v>3091</v>
      </c>
      <c r="I655">
        <v>0</v>
      </c>
      <c r="J655">
        <v>3091</v>
      </c>
      <c r="K655">
        <v>0</v>
      </c>
      <c r="L655">
        <v>1319</v>
      </c>
      <c r="M655">
        <v>759</v>
      </c>
      <c r="N655">
        <v>560</v>
      </c>
      <c r="O655">
        <v>106800</v>
      </c>
      <c r="P655">
        <v>950</v>
      </c>
      <c r="Q655">
        <v>180</v>
      </c>
      <c r="R655">
        <v>189</v>
      </c>
      <c r="S655">
        <v>121</v>
      </c>
      <c r="T655" t="s">
        <v>1116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4251</v>
      </c>
      <c r="B656">
        <v>1980</v>
      </c>
      <c r="C656" t="s">
        <v>171</v>
      </c>
      <c r="D656" t="s">
        <v>1118</v>
      </c>
      <c r="E656" t="str">
        <f t="shared" si="10"/>
        <v>City of Sonoma</v>
      </c>
      <c r="F656">
        <v>2715</v>
      </c>
      <c r="G656" t="s">
        <v>4252</v>
      </c>
      <c r="H656">
        <v>6054</v>
      </c>
      <c r="I656">
        <v>0</v>
      </c>
      <c r="J656">
        <v>6054</v>
      </c>
      <c r="K656">
        <v>0</v>
      </c>
      <c r="L656">
        <v>2752</v>
      </c>
      <c r="M656">
        <v>1783</v>
      </c>
      <c r="N656">
        <v>969</v>
      </c>
      <c r="O656">
        <v>88100</v>
      </c>
      <c r="P656">
        <v>2181</v>
      </c>
      <c r="Q656">
        <v>238</v>
      </c>
      <c r="R656">
        <v>167</v>
      </c>
      <c r="S656">
        <v>293</v>
      </c>
      <c r="T656" t="s">
        <v>1118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4253</v>
      </c>
      <c r="B657">
        <v>1980</v>
      </c>
      <c r="C657" t="s">
        <v>171</v>
      </c>
      <c r="D657" t="s">
        <v>1120</v>
      </c>
      <c r="E657" t="str">
        <f t="shared" si="10"/>
        <v>City of Sonora</v>
      </c>
      <c r="F657">
        <v>2720</v>
      </c>
      <c r="G657" t="s">
        <v>4254</v>
      </c>
      <c r="H657">
        <v>3247</v>
      </c>
      <c r="I657">
        <v>0</v>
      </c>
      <c r="J657">
        <v>3247</v>
      </c>
      <c r="K657">
        <v>0</v>
      </c>
      <c r="L657">
        <v>1490</v>
      </c>
      <c r="M657">
        <v>777</v>
      </c>
      <c r="N657">
        <v>713</v>
      </c>
      <c r="O657">
        <v>62500</v>
      </c>
      <c r="P657">
        <v>1041</v>
      </c>
      <c r="Q657">
        <v>385</v>
      </c>
      <c r="R657">
        <v>133</v>
      </c>
      <c r="S657">
        <v>107</v>
      </c>
      <c r="T657" t="s">
        <v>1120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4255</v>
      </c>
      <c r="B658">
        <v>1980</v>
      </c>
      <c r="C658" t="s">
        <v>171</v>
      </c>
      <c r="D658" t="s">
        <v>4256</v>
      </c>
      <c r="E658" t="str">
        <f t="shared" si="10"/>
        <v>City of Soquel</v>
      </c>
      <c r="F658">
        <v>2722</v>
      </c>
      <c r="G658" t="s">
        <v>4257</v>
      </c>
      <c r="H658">
        <v>6212</v>
      </c>
      <c r="I658">
        <v>6212</v>
      </c>
      <c r="J658">
        <v>0</v>
      </c>
      <c r="K658">
        <v>0</v>
      </c>
      <c r="L658">
        <v>2580</v>
      </c>
      <c r="M658">
        <v>1800</v>
      </c>
      <c r="N658">
        <v>780</v>
      </c>
      <c r="O658">
        <v>99700</v>
      </c>
      <c r="P658">
        <v>1877</v>
      </c>
      <c r="Q658">
        <v>275</v>
      </c>
      <c r="R658">
        <v>52</v>
      </c>
      <c r="S658">
        <v>632</v>
      </c>
      <c r="T658" t="s">
        <v>4256</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4258</v>
      </c>
      <c r="B659">
        <v>1980</v>
      </c>
      <c r="C659" t="s">
        <v>171</v>
      </c>
      <c r="D659" t="s">
        <v>1122</v>
      </c>
      <c r="E659" t="str">
        <f t="shared" si="10"/>
        <v>City of South El Monte</v>
      </c>
      <c r="F659">
        <v>2725</v>
      </c>
      <c r="G659" t="s">
        <v>4259</v>
      </c>
      <c r="H659">
        <v>16623</v>
      </c>
      <c r="I659">
        <v>16623</v>
      </c>
      <c r="J659">
        <v>0</v>
      </c>
      <c r="K659">
        <v>0</v>
      </c>
      <c r="L659">
        <v>4400</v>
      </c>
      <c r="M659">
        <v>2399</v>
      </c>
      <c r="N659">
        <v>2001</v>
      </c>
      <c r="O659">
        <v>61400</v>
      </c>
      <c r="P659">
        <v>3373</v>
      </c>
      <c r="Q659">
        <v>524</v>
      </c>
      <c r="R659">
        <v>172</v>
      </c>
      <c r="S659">
        <v>464</v>
      </c>
      <c r="T659" t="s">
        <v>1122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4260</v>
      </c>
      <c r="B660">
        <v>1980</v>
      </c>
      <c r="C660" t="s">
        <v>171</v>
      </c>
      <c r="D660" t="s">
        <v>1124</v>
      </c>
      <c r="E660" t="str">
        <f t="shared" si="10"/>
        <v>City of South Gate</v>
      </c>
      <c r="F660">
        <v>2730</v>
      </c>
      <c r="G660" t="s">
        <v>4261</v>
      </c>
      <c r="H660">
        <v>66784</v>
      </c>
      <c r="I660">
        <v>66784</v>
      </c>
      <c r="J660">
        <v>0</v>
      </c>
      <c r="K660">
        <v>0</v>
      </c>
      <c r="L660">
        <v>22883</v>
      </c>
      <c r="M660">
        <v>11657</v>
      </c>
      <c r="N660">
        <v>11226</v>
      </c>
      <c r="O660">
        <v>64200</v>
      </c>
      <c r="P660">
        <v>15478</v>
      </c>
      <c r="Q660">
        <v>6792</v>
      </c>
      <c r="R660">
        <v>1062</v>
      </c>
      <c r="S660">
        <v>250</v>
      </c>
      <c r="T660" t="s">
        <v>1124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4262</v>
      </c>
      <c r="B661">
        <v>1980</v>
      </c>
      <c r="C661" t="s">
        <v>171</v>
      </c>
      <c r="D661" t="s">
        <v>4263</v>
      </c>
      <c r="E661" t="str">
        <f t="shared" si="10"/>
        <v>City of South Laguna</v>
      </c>
      <c r="F661">
        <v>2735</v>
      </c>
      <c r="G661" t="s">
        <v>4264</v>
      </c>
      <c r="H661">
        <v>6013</v>
      </c>
      <c r="I661">
        <v>6013</v>
      </c>
      <c r="J661">
        <v>0</v>
      </c>
      <c r="K661">
        <v>0</v>
      </c>
      <c r="L661">
        <v>2661</v>
      </c>
      <c r="M661">
        <v>2053</v>
      </c>
      <c r="N661">
        <v>608</v>
      </c>
      <c r="O661">
        <v>200100</v>
      </c>
      <c r="P661">
        <v>2360</v>
      </c>
      <c r="Q661">
        <v>250</v>
      </c>
      <c r="R661">
        <v>166</v>
      </c>
      <c r="S661">
        <v>238</v>
      </c>
      <c r="T661" t="s">
        <v>4263</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4265</v>
      </c>
      <c r="B662">
        <v>1980</v>
      </c>
      <c r="C662" t="s">
        <v>171</v>
      </c>
      <c r="D662" t="s">
        <v>1126</v>
      </c>
      <c r="E662" t="str">
        <f t="shared" si="10"/>
        <v>City of South Lake Tahoe</v>
      </c>
      <c r="F662">
        <v>2737</v>
      </c>
      <c r="G662" t="s">
        <v>4266</v>
      </c>
      <c r="H662">
        <v>20681</v>
      </c>
      <c r="I662">
        <v>0</v>
      </c>
      <c r="J662">
        <v>20681</v>
      </c>
      <c r="K662">
        <v>0</v>
      </c>
      <c r="L662">
        <v>9004</v>
      </c>
      <c r="M662">
        <v>3398</v>
      </c>
      <c r="N662">
        <v>5606</v>
      </c>
      <c r="O662">
        <v>90800</v>
      </c>
      <c r="P662">
        <v>6934</v>
      </c>
      <c r="Q662">
        <v>2518</v>
      </c>
      <c r="R662">
        <v>1811</v>
      </c>
      <c r="S662">
        <v>629</v>
      </c>
      <c r="T662" t="s">
        <v>1126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4267</v>
      </c>
      <c r="B663">
        <v>1980</v>
      </c>
      <c r="C663" t="s">
        <v>171</v>
      </c>
      <c r="D663" t="s">
        <v>4268</v>
      </c>
      <c r="E663" t="str">
        <f t="shared" si="10"/>
        <v>City of South Modesto</v>
      </c>
      <c r="F663">
        <v>2740</v>
      </c>
      <c r="G663" t="s">
        <v>4269</v>
      </c>
      <c r="H663">
        <v>12492</v>
      </c>
      <c r="I663">
        <v>12492</v>
      </c>
      <c r="J663">
        <v>0</v>
      </c>
      <c r="K663">
        <v>0</v>
      </c>
      <c r="L663">
        <v>4141</v>
      </c>
      <c r="M663">
        <v>2674</v>
      </c>
      <c r="N663">
        <v>1467</v>
      </c>
      <c r="O663">
        <v>33900</v>
      </c>
      <c r="P663">
        <v>3518</v>
      </c>
      <c r="Q663">
        <v>297</v>
      </c>
      <c r="R663">
        <v>133</v>
      </c>
      <c r="S663">
        <v>448</v>
      </c>
      <c r="T663" t="s">
        <v>4268</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4270</v>
      </c>
      <c r="B664">
        <v>1980</v>
      </c>
      <c r="C664" t="s">
        <v>171</v>
      </c>
      <c r="D664" t="s">
        <v>4271</v>
      </c>
      <c r="E664" t="str">
        <f t="shared" si="10"/>
        <v>City of South Oroville</v>
      </c>
      <c r="F664">
        <v>2745</v>
      </c>
      <c r="G664" t="s">
        <v>4272</v>
      </c>
      <c r="H664">
        <v>7246</v>
      </c>
      <c r="I664">
        <v>0</v>
      </c>
      <c r="J664">
        <v>7246</v>
      </c>
      <c r="K664">
        <v>0</v>
      </c>
      <c r="L664">
        <v>2669</v>
      </c>
      <c r="M664">
        <v>1908</v>
      </c>
      <c r="N664">
        <v>761</v>
      </c>
      <c r="O664">
        <v>40100</v>
      </c>
      <c r="P664">
        <v>2457</v>
      </c>
      <c r="Q664">
        <v>166</v>
      </c>
      <c r="R664">
        <v>0</v>
      </c>
      <c r="S664">
        <v>232</v>
      </c>
      <c r="T664" t="s">
        <v>4271</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4273</v>
      </c>
      <c r="B665">
        <v>1980</v>
      </c>
      <c r="C665" t="s">
        <v>171</v>
      </c>
      <c r="D665" t="s">
        <v>1128</v>
      </c>
      <c r="E665" t="str">
        <f t="shared" si="10"/>
        <v>City of South Pasadena</v>
      </c>
      <c r="F665">
        <v>2755</v>
      </c>
      <c r="G665" t="s">
        <v>4274</v>
      </c>
      <c r="H665">
        <v>22681</v>
      </c>
      <c r="I665">
        <v>22681</v>
      </c>
      <c r="J665">
        <v>0</v>
      </c>
      <c r="K665">
        <v>0</v>
      </c>
      <c r="L665">
        <v>9984</v>
      </c>
      <c r="M665">
        <v>4434</v>
      </c>
      <c r="N665">
        <v>5550</v>
      </c>
      <c r="O665">
        <v>127500</v>
      </c>
      <c r="P665">
        <v>6559</v>
      </c>
      <c r="Q665">
        <v>1726</v>
      </c>
      <c r="R665">
        <v>2066</v>
      </c>
      <c r="S665">
        <v>8</v>
      </c>
      <c r="T665" t="s">
        <v>1128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4275</v>
      </c>
      <c r="B666">
        <v>1980</v>
      </c>
      <c r="C666" t="s">
        <v>171</v>
      </c>
      <c r="D666" t="s">
        <v>1130</v>
      </c>
      <c r="E666" t="str">
        <f t="shared" si="10"/>
        <v>City of South San Francisco</v>
      </c>
      <c r="F666">
        <v>2765</v>
      </c>
      <c r="G666" t="s">
        <v>4276</v>
      </c>
      <c r="H666">
        <v>49393</v>
      </c>
      <c r="I666">
        <v>49393</v>
      </c>
      <c r="J666">
        <v>0</v>
      </c>
      <c r="K666">
        <v>0</v>
      </c>
      <c r="L666">
        <v>17534</v>
      </c>
      <c r="M666">
        <v>10963</v>
      </c>
      <c r="N666">
        <v>6571</v>
      </c>
      <c r="O666">
        <v>98200</v>
      </c>
      <c r="P666">
        <v>13613</v>
      </c>
      <c r="Q666">
        <v>2523</v>
      </c>
      <c r="R666">
        <v>1522</v>
      </c>
      <c r="S666">
        <v>337</v>
      </c>
      <c r="T666" t="s">
        <v>1130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4277</v>
      </c>
      <c r="B667">
        <v>1980</v>
      </c>
      <c r="C667" t="s">
        <v>171</v>
      </c>
      <c r="D667" t="s">
        <v>4278</v>
      </c>
      <c r="E667" t="str">
        <f t="shared" si="10"/>
        <v>City of South San Gabriel</v>
      </c>
      <c r="F667">
        <v>2770</v>
      </c>
      <c r="G667" t="s">
        <v>4279</v>
      </c>
      <c r="H667">
        <v>5421</v>
      </c>
      <c r="I667">
        <v>5421</v>
      </c>
      <c r="J667">
        <v>0</v>
      </c>
      <c r="K667">
        <v>0</v>
      </c>
      <c r="L667">
        <v>1438</v>
      </c>
      <c r="M667">
        <v>991</v>
      </c>
      <c r="N667">
        <v>447</v>
      </c>
      <c r="O667">
        <v>68000</v>
      </c>
      <c r="P667">
        <v>1307</v>
      </c>
      <c r="Q667">
        <v>143</v>
      </c>
      <c r="R667">
        <v>30</v>
      </c>
      <c r="S667">
        <v>14</v>
      </c>
      <c r="T667" t="s">
        <v>4278</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4280</v>
      </c>
      <c r="B668">
        <v>1980</v>
      </c>
      <c r="C668" t="s">
        <v>171</v>
      </c>
      <c r="D668" t="s">
        <v>4281</v>
      </c>
      <c r="E668" t="str">
        <f t="shared" si="10"/>
        <v>City of South San Jose Hills</v>
      </c>
      <c r="F668">
        <v>2772</v>
      </c>
      <c r="G668" t="s">
        <v>4282</v>
      </c>
      <c r="H668">
        <v>16049</v>
      </c>
      <c r="I668">
        <v>16049</v>
      </c>
      <c r="J668">
        <v>0</v>
      </c>
      <c r="K668">
        <v>0</v>
      </c>
      <c r="L668">
        <v>3800</v>
      </c>
      <c r="M668">
        <v>3357</v>
      </c>
      <c r="N668">
        <v>443</v>
      </c>
      <c r="O668">
        <v>62700</v>
      </c>
      <c r="P668">
        <v>3099</v>
      </c>
      <c r="Q668">
        <v>158</v>
      </c>
      <c r="R668">
        <v>1</v>
      </c>
      <c r="S668">
        <v>611</v>
      </c>
      <c r="T668" t="s">
        <v>4281</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4283</v>
      </c>
      <c r="B669">
        <v>1980</v>
      </c>
      <c r="C669" t="s">
        <v>171</v>
      </c>
      <c r="D669" t="s">
        <v>4284</v>
      </c>
      <c r="E669" t="str">
        <f t="shared" si="10"/>
        <v>City of South Taft</v>
      </c>
      <c r="F669">
        <v>2775</v>
      </c>
      <c r="G669" t="s">
        <v>4285</v>
      </c>
      <c r="H669">
        <v>2073</v>
      </c>
      <c r="I669">
        <v>0</v>
      </c>
      <c r="J669">
        <v>0</v>
      </c>
      <c r="K669">
        <v>2073</v>
      </c>
      <c r="L669">
        <v>772</v>
      </c>
      <c r="M669">
        <v>515</v>
      </c>
      <c r="N669">
        <v>257</v>
      </c>
      <c r="O669">
        <v>17200</v>
      </c>
      <c r="P669">
        <v>769</v>
      </c>
      <c r="Q669">
        <v>37</v>
      </c>
      <c r="R669">
        <v>0</v>
      </c>
      <c r="S669">
        <v>7</v>
      </c>
      <c r="T669" t="s">
        <v>4284</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4286</v>
      </c>
      <c r="B670">
        <v>1980</v>
      </c>
      <c r="C670" t="s">
        <v>171</v>
      </c>
      <c r="D670" t="s">
        <v>4287</v>
      </c>
      <c r="E670" t="str">
        <f t="shared" si="10"/>
        <v>City of South Turlock</v>
      </c>
      <c r="F670">
        <v>2780</v>
      </c>
      <c r="G670" t="s">
        <v>4288</v>
      </c>
      <c r="H670">
        <v>1700</v>
      </c>
      <c r="I670">
        <v>0</v>
      </c>
      <c r="J670">
        <v>0</v>
      </c>
      <c r="K670">
        <v>1700</v>
      </c>
      <c r="L670">
        <v>571</v>
      </c>
      <c r="M670">
        <v>372</v>
      </c>
      <c r="N670">
        <v>199</v>
      </c>
      <c r="O670">
        <v>53200</v>
      </c>
      <c r="P670">
        <v>493</v>
      </c>
      <c r="Q670">
        <v>47</v>
      </c>
      <c r="R670">
        <v>30</v>
      </c>
      <c r="S670">
        <v>43</v>
      </c>
      <c r="T670" t="s">
        <v>4287</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4289</v>
      </c>
      <c r="B671">
        <v>1980</v>
      </c>
      <c r="C671" t="s">
        <v>171</v>
      </c>
      <c r="D671" t="s">
        <v>4290</v>
      </c>
      <c r="E671" t="str">
        <f t="shared" si="10"/>
        <v>City of South Whittier</v>
      </c>
      <c r="F671">
        <v>2782</v>
      </c>
      <c r="G671" t="s">
        <v>4291</v>
      </c>
      <c r="H671">
        <v>43815</v>
      </c>
      <c r="I671">
        <v>43815</v>
      </c>
      <c r="J671">
        <v>0</v>
      </c>
      <c r="K671">
        <v>0</v>
      </c>
      <c r="L671">
        <v>13488</v>
      </c>
      <c r="M671">
        <v>8985</v>
      </c>
      <c r="N671">
        <v>4503</v>
      </c>
      <c r="O671">
        <v>69900</v>
      </c>
      <c r="P671">
        <v>11552</v>
      </c>
      <c r="Q671">
        <v>903</v>
      </c>
      <c r="R671">
        <v>1207</v>
      </c>
      <c r="S671">
        <v>93</v>
      </c>
      <c r="T671" t="s">
        <v>4290</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4292</v>
      </c>
      <c r="B672">
        <v>1980</v>
      </c>
      <c r="C672" t="s">
        <v>171</v>
      </c>
      <c r="D672" t="s">
        <v>4293</v>
      </c>
      <c r="E672" t="str">
        <f t="shared" si="10"/>
        <v>City of South Yuba City</v>
      </c>
      <c r="F672">
        <v>2785</v>
      </c>
      <c r="G672" t="s">
        <v>4294</v>
      </c>
      <c r="H672">
        <v>7530</v>
      </c>
      <c r="I672">
        <v>7530</v>
      </c>
      <c r="J672">
        <v>0</v>
      </c>
      <c r="K672">
        <v>0</v>
      </c>
      <c r="L672">
        <v>2436</v>
      </c>
      <c r="M672">
        <v>2058</v>
      </c>
      <c r="N672">
        <v>378</v>
      </c>
      <c r="O672">
        <v>69500</v>
      </c>
      <c r="P672">
        <v>2347</v>
      </c>
      <c r="Q672">
        <v>109</v>
      </c>
      <c r="R672">
        <v>97</v>
      </c>
      <c r="S672">
        <v>8</v>
      </c>
      <c r="T672" t="s">
        <v>4293</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4295</v>
      </c>
      <c r="B673">
        <v>1980</v>
      </c>
      <c r="C673" t="s">
        <v>171</v>
      </c>
      <c r="D673" t="s">
        <v>4296</v>
      </c>
      <c r="E673" t="str">
        <f t="shared" si="10"/>
        <v>City of Spring Valley</v>
      </c>
      <c r="F673">
        <v>2795</v>
      </c>
      <c r="G673" t="s">
        <v>4297</v>
      </c>
      <c r="H673">
        <v>40191</v>
      </c>
      <c r="I673">
        <v>40191</v>
      </c>
      <c r="J673">
        <v>0</v>
      </c>
      <c r="K673">
        <v>0</v>
      </c>
      <c r="L673">
        <v>13248</v>
      </c>
      <c r="M673">
        <v>9798</v>
      </c>
      <c r="N673">
        <v>3450</v>
      </c>
      <c r="O673">
        <v>81600</v>
      </c>
      <c r="P673">
        <v>10930</v>
      </c>
      <c r="Q673">
        <v>787</v>
      </c>
      <c r="R673">
        <v>880</v>
      </c>
      <c r="S673">
        <v>1287</v>
      </c>
      <c r="T673" t="s">
        <v>4296</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4298</v>
      </c>
      <c r="B674">
        <v>1980</v>
      </c>
      <c r="C674" t="s">
        <v>171</v>
      </c>
      <c r="D674" t="s">
        <v>4299</v>
      </c>
      <c r="E674" t="str">
        <f t="shared" si="10"/>
        <v>City of Stanford</v>
      </c>
      <c r="F674">
        <v>2798</v>
      </c>
      <c r="G674" t="s">
        <v>4300</v>
      </c>
      <c r="H674">
        <v>11045</v>
      </c>
      <c r="I674">
        <v>11045</v>
      </c>
      <c r="J674">
        <v>0</v>
      </c>
      <c r="K674">
        <v>0</v>
      </c>
      <c r="L674">
        <v>1823</v>
      </c>
      <c r="M674">
        <v>624</v>
      </c>
      <c r="N674">
        <v>1199</v>
      </c>
      <c r="O674">
        <v>200100</v>
      </c>
      <c r="P674">
        <v>1203</v>
      </c>
      <c r="Q674">
        <v>425</v>
      </c>
      <c r="R674">
        <v>240</v>
      </c>
      <c r="S674">
        <v>0</v>
      </c>
      <c r="T674" t="s">
        <v>4299</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4301</v>
      </c>
      <c r="B675">
        <v>1980</v>
      </c>
      <c r="C675" t="s">
        <v>171</v>
      </c>
      <c r="D675" t="s">
        <v>1134</v>
      </c>
      <c r="E675" t="str">
        <f t="shared" si="10"/>
        <v>City of Stanton</v>
      </c>
      <c r="F675">
        <v>2800</v>
      </c>
      <c r="G675" t="s">
        <v>4302</v>
      </c>
      <c r="H675">
        <v>23723</v>
      </c>
      <c r="I675">
        <v>23723</v>
      </c>
      <c r="J675">
        <v>0</v>
      </c>
      <c r="K675">
        <v>0</v>
      </c>
      <c r="L675">
        <v>8536</v>
      </c>
      <c r="M675">
        <v>4109</v>
      </c>
      <c r="N675">
        <v>4427</v>
      </c>
      <c r="O675">
        <v>81300</v>
      </c>
      <c r="P675">
        <v>4616</v>
      </c>
      <c r="Q675">
        <v>1062</v>
      </c>
      <c r="R675">
        <v>2249</v>
      </c>
      <c r="S675">
        <v>1041</v>
      </c>
      <c r="T675" t="s">
        <v>1134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4303</v>
      </c>
      <c r="B676">
        <v>1980</v>
      </c>
      <c r="C676" t="s">
        <v>171</v>
      </c>
      <c r="D676" t="s">
        <v>1136</v>
      </c>
      <c r="E676" t="str">
        <f t="shared" si="10"/>
        <v>City of Stockton</v>
      </c>
      <c r="F676">
        <v>2805</v>
      </c>
      <c r="G676" t="s">
        <v>4304</v>
      </c>
      <c r="H676">
        <v>149779</v>
      </c>
      <c r="I676">
        <v>149779</v>
      </c>
      <c r="J676">
        <v>0</v>
      </c>
      <c r="K676">
        <v>0</v>
      </c>
      <c r="L676">
        <v>55335</v>
      </c>
      <c r="M676">
        <v>28986</v>
      </c>
      <c r="N676">
        <v>26349</v>
      </c>
      <c r="O676">
        <v>55500</v>
      </c>
      <c r="P676">
        <v>44200</v>
      </c>
      <c r="Q676">
        <v>6080</v>
      </c>
      <c r="R676">
        <v>10302</v>
      </c>
      <c r="S676">
        <v>678</v>
      </c>
      <c r="T676" t="s">
        <v>1136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4305</v>
      </c>
      <c r="B677">
        <v>1980</v>
      </c>
      <c r="C677" t="s">
        <v>171</v>
      </c>
      <c r="D677" t="s">
        <v>4306</v>
      </c>
      <c r="E677" t="str">
        <f t="shared" si="10"/>
        <v>City of Strathmore</v>
      </c>
      <c r="F677">
        <v>2815</v>
      </c>
      <c r="G677" t="s">
        <v>4307</v>
      </c>
      <c r="H677">
        <v>1955</v>
      </c>
      <c r="I677">
        <v>0</v>
      </c>
      <c r="J677">
        <v>0</v>
      </c>
      <c r="K677">
        <v>1955</v>
      </c>
      <c r="L677">
        <v>656</v>
      </c>
      <c r="M677">
        <v>451</v>
      </c>
      <c r="N677">
        <v>205</v>
      </c>
      <c r="O677">
        <v>34900</v>
      </c>
      <c r="P677">
        <v>515</v>
      </c>
      <c r="Q677">
        <v>90</v>
      </c>
      <c r="R677">
        <v>28</v>
      </c>
      <c r="S677">
        <v>92</v>
      </c>
      <c r="T677" t="s">
        <v>4306</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4308</v>
      </c>
      <c r="B678">
        <v>1980</v>
      </c>
      <c r="C678" t="s">
        <v>171</v>
      </c>
      <c r="D678" t="s">
        <v>4309</v>
      </c>
      <c r="E678" t="str">
        <f t="shared" si="10"/>
        <v>City of Suisun City</v>
      </c>
      <c r="F678">
        <v>2820</v>
      </c>
      <c r="G678" t="s">
        <v>4310</v>
      </c>
      <c r="H678">
        <v>11087</v>
      </c>
      <c r="I678">
        <v>11087</v>
      </c>
      <c r="J678">
        <v>0</v>
      </c>
      <c r="K678">
        <v>0</v>
      </c>
      <c r="L678">
        <v>3434</v>
      </c>
      <c r="M678">
        <v>2268</v>
      </c>
      <c r="N678">
        <v>1166</v>
      </c>
      <c r="O678">
        <v>67200</v>
      </c>
      <c r="P678">
        <v>2921</v>
      </c>
      <c r="Q678">
        <v>534</v>
      </c>
      <c r="R678">
        <v>138</v>
      </c>
      <c r="S678">
        <v>59</v>
      </c>
      <c r="T678" t="s">
        <v>4309</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4311</v>
      </c>
      <c r="B679">
        <v>1980</v>
      </c>
      <c r="C679" t="s">
        <v>171</v>
      </c>
      <c r="D679" t="s">
        <v>4312</v>
      </c>
      <c r="E679" t="str">
        <f t="shared" si="10"/>
        <v>City of Summit City</v>
      </c>
      <c r="F679">
        <v>2822</v>
      </c>
      <c r="G679" t="s">
        <v>4313</v>
      </c>
      <c r="H679">
        <v>1136</v>
      </c>
      <c r="I679">
        <v>1136</v>
      </c>
      <c r="J679">
        <v>0</v>
      </c>
      <c r="K679">
        <v>0</v>
      </c>
      <c r="L679">
        <v>446</v>
      </c>
      <c r="M679">
        <v>348</v>
      </c>
      <c r="N679">
        <v>98</v>
      </c>
      <c r="O679">
        <v>58700</v>
      </c>
      <c r="P679">
        <v>333</v>
      </c>
      <c r="Q679">
        <v>13</v>
      </c>
      <c r="R679">
        <v>12</v>
      </c>
      <c r="S679">
        <v>113</v>
      </c>
      <c r="T679" t="s">
        <v>4312</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4314</v>
      </c>
      <c r="B680">
        <v>1980</v>
      </c>
      <c r="C680" t="s">
        <v>171</v>
      </c>
      <c r="D680" t="s">
        <v>4315</v>
      </c>
      <c r="E680" t="str">
        <f t="shared" si="10"/>
        <v>City of Sun City</v>
      </c>
      <c r="F680">
        <v>2823</v>
      </c>
      <c r="G680" t="s">
        <v>4316</v>
      </c>
      <c r="H680">
        <v>8460</v>
      </c>
      <c r="I680">
        <v>0</v>
      </c>
      <c r="J680">
        <v>8460</v>
      </c>
      <c r="K680">
        <v>0</v>
      </c>
      <c r="L680">
        <v>5002</v>
      </c>
      <c r="M680">
        <v>4544</v>
      </c>
      <c r="N680">
        <v>458</v>
      </c>
      <c r="O680">
        <v>58600</v>
      </c>
      <c r="P680">
        <v>4663</v>
      </c>
      <c r="Q680">
        <v>69</v>
      </c>
      <c r="R680">
        <v>138</v>
      </c>
      <c r="S680">
        <v>479</v>
      </c>
      <c r="T680" t="s">
        <v>4315</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4317</v>
      </c>
      <c r="B681">
        <v>1980</v>
      </c>
      <c r="C681" t="s">
        <v>171</v>
      </c>
      <c r="D681" t="s">
        <v>4318</v>
      </c>
      <c r="E681" t="str">
        <f t="shared" si="10"/>
        <v>City of Sunnymead</v>
      </c>
      <c r="F681">
        <v>2830</v>
      </c>
      <c r="G681" t="s">
        <v>4319</v>
      </c>
      <c r="H681">
        <v>11554</v>
      </c>
      <c r="I681">
        <v>0</v>
      </c>
      <c r="J681">
        <v>11554</v>
      </c>
      <c r="K681">
        <v>0</v>
      </c>
      <c r="L681">
        <v>3713</v>
      </c>
      <c r="M681">
        <v>2283</v>
      </c>
      <c r="N681">
        <v>1430</v>
      </c>
      <c r="O681">
        <v>63300</v>
      </c>
      <c r="P681">
        <v>3760</v>
      </c>
      <c r="Q681">
        <v>424</v>
      </c>
      <c r="R681">
        <v>126</v>
      </c>
      <c r="S681">
        <v>6</v>
      </c>
      <c r="T681" t="s">
        <v>4318</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4320</v>
      </c>
      <c r="B682">
        <v>1980</v>
      </c>
      <c r="C682" t="s">
        <v>171</v>
      </c>
      <c r="D682" t="s">
        <v>4321</v>
      </c>
      <c r="E682" t="str">
        <f t="shared" si="10"/>
        <v>City of Sunnyside-Tahoe City</v>
      </c>
      <c r="F682">
        <v>2833</v>
      </c>
      <c r="G682" t="s">
        <v>4322</v>
      </c>
      <c r="H682">
        <v>1836</v>
      </c>
      <c r="I682">
        <v>0</v>
      </c>
      <c r="J682">
        <v>0</v>
      </c>
      <c r="K682">
        <v>1836</v>
      </c>
      <c r="L682">
        <v>756</v>
      </c>
      <c r="M682">
        <v>348</v>
      </c>
      <c r="N682">
        <v>408</v>
      </c>
      <c r="O682">
        <v>117800</v>
      </c>
      <c r="P682">
        <v>601</v>
      </c>
      <c r="Q682">
        <v>232</v>
      </c>
      <c r="R682">
        <v>34</v>
      </c>
      <c r="S682">
        <v>55</v>
      </c>
      <c r="T682" t="s">
        <v>4321</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4323</v>
      </c>
      <c r="B683">
        <v>1980</v>
      </c>
      <c r="C683" t="s">
        <v>171</v>
      </c>
      <c r="D683" t="s">
        <v>1138</v>
      </c>
      <c r="E683" t="str">
        <f t="shared" si="10"/>
        <v>City of Sunnyvale</v>
      </c>
      <c r="F683">
        <v>2835</v>
      </c>
      <c r="G683" t="s">
        <v>4324</v>
      </c>
      <c r="H683">
        <v>106618</v>
      </c>
      <c r="I683">
        <v>106618</v>
      </c>
      <c r="J683">
        <v>0</v>
      </c>
      <c r="K683">
        <v>0</v>
      </c>
      <c r="L683">
        <v>42932</v>
      </c>
      <c r="M683">
        <v>21881</v>
      </c>
      <c r="N683">
        <v>21051</v>
      </c>
      <c r="O683">
        <v>119800</v>
      </c>
      <c r="P683">
        <v>26515</v>
      </c>
      <c r="Q683">
        <v>5445</v>
      </c>
      <c r="R683">
        <v>8497</v>
      </c>
      <c r="S683">
        <v>3549</v>
      </c>
      <c r="T683" t="s">
        <v>1138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4325</v>
      </c>
      <c r="B684">
        <v>1980</v>
      </c>
      <c r="C684" t="s">
        <v>171</v>
      </c>
      <c r="D684" t="s">
        <v>1140</v>
      </c>
      <c r="E684" t="str">
        <f t="shared" si="10"/>
        <v>City of Susanville</v>
      </c>
      <c r="F684">
        <v>2845</v>
      </c>
      <c r="G684" t="s">
        <v>4326</v>
      </c>
      <c r="H684">
        <v>6520</v>
      </c>
      <c r="I684">
        <v>0</v>
      </c>
      <c r="J684">
        <v>6520</v>
      </c>
      <c r="K684">
        <v>0</v>
      </c>
      <c r="L684">
        <v>2618</v>
      </c>
      <c r="M684">
        <v>1582</v>
      </c>
      <c r="N684">
        <v>1036</v>
      </c>
      <c r="O684">
        <v>51900</v>
      </c>
      <c r="P684">
        <v>2023</v>
      </c>
      <c r="Q684">
        <v>316</v>
      </c>
      <c r="R684">
        <v>349</v>
      </c>
      <c r="S684">
        <v>153</v>
      </c>
      <c r="T684" t="s">
        <v>1140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4327</v>
      </c>
      <c r="B685">
        <v>1980</v>
      </c>
      <c r="C685" t="s">
        <v>171</v>
      </c>
      <c r="D685" t="s">
        <v>1285</v>
      </c>
      <c r="E685" t="str">
        <f t="shared" si="10"/>
        <v>City of Sutter</v>
      </c>
      <c r="F685">
        <v>2850</v>
      </c>
      <c r="G685" t="s">
        <v>4328</v>
      </c>
      <c r="H685">
        <v>2225</v>
      </c>
      <c r="I685">
        <v>0</v>
      </c>
      <c r="J685">
        <v>0</v>
      </c>
      <c r="K685">
        <v>2225</v>
      </c>
      <c r="L685">
        <v>733</v>
      </c>
      <c r="M685">
        <v>538</v>
      </c>
      <c r="N685">
        <v>195</v>
      </c>
      <c r="O685">
        <v>49100</v>
      </c>
      <c r="P685">
        <v>716</v>
      </c>
      <c r="Q685">
        <v>29</v>
      </c>
      <c r="R685">
        <v>1</v>
      </c>
      <c r="S685">
        <v>13</v>
      </c>
      <c r="T685" t="s">
        <v>1285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4329</v>
      </c>
      <c r="B686">
        <v>1980</v>
      </c>
      <c r="C686" t="s">
        <v>171</v>
      </c>
      <c r="D686" t="s">
        <v>1142</v>
      </c>
      <c r="E686" t="str">
        <f t="shared" si="10"/>
        <v>City of Sutter Creek</v>
      </c>
      <c r="F686">
        <v>2855</v>
      </c>
      <c r="G686" t="s">
        <v>4330</v>
      </c>
      <c r="H686">
        <v>1705</v>
      </c>
      <c r="I686">
        <v>0</v>
      </c>
      <c r="J686">
        <v>0</v>
      </c>
      <c r="K686">
        <v>1705</v>
      </c>
      <c r="L686">
        <v>727</v>
      </c>
      <c r="M686">
        <v>470</v>
      </c>
      <c r="N686">
        <v>257</v>
      </c>
      <c r="O686">
        <v>68000</v>
      </c>
      <c r="P686">
        <v>622</v>
      </c>
      <c r="Q686">
        <v>105</v>
      </c>
      <c r="R686">
        <v>32</v>
      </c>
      <c r="S686">
        <v>45</v>
      </c>
      <c r="T686" t="s">
        <v>1142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4331</v>
      </c>
      <c r="B687">
        <v>1980</v>
      </c>
      <c r="C687" t="s">
        <v>171</v>
      </c>
      <c r="D687" t="s">
        <v>1144</v>
      </c>
      <c r="E687" t="str">
        <f t="shared" si="10"/>
        <v>City of Taft</v>
      </c>
      <c r="F687">
        <v>2860</v>
      </c>
      <c r="G687" t="s">
        <v>4332</v>
      </c>
      <c r="H687">
        <v>5316</v>
      </c>
      <c r="I687">
        <v>0</v>
      </c>
      <c r="J687">
        <v>5316</v>
      </c>
      <c r="K687">
        <v>0</v>
      </c>
      <c r="L687">
        <v>2096</v>
      </c>
      <c r="M687">
        <v>1342</v>
      </c>
      <c r="N687">
        <v>754</v>
      </c>
      <c r="O687">
        <v>53500</v>
      </c>
      <c r="P687">
        <v>1781</v>
      </c>
      <c r="Q687">
        <v>264</v>
      </c>
      <c r="R687">
        <v>263</v>
      </c>
      <c r="S687">
        <v>77</v>
      </c>
      <c r="T687" t="s">
        <v>1144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4333</v>
      </c>
      <c r="B688">
        <v>1980</v>
      </c>
      <c r="C688" t="s">
        <v>171</v>
      </c>
      <c r="D688" t="s">
        <v>4334</v>
      </c>
      <c r="E688" t="str">
        <f t="shared" si="10"/>
        <v>City of Taft Heights</v>
      </c>
      <c r="F688">
        <v>2865</v>
      </c>
      <c r="G688" t="s">
        <v>4335</v>
      </c>
      <c r="H688">
        <v>2111</v>
      </c>
      <c r="I688">
        <v>0</v>
      </c>
      <c r="J688">
        <v>0</v>
      </c>
      <c r="K688">
        <v>2111</v>
      </c>
      <c r="L688">
        <v>801</v>
      </c>
      <c r="M688">
        <v>569</v>
      </c>
      <c r="N688">
        <v>232</v>
      </c>
      <c r="O688">
        <v>42000</v>
      </c>
      <c r="P688">
        <v>775</v>
      </c>
      <c r="Q688">
        <v>70</v>
      </c>
      <c r="R688">
        <v>0</v>
      </c>
      <c r="S688">
        <v>3</v>
      </c>
      <c r="T688" t="s">
        <v>4334</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4336</v>
      </c>
      <c r="B689">
        <v>1980</v>
      </c>
      <c r="C689" t="s">
        <v>171</v>
      </c>
      <c r="D689" t="s">
        <v>4337</v>
      </c>
      <c r="E689" t="str">
        <f t="shared" si="10"/>
        <v>City of Talmage</v>
      </c>
      <c r="F689">
        <v>2867</v>
      </c>
      <c r="G689" t="s">
        <v>4338</v>
      </c>
      <c r="H689">
        <v>1514</v>
      </c>
      <c r="I689">
        <v>0</v>
      </c>
      <c r="J689">
        <v>0</v>
      </c>
      <c r="K689">
        <v>1514</v>
      </c>
      <c r="L689">
        <v>574</v>
      </c>
      <c r="M689">
        <v>409</v>
      </c>
      <c r="N689">
        <v>165</v>
      </c>
      <c r="O689">
        <v>82500</v>
      </c>
      <c r="P689">
        <v>490</v>
      </c>
      <c r="Q689">
        <v>41</v>
      </c>
      <c r="R689">
        <v>19</v>
      </c>
      <c r="S689">
        <v>42</v>
      </c>
      <c r="T689" t="s">
        <v>4337</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4339</v>
      </c>
      <c r="B690">
        <v>1980</v>
      </c>
      <c r="C690" t="s">
        <v>171</v>
      </c>
      <c r="D690" t="s">
        <v>4340</v>
      </c>
      <c r="E690" t="str">
        <f t="shared" si="10"/>
        <v>City of Tamalpais-Homestead Valley</v>
      </c>
      <c r="F690">
        <v>2869</v>
      </c>
      <c r="G690" t="s">
        <v>4341</v>
      </c>
      <c r="H690">
        <v>8511</v>
      </c>
      <c r="I690">
        <v>8511</v>
      </c>
      <c r="J690">
        <v>0</v>
      </c>
      <c r="K690">
        <v>0</v>
      </c>
      <c r="L690">
        <v>3569</v>
      </c>
      <c r="M690">
        <v>2495</v>
      </c>
      <c r="N690">
        <v>1074</v>
      </c>
      <c r="O690">
        <v>165200</v>
      </c>
      <c r="P690">
        <v>3147</v>
      </c>
      <c r="Q690">
        <v>458</v>
      </c>
      <c r="R690">
        <v>97</v>
      </c>
      <c r="S690">
        <v>1</v>
      </c>
      <c r="T690" t="s">
        <v>4340</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4342</v>
      </c>
      <c r="B691">
        <v>1980</v>
      </c>
      <c r="C691" t="s">
        <v>171</v>
      </c>
      <c r="D691" t="s">
        <v>4343</v>
      </c>
      <c r="E691" t="str">
        <f t="shared" si="10"/>
        <v>City of Tara Hills-Montalvin Manor</v>
      </c>
      <c r="F691">
        <v>2871</v>
      </c>
      <c r="G691" t="s">
        <v>4344</v>
      </c>
      <c r="H691">
        <v>9471</v>
      </c>
      <c r="I691">
        <v>9471</v>
      </c>
      <c r="J691">
        <v>0</v>
      </c>
      <c r="K691">
        <v>0</v>
      </c>
      <c r="L691">
        <v>2930</v>
      </c>
      <c r="M691">
        <v>2472</v>
      </c>
      <c r="N691">
        <v>458</v>
      </c>
      <c r="O691">
        <v>70500</v>
      </c>
      <c r="P691">
        <v>2699</v>
      </c>
      <c r="Q691">
        <v>49</v>
      </c>
      <c r="R691">
        <v>3</v>
      </c>
      <c r="S691">
        <v>219</v>
      </c>
      <c r="T691" t="s">
        <v>4343</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4345</v>
      </c>
      <c r="B692">
        <v>1980</v>
      </c>
      <c r="C692" t="s">
        <v>171</v>
      </c>
      <c r="D692" t="s">
        <v>1146</v>
      </c>
      <c r="E692" t="str">
        <f t="shared" si="10"/>
        <v>City of Tehachapi</v>
      </c>
      <c r="F692">
        <v>2873</v>
      </c>
      <c r="G692" t="s">
        <v>4346</v>
      </c>
      <c r="H692">
        <v>4126</v>
      </c>
      <c r="I692">
        <v>0</v>
      </c>
      <c r="J692">
        <v>4126</v>
      </c>
      <c r="K692">
        <v>0</v>
      </c>
      <c r="L692">
        <v>1534</v>
      </c>
      <c r="M692">
        <v>1038</v>
      </c>
      <c r="N692">
        <v>496</v>
      </c>
      <c r="O692">
        <v>53400</v>
      </c>
      <c r="P692">
        <v>1332</v>
      </c>
      <c r="Q692">
        <v>133</v>
      </c>
      <c r="R692">
        <v>20</v>
      </c>
      <c r="S692">
        <v>113</v>
      </c>
      <c r="T692" t="s">
        <v>1146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4347</v>
      </c>
      <c r="B693">
        <v>1980</v>
      </c>
      <c r="C693" t="s">
        <v>171</v>
      </c>
      <c r="D693" t="s">
        <v>1148</v>
      </c>
      <c r="E693" t="str">
        <f t="shared" si="10"/>
        <v>City of Tehama</v>
      </c>
      <c r="F693">
        <v>2875</v>
      </c>
      <c r="G693" t="s">
        <v>4348</v>
      </c>
      <c r="H693">
        <v>365</v>
      </c>
      <c r="I693">
        <v>0</v>
      </c>
      <c r="J693">
        <v>0</v>
      </c>
      <c r="K693">
        <v>365</v>
      </c>
      <c r="L693">
        <v>148</v>
      </c>
      <c r="M693">
        <v>117</v>
      </c>
      <c r="N693">
        <v>31</v>
      </c>
      <c r="O693">
        <v>42200</v>
      </c>
      <c r="P693">
        <v>143</v>
      </c>
      <c r="Q693">
        <v>7</v>
      </c>
      <c r="R693">
        <v>0</v>
      </c>
      <c r="S693">
        <v>15</v>
      </c>
      <c r="T693" t="s">
        <v>1148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4349</v>
      </c>
      <c r="B694">
        <v>1980</v>
      </c>
      <c r="C694" t="s">
        <v>171</v>
      </c>
      <c r="D694" t="s">
        <v>1150</v>
      </c>
      <c r="E694" t="str">
        <f t="shared" si="10"/>
        <v>City of Temecula</v>
      </c>
      <c r="F694">
        <v>2878</v>
      </c>
      <c r="G694" t="s">
        <v>4350</v>
      </c>
      <c r="H694">
        <v>1783</v>
      </c>
      <c r="I694">
        <v>0</v>
      </c>
      <c r="J694">
        <v>0</v>
      </c>
      <c r="K694">
        <v>1783</v>
      </c>
      <c r="L694">
        <v>617</v>
      </c>
      <c r="M694">
        <v>358</v>
      </c>
      <c r="N694">
        <v>259</v>
      </c>
      <c r="O694">
        <v>84900</v>
      </c>
      <c r="P694">
        <v>483</v>
      </c>
      <c r="Q694">
        <v>15</v>
      </c>
      <c r="R694">
        <v>175</v>
      </c>
      <c r="S694">
        <v>7</v>
      </c>
      <c r="T694" t="s">
        <v>1150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4351</v>
      </c>
      <c r="B695">
        <v>1980</v>
      </c>
      <c r="C695" t="s">
        <v>171</v>
      </c>
      <c r="D695" t="s">
        <v>1152</v>
      </c>
      <c r="E695" t="str">
        <f t="shared" si="10"/>
        <v>City of Temple City</v>
      </c>
      <c r="F695">
        <v>2880</v>
      </c>
      <c r="G695" t="s">
        <v>4352</v>
      </c>
      <c r="H695">
        <v>28972</v>
      </c>
      <c r="I695">
        <v>28972</v>
      </c>
      <c r="J695">
        <v>0</v>
      </c>
      <c r="K695">
        <v>0</v>
      </c>
      <c r="L695">
        <v>10689</v>
      </c>
      <c r="M695">
        <v>7263</v>
      </c>
      <c r="N695">
        <v>3426</v>
      </c>
      <c r="O695">
        <v>87000</v>
      </c>
      <c r="P695">
        <v>9848</v>
      </c>
      <c r="Q695">
        <v>684</v>
      </c>
      <c r="R695">
        <v>499</v>
      </c>
      <c r="S695">
        <v>1</v>
      </c>
      <c r="T695" t="s">
        <v>1152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4353</v>
      </c>
      <c r="B696">
        <v>1980</v>
      </c>
      <c r="C696" t="s">
        <v>171</v>
      </c>
      <c r="D696" t="s">
        <v>4354</v>
      </c>
      <c r="E696" t="str">
        <f t="shared" si="10"/>
        <v>City of Terra Bella</v>
      </c>
      <c r="F696">
        <v>2885</v>
      </c>
      <c r="G696" t="s">
        <v>4355</v>
      </c>
      <c r="H696">
        <v>1807</v>
      </c>
      <c r="I696">
        <v>0</v>
      </c>
      <c r="J696">
        <v>0</v>
      </c>
      <c r="K696">
        <v>1807</v>
      </c>
      <c r="L696">
        <v>487</v>
      </c>
      <c r="M696">
        <v>326</v>
      </c>
      <c r="N696">
        <v>161</v>
      </c>
      <c r="O696">
        <v>36000</v>
      </c>
      <c r="P696">
        <v>379</v>
      </c>
      <c r="Q696">
        <v>78</v>
      </c>
      <c r="R696">
        <v>10</v>
      </c>
      <c r="S696">
        <v>51</v>
      </c>
      <c r="T696" t="s">
        <v>4354</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4356</v>
      </c>
      <c r="B697">
        <v>1980</v>
      </c>
      <c r="C697" t="s">
        <v>171</v>
      </c>
      <c r="D697" t="s">
        <v>4357</v>
      </c>
      <c r="E697" t="str">
        <f t="shared" si="10"/>
        <v>City of Thermalito</v>
      </c>
      <c r="F697">
        <v>2892</v>
      </c>
      <c r="G697" t="s">
        <v>4358</v>
      </c>
      <c r="H697">
        <v>4961</v>
      </c>
      <c r="I697">
        <v>0</v>
      </c>
      <c r="J697">
        <v>4961</v>
      </c>
      <c r="K697">
        <v>0</v>
      </c>
      <c r="L697">
        <v>1720</v>
      </c>
      <c r="M697">
        <v>1304</v>
      </c>
      <c r="N697">
        <v>416</v>
      </c>
      <c r="O697">
        <v>43400</v>
      </c>
      <c r="P697">
        <v>1427</v>
      </c>
      <c r="Q697">
        <v>122</v>
      </c>
      <c r="R697">
        <v>3</v>
      </c>
      <c r="S697">
        <v>253</v>
      </c>
      <c r="T697" t="s">
        <v>4357</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4359</v>
      </c>
      <c r="B698">
        <v>1980</v>
      </c>
      <c r="C698" t="s">
        <v>171</v>
      </c>
      <c r="D698" t="s">
        <v>1154</v>
      </c>
      <c r="E698" t="str">
        <f t="shared" si="10"/>
        <v>City of Thousand Oaks</v>
      </c>
      <c r="F698">
        <v>2897</v>
      </c>
      <c r="G698" t="s">
        <v>4360</v>
      </c>
      <c r="H698">
        <v>77072</v>
      </c>
      <c r="I698">
        <v>77072</v>
      </c>
      <c r="J698">
        <v>0</v>
      </c>
      <c r="K698">
        <v>0</v>
      </c>
      <c r="L698">
        <v>25639</v>
      </c>
      <c r="M698">
        <v>18378</v>
      </c>
      <c r="N698">
        <v>7261</v>
      </c>
      <c r="O698">
        <v>125700</v>
      </c>
      <c r="P698">
        <v>23588</v>
      </c>
      <c r="Q698">
        <v>1097</v>
      </c>
      <c r="R698">
        <v>2213</v>
      </c>
      <c r="S698">
        <v>566</v>
      </c>
      <c r="T698" t="s">
        <v>1154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4361</v>
      </c>
      <c r="B699">
        <v>1980</v>
      </c>
      <c r="C699" t="s">
        <v>171</v>
      </c>
      <c r="D699" t="s">
        <v>4362</v>
      </c>
      <c r="E699" t="str">
        <f t="shared" si="10"/>
        <v>City of Thousand Palms</v>
      </c>
      <c r="F699">
        <v>2899</v>
      </c>
      <c r="G699" t="s">
        <v>4363</v>
      </c>
      <c r="H699">
        <v>1718</v>
      </c>
      <c r="I699">
        <v>0</v>
      </c>
      <c r="J699">
        <v>0</v>
      </c>
      <c r="K699">
        <v>1718</v>
      </c>
      <c r="L699">
        <v>811</v>
      </c>
      <c r="M699">
        <v>706</v>
      </c>
      <c r="N699">
        <v>105</v>
      </c>
      <c r="O699">
        <v>46100</v>
      </c>
      <c r="P699">
        <v>588</v>
      </c>
      <c r="Q699">
        <v>21</v>
      </c>
      <c r="R699">
        <v>0</v>
      </c>
      <c r="S699">
        <v>798</v>
      </c>
      <c r="T699" t="s">
        <v>4362</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4364</v>
      </c>
      <c r="B700">
        <v>1980</v>
      </c>
      <c r="C700" t="s">
        <v>171</v>
      </c>
      <c r="D700" t="s">
        <v>1156</v>
      </c>
      <c r="E700" t="str">
        <f t="shared" si="10"/>
        <v>City of Tiburon</v>
      </c>
      <c r="F700">
        <v>2903</v>
      </c>
      <c r="G700" t="s">
        <v>4365</v>
      </c>
      <c r="H700">
        <v>6685</v>
      </c>
      <c r="I700">
        <v>6685</v>
      </c>
      <c r="J700">
        <v>0</v>
      </c>
      <c r="K700">
        <v>0</v>
      </c>
      <c r="L700">
        <v>2628</v>
      </c>
      <c r="M700">
        <v>1756</v>
      </c>
      <c r="N700">
        <v>872</v>
      </c>
      <c r="O700">
        <v>200100</v>
      </c>
      <c r="P700">
        <v>2173</v>
      </c>
      <c r="Q700">
        <v>338</v>
      </c>
      <c r="R700">
        <v>190</v>
      </c>
      <c r="S700">
        <v>1</v>
      </c>
      <c r="T700" t="s">
        <v>1156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4366</v>
      </c>
      <c r="B701">
        <v>1980</v>
      </c>
      <c r="C701" t="s">
        <v>171</v>
      </c>
      <c r="D701" t="s">
        <v>4367</v>
      </c>
      <c r="E701" t="str">
        <f t="shared" si="10"/>
        <v>City of Tierra Buena</v>
      </c>
      <c r="F701">
        <v>2906</v>
      </c>
      <c r="G701" t="s">
        <v>4368</v>
      </c>
      <c r="H701">
        <v>2374</v>
      </c>
      <c r="I701">
        <v>2374</v>
      </c>
      <c r="J701">
        <v>0</v>
      </c>
      <c r="K701">
        <v>0</v>
      </c>
      <c r="L701">
        <v>777</v>
      </c>
      <c r="M701">
        <v>594</v>
      </c>
      <c r="N701">
        <v>183</v>
      </c>
      <c r="O701">
        <v>62600</v>
      </c>
      <c r="P701">
        <v>694</v>
      </c>
      <c r="Q701">
        <v>70</v>
      </c>
      <c r="R701">
        <v>7</v>
      </c>
      <c r="S701">
        <v>44</v>
      </c>
      <c r="T701" t="s">
        <v>4367</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4369</v>
      </c>
      <c r="B702">
        <v>1980</v>
      </c>
      <c r="C702" t="s">
        <v>171</v>
      </c>
      <c r="D702" t="s">
        <v>4370</v>
      </c>
      <c r="E702" t="str">
        <f t="shared" si="10"/>
        <v>City of Tipton</v>
      </c>
      <c r="F702">
        <v>2908</v>
      </c>
      <c r="G702" t="s">
        <v>4371</v>
      </c>
      <c r="H702">
        <v>1185</v>
      </c>
      <c r="I702">
        <v>0</v>
      </c>
      <c r="J702">
        <v>0</v>
      </c>
      <c r="K702">
        <v>1185</v>
      </c>
      <c r="L702">
        <v>372</v>
      </c>
      <c r="M702">
        <v>260</v>
      </c>
      <c r="N702">
        <v>112</v>
      </c>
      <c r="O702">
        <v>34000</v>
      </c>
      <c r="P702">
        <v>375</v>
      </c>
      <c r="Q702">
        <v>28</v>
      </c>
      <c r="R702">
        <v>0</v>
      </c>
      <c r="S702">
        <v>11</v>
      </c>
      <c r="T702" t="s">
        <v>4370</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4372</v>
      </c>
      <c r="B703">
        <v>1980</v>
      </c>
      <c r="C703" t="s">
        <v>171</v>
      </c>
      <c r="D703" t="s">
        <v>1158</v>
      </c>
      <c r="E703" t="str">
        <f t="shared" si="10"/>
        <v>City of Torrance</v>
      </c>
      <c r="F703">
        <v>2910</v>
      </c>
      <c r="G703" t="s">
        <v>4373</v>
      </c>
      <c r="H703">
        <v>129881</v>
      </c>
      <c r="I703">
        <v>129881</v>
      </c>
      <c r="J703">
        <v>0</v>
      </c>
      <c r="K703">
        <v>0</v>
      </c>
      <c r="L703">
        <v>49613</v>
      </c>
      <c r="M703">
        <v>27650</v>
      </c>
      <c r="N703">
        <v>21963</v>
      </c>
      <c r="O703">
        <v>123100</v>
      </c>
      <c r="P703">
        <v>32595</v>
      </c>
      <c r="Q703">
        <v>4906</v>
      </c>
      <c r="R703">
        <v>12385</v>
      </c>
      <c r="S703">
        <v>1096</v>
      </c>
      <c r="T703" t="s">
        <v>1158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4374</v>
      </c>
      <c r="B704">
        <v>1980</v>
      </c>
      <c r="C704" t="s">
        <v>171</v>
      </c>
      <c r="D704" t="s">
        <v>1160</v>
      </c>
      <c r="E704" t="str">
        <f t="shared" si="10"/>
        <v>City of Tracy</v>
      </c>
      <c r="F704">
        <v>2915</v>
      </c>
      <c r="G704" t="s">
        <v>4375</v>
      </c>
      <c r="H704">
        <v>18428</v>
      </c>
      <c r="I704">
        <v>0</v>
      </c>
      <c r="J704">
        <v>18428</v>
      </c>
      <c r="K704">
        <v>0</v>
      </c>
      <c r="L704">
        <v>6632</v>
      </c>
      <c r="M704">
        <v>3941</v>
      </c>
      <c r="N704">
        <v>2691</v>
      </c>
      <c r="O704">
        <v>60800</v>
      </c>
      <c r="P704">
        <v>5625</v>
      </c>
      <c r="Q704">
        <v>679</v>
      </c>
      <c r="R704">
        <v>556</v>
      </c>
      <c r="S704">
        <v>284</v>
      </c>
      <c r="T704" t="s">
        <v>1160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4376</v>
      </c>
      <c r="B705">
        <v>1980</v>
      </c>
      <c r="C705" t="s">
        <v>171</v>
      </c>
      <c r="D705" t="s">
        <v>1162</v>
      </c>
      <c r="E705" t="str">
        <f t="shared" si="10"/>
        <v>City of Trinidad</v>
      </c>
      <c r="F705">
        <v>2925</v>
      </c>
      <c r="G705" t="s">
        <v>4377</v>
      </c>
      <c r="H705">
        <v>379</v>
      </c>
      <c r="I705">
        <v>0</v>
      </c>
      <c r="J705">
        <v>0</v>
      </c>
      <c r="K705">
        <v>379</v>
      </c>
      <c r="L705">
        <v>171</v>
      </c>
      <c r="M705">
        <v>106</v>
      </c>
      <c r="N705">
        <v>65</v>
      </c>
      <c r="O705">
        <v>73500</v>
      </c>
      <c r="P705">
        <v>146</v>
      </c>
      <c r="Q705">
        <v>35</v>
      </c>
      <c r="R705">
        <v>0</v>
      </c>
      <c r="S705">
        <v>16</v>
      </c>
      <c r="T705" t="s">
        <v>1162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4378</v>
      </c>
      <c r="B706">
        <v>1980</v>
      </c>
      <c r="C706" t="s">
        <v>171</v>
      </c>
      <c r="D706" t="s">
        <v>1164</v>
      </c>
      <c r="E706" t="str">
        <f t="shared" si="10"/>
        <v>City of Truckee</v>
      </c>
      <c r="F706">
        <v>2940</v>
      </c>
      <c r="G706" t="s">
        <v>4379</v>
      </c>
      <c r="H706">
        <v>2389</v>
      </c>
      <c r="I706">
        <v>0</v>
      </c>
      <c r="J706">
        <v>0</v>
      </c>
      <c r="K706">
        <v>2389</v>
      </c>
      <c r="L706">
        <v>881</v>
      </c>
      <c r="M706">
        <v>560</v>
      </c>
      <c r="N706">
        <v>321</v>
      </c>
      <c r="O706">
        <v>88800</v>
      </c>
      <c r="P706">
        <v>772</v>
      </c>
      <c r="Q706">
        <v>157</v>
      </c>
      <c r="R706">
        <v>35</v>
      </c>
      <c r="S706">
        <v>127</v>
      </c>
      <c r="T706" t="s">
        <v>1164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4380</v>
      </c>
      <c r="B707">
        <v>1980</v>
      </c>
      <c r="C707" t="s">
        <v>171</v>
      </c>
      <c r="D707" t="s">
        <v>1166</v>
      </c>
      <c r="E707" t="str">
        <f t="shared" si="10"/>
        <v>City of Tulare</v>
      </c>
      <c r="F707">
        <v>2945</v>
      </c>
      <c r="G707" t="s">
        <v>4381</v>
      </c>
      <c r="H707">
        <v>22526</v>
      </c>
      <c r="I707">
        <v>0</v>
      </c>
      <c r="J707">
        <v>22526</v>
      </c>
      <c r="K707">
        <v>0</v>
      </c>
      <c r="L707">
        <v>7774</v>
      </c>
      <c r="M707">
        <v>4735</v>
      </c>
      <c r="N707">
        <v>3039</v>
      </c>
      <c r="O707">
        <v>45300</v>
      </c>
      <c r="P707">
        <v>6734</v>
      </c>
      <c r="Q707">
        <v>806</v>
      </c>
      <c r="R707">
        <v>331</v>
      </c>
      <c r="S707">
        <v>312</v>
      </c>
      <c r="T707" t="s">
        <v>1166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4382</v>
      </c>
      <c r="B708">
        <v>1980</v>
      </c>
      <c r="C708" t="s">
        <v>171</v>
      </c>
      <c r="D708" t="s">
        <v>4383</v>
      </c>
      <c r="E708" t="str">
        <f t="shared" si="10"/>
        <v>City of Tulare East</v>
      </c>
      <c r="F708">
        <v>2947</v>
      </c>
      <c r="G708" t="s">
        <v>4384</v>
      </c>
      <c r="H708">
        <v>2168</v>
      </c>
      <c r="I708">
        <v>0</v>
      </c>
      <c r="J708">
        <v>0</v>
      </c>
      <c r="K708">
        <v>2168</v>
      </c>
      <c r="L708">
        <v>628</v>
      </c>
      <c r="M708">
        <v>504</v>
      </c>
      <c r="N708">
        <v>124</v>
      </c>
      <c r="O708">
        <v>47200</v>
      </c>
      <c r="P708">
        <v>592</v>
      </c>
      <c r="Q708">
        <v>37</v>
      </c>
      <c r="R708">
        <v>3</v>
      </c>
      <c r="S708">
        <v>5</v>
      </c>
      <c r="T708" t="s">
        <v>4383</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4385</v>
      </c>
      <c r="B709">
        <v>1980</v>
      </c>
      <c r="C709" t="s">
        <v>171</v>
      </c>
      <c r="D709" t="s">
        <v>4386</v>
      </c>
      <c r="E709" t="str">
        <f t="shared" ref="E709:E772" si="11">_xlfn.CONCAT("City of ",D709)</f>
        <v>City of Tulare Northwest</v>
      </c>
      <c r="F709">
        <v>2948</v>
      </c>
      <c r="G709" t="s">
        <v>4387</v>
      </c>
      <c r="H709">
        <v>1936</v>
      </c>
      <c r="I709">
        <v>0</v>
      </c>
      <c r="J709">
        <v>0</v>
      </c>
      <c r="K709">
        <v>1936</v>
      </c>
      <c r="L709">
        <v>637</v>
      </c>
      <c r="M709">
        <v>476</v>
      </c>
      <c r="N709">
        <v>161</v>
      </c>
      <c r="O709">
        <v>54000</v>
      </c>
      <c r="P709">
        <v>602</v>
      </c>
      <c r="Q709">
        <v>25</v>
      </c>
      <c r="R709">
        <v>15</v>
      </c>
      <c r="S709">
        <v>14</v>
      </c>
      <c r="T709" t="s">
        <v>4386</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4388</v>
      </c>
      <c r="B710">
        <v>1980</v>
      </c>
      <c r="C710" t="s">
        <v>171</v>
      </c>
      <c r="D710" t="s">
        <v>1168</v>
      </c>
      <c r="E710" t="str">
        <f t="shared" si="11"/>
        <v>City of Tulelake</v>
      </c>
      <c r="F710">
        <v>2950</v>
      </c>
      <c r="G710" t="s">
        <v>4389</v>
      </c>
      <c r="H710">
        <v>783</v>
      </c>
      <c r="I710">
        <v>0</v>
      </c>
      <c r="J710">
        <v>0</v>
      </c>
      <c r="K710">
        <v>783</v>
      </c>
      <c r="L710">
        <v>345</v>
      </c>
      <c r="M710">
        <v>220</v>
      </c>
      <c r="N710">
        <v>125</v>
      </c>
      <c r="O710">
        <v>28500</v>
      </c>
      <c r="P710">
        <v>303</v>
      </c>
      <c r="Q710">
        <v>37</v>
      </c>
      <c r="R710">
        <v>14</v>
      </c>
      <c r="S710">
        <v>32</v>
      </c>
      <c r="T710" t="s">
        <v>1168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4390</v>
      </c>
      <c r="B711">
        <v>1980</v>
      </c>
      <c r="C711" t="s">
        <v>171</v>
      </c>
      <c r="D711" t="s">
        <v>4391</v>
      </c>
      <c r="E711" t="str">
        <f t="shared" si="11"/>
        <v>City of Tuolumne City</v>
      </c>
      <c r="F711">
        <v>2955</v>
      </c>
      <c r="G711" t="s">
        <v>4392</v>
      </c>
      <c r="H711">
        <v>1708</v>
      </c>
      <c r="I711">
        <v>0</v>
      </c>
      <c r="J711">
        <v>0</v>
      </c>
      <c r="K711">
        <v>1708</v>
      </c>
      <c r="L711">
        <v>685</v>
      </c>
      <c r="M711">
        <v>393</v>
      </c>
      <c r="N711">
        <v>292</v>
      </c>
      <c r="O711">
        <v>43000</v>
      </c>
      <c r="P711">
        <v>589</v>
      </c>
      <c r="Q711">
        <v>91</v>
      </c>
      <c r="R711">
        <v>30</v>
      </c>
      <c r="S711">
        <v>59</v>
      </c>
      <c r="T711" t="s">
        <v>4391</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4393</v>
      </c>
      <c r="B712">
        <v>1980</v>
      </c>
      <c r="C712" t="s">
        <v>171</v>
      </c>
      <c r="D712" t="s">
        <v>1170</v>
      </c>
      <c r="E712" t="str">
        <f t="shared" si="11"/>
        <v>City of Turlock</v>
      </c>
      <c r="F712">
        <v>2960</v>
      </c>
      <c r="G712" t="s">
        <v>4394</v>
      </c>
      <c r="H712">
        <v>26287</v>
      </c>
      <c r="I712">
        <v>0</v>
      </c>
      <c r="J712">
        <v>26287</v>
      </c>
      <c r="K712">
        <v>0</v>
      </c>
      <c r="L712">
        <v>9931</v>
      </c>
      <c r="M712">
        <v>5394</v>
      </c>
      <c r="N712">
        <v>4537</v>
      </c>
      <c r="O712">
        <v>62000</v>
      </c>
      <c r="P712">
        <v>8253</v>
      </c>
      <c r="Q712">
        <v>855</v>
      </c>
      <c r="R712">
        <v>1492</v>
      </c>
      <c r="S712">
        <v>317</v>
      </c>
      <c r="T712" t="s">
        <v>1170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4395</v>
      </c>
      <c r="B713">
        <v>1980</v>
      </c>
      <c r="C713" t="s">
        <v>171</v>
      </c>
      <c r="D713" t="s">
        <v>1172</v>
      </c>
      <c r="E713" t="str">
        <f t="shared" si="11"/>
        <v>City of Tustin</v>
      </c>
      <c r="F713">
        <v>2965</v>
      </c>
      <c r="G713" t="s">
        <v>4396</v>
      </c>
      <c r="H713">
        <v>32317</v>
      </c>
      <c r="I713">
        <v>32317</v>
      </c>
      <c r="J713">
        <v>0</v>
      </c>
      <c r="K713">
        <v>0</v>
      </c>
      <c r="L713">
        <v>12740</v>
      </c>
      <c r="M713">
        <v>5186</v>
      </c>
      <c r="N713">
        <v>7554</v>
      </c>
      <c r="O713">
        <v>119800</v>
      </c>
      <c r="P713">
        <v>7111</v>
      </c>
      <c r="Q713">
        <v>1552</v>
      </c>
      <c r="R713">
        <v>3953</v>
      </c>
      <c r="S713">
        <v>550</v>
      </c>
      <c r="T713" t="s">
        <v>1172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4397</v>
      </c>
      <c r="B714">
        <v>1980</v>
      </c>
      <c r="C714" t="s">
        <v>171</v>
      </c>
      <c r="D714" t="s">
        <v>4398</v>
      </c>
      <c r="E714" t="str">
        <f t="shared" si="11"/>
        <v>City of Tustin Foothills</v>
      </c>
      <c r="F714">
        <v>2967</v>
      </c>
      <c r="G714" t="s">
        <v>4399</v>
      </c>
      <c r="H714">
        <v>26174</v>
      </c>
      <c r="I714">
        <v>26174</v>
      </c>
      <c r="J714">
        <v>0</v>
      </c>
      <c r="K714">
        <v>0</v>
      </c>
      <c r="L714">
        <v>8039</v>
      </c>
      <c r="M714">
        <v>7341</v>
      </c>
      <c r="N714">
        <v>698</v>
      </c>
      <c r="O714">
        <v>158900</v>
      </c>
      <c r="P714">
        <v>7914</v>
      </c>
      <c r="Q714">
        <v>194</v>
      </c>
      <c r="R714">
        <v>96</v>
      </c>
      <c r="S714">
        <v>3</v>
      </c>
      <c r="T714" t="s">
        <v>4398</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4400</v>
      </c>
      <c r="B715">
        <v>1980</v>
      </c>
      <c r="C715" t="s">
        <v>171</v>
      </c>
      <c r="D715" t="s">
        <v>4401</v>
      </c>
      <c r="E715" t="str">
        <f t="shared" si="11"/>
        <v>City of Twain Harte</v>
      </c>
      <c r="F715">
        <v>2970</v>
      </c>
      <c r="G715" t="s">
        <v>4402</v>
      </c>
      <c r="H715">
        <v>1369</v>
      </c>
      <c r="I715">
        <v>0</v>
      </c>
      <c r="J715">
        <v>0</v>
      </c>
      <c r="K715">
        <v>1369</v>
      </c>
      <c r="L715">
        <v>550</v>
      </c>
      <c r="M715">
        <v>323</v>
      </c>
      <c r="N715">
        <v>227</v>
      </c>
      <c r="O715">
        <v>64400</v>
      </c>
      <c r="P715">
        <v>1109</v>
      </c>
      <c r="Q715">
        <v>76</v>
      </c>
      <c r="R715">
        <v>11</v>
      </c>
      <c r="S715">
        <v>6</v>
      </c>
      <c r="T715" t="s">
        <v>4401</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4403</v>
      </c>
      <c r="B716">
        <v>1980</v>
      </c>
      <c r="C716" t="s">
        <v>171</v>
      </c>
      <c r="D716" t="s">
        <v>1174</v>
      </c>
      <c r="E716" t="str">
        <f t="shared" si="11"/>
        <v>City of Twentynine Palms</v>
      </c>
      <c r="F716">
        <v>2971</v>
      </c>
      <c r="G716" t="s">
        <v>4404</v>
      </c>
      <c r="H716">
        <v>7465</v>
      </c>
      <c r="I716">
        <v>0</v>
      </c>
      <c r="J716">
        <v>7465</v>
      </c>
      <c r="K716">
        <v>0</v>
      </c>
      <c r="L716">
        <v>2909</v>
      </c>
      <c r="M716">
        <v>1733</v>
      </c>
      <c r="N716">
        <v>1176</v>
      </c>
      <c r="O716">
        <v>41900</v>
      </c>
      <c r="P716">
        <v>2639</v>
      </c>
      <c r="Q716">
        <v>431</v>
      </c>
      <c r="R716">
        <v>56</v>
      </c>
      <c r="S716">
        <v>211</v>
      </c>
      <c r="T716" t="s">
        <v>1174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4405</v>
      </c>
      <c r="B717">
        <v>1980</v>
      </c>
      <c r="C717" t="s">
        <v>171</v>
      </c>
      <c r="D717" t="s">
        <v>4406</v>
      </c>
      <c r="E717" t="str">
        <f t="shared" si="11"/>
        <v>City of Twentynine Palms Base</v>
      </c>
      <c r="F717">
        <v>2972</v>
      </c>
      <c r="G717" t="s">
        <v>4407</v>
      </c>
      <c r="H717">
        <v>7079</v>
      </c>
      <c r="I717">
        <v>0</v>
      </c>
      <c r="J717">
        <v>7079</v>
      </c>
      <c r="K717">
        <v>0</v>
      </c>
      <c r="L717">
        <v>744</v>
      </c>
      <c r="M717">
        <v>4</v>
      </c>
      <c r="N717">
        <v>740</v>
      </c>
      <c r="O717">
        <v>0</v>
      </c>
      <c r="P717">
        <v>684</v>
      </c>
      <c r="Q717">
        <v>94</v>
      </c>
      <c r="R717">
        <v>2</v>
      </c>
      <c r="S717">
        <v>4</v>
      </c>
      <c r="T717" t="s">
        <v>4406</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4408</v>
      </c>
      <c r="B718">
        <v>1980</v>
      </c>
      <c r="C718" t="s">
        <v>171</v>
      </c>
      <c r="D718" t="s">
        <v>4409</v>
      </c>
      <c r="E718" t="str">
        <f t="shared" si="11"/>
        <v>City of Twin Lakes</v>
      </c>
      <c r="F718">
        <v>2975</v>
      </c>
      <c r="G718" t="s">
        <v>4410</v>
      </c>
      <c r="H718">
        <v>4502</v>
      </c>
      <c r="I718">
        <v>4502</v>
      </c>
      <c r="J718">
        <v>0</v>
      </c>
      <c r="K718">
        <v>0</v>
      </c>
      <c r="L718">
        <v>2190</v>
      </c>
      <c r="M718">
        <v>729</v>
      </c>
      <c r="N718">
        <v>1461</v>
      </c>
      <c r="O718">
        <v>94100</v>
      </c>
      <c r="P718">
        <v>1182</v>
      </c>
      <c r="Q718">
        <v>480</v>
      </c>
      <c r="R718">
        <v>518</v>
      </c>
      <c r="S718">
        <v>252</v>
      </c>
      <c r="T718" t="s">
        <v>4409</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4411</v>
      </c>
      <c r="B719">
        <v>1980</v>
      </c>
      <c r="C719" t="s">
        <v>171</v>
      </c>
      <c r="D719" t="s">
        <v>1176</v>
      </c>
      <c r="E719" t="str">
        <f t="shared" si="11"/>
        <v>City of Ukiah</v>
      </c>
      <c r="F719">
        <v>2980</v>
      </c>
      <c r="G719" t="s">
        <v>4412</v>
      </c>
      <c r="H719">
        <v>12035</v>
      </c>
      <c r="I719">
        <v>0</v>
      </c>
      <c r="J719">
        <v>12035</v>
      </c>
      <c r="K719">
        <v>0</v>
      </c>
      <c r="L719">
        <v>4668</v>
      </c>
      <c r="M719">
        <v>2527</v>
      </c>
      <c r="N719">
        <v>2141</v>
      </c>
      <c r="O719">
        <v>67300</v>
      </c>
      <c r="P719">
        <v>3215</v>
      </c>
      <c r="Q719">
        <v>755</v>
      </c>
      <c r="R719">
        <v>511</v>
      </c>
      <c r="S719">
        <v>390</v>
      </c>
      <c r="T719" t="s">
        <v>1176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4413</v>
      </c>
      <c r="B720">
        <v>1980</v>
      </c>
      <c r="C720" t="s">
        <v>171</v>
      </c>
      <c r="D720" t="s">
        <v>1180</v>
      </c>
      <c r="E720" t="str">
        <f t="shared" si="11"/>
        <v>City of Union City</v>
      </c>
      <c r="F720">
        <v>2985</v>
      </c>
      <c r="G720" t="s">
        <v>4414</v>
      </c>
      <c r="H720">
        <v>39406</v>
      </c>
      <c r="I720">
        <v>39403</v>
      </c>
      <c r="J720">
        <v>0</v>
      </c>
      <c r="K720">
        <v>3</v>
      </c>
      <c r="L720">
        <v>11925</v>
      </c>
      <c r="M720">
        <v>8381</v>
      </c>
      <c r="N720">
        <v>3544</v>
      </c>
      <c r="O720">
        <v>88900</v>
      </c>
      <c r="P720">
        <v>9317</v>
      </c>
      <c r="Q720">
        <v>1559</v>
      </c>
      <c r="R720">
        <v>696</v>
      </c>
      <c r="S720">
        <v>761</v>
      </c>
      <c r="T720" t="s">
        <v>1180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4415</v>
      </c>
      <c r="B721">
        <v>1980</v>
      </c>
      <c r="C721" t="s">
        <v>171</v>
      </c>
      <c r="D721" t="s">
        <v>1182</v>
      </c>
      <c r="E721" t="str">
        <f t="shared" si="11"/>
        <v>City of Upland</v>
      </c>
      <c r="F721">
        <v>2990</v>
      </c>
      <c r="G721" t="s">
        <v>4416</v>
      </c>
      <c r="H721">
        <v>47647</v>
      </c>
      <c r="I721">
        <v>47647</v>
      </c>
      <c r="J721">
        <v>0</v>
      </c>
      <c r="K721">
        <v>0</v>
      </c>
      <c r="L721">
        <v>17561</v>
      </c>
      <c r="M721">
        <v>10940</v>
      </c>
      <c r="N721">
        <v>6621</v>
      </c>
      <c r="O721">
        <v>89400</v>
      </c>
      <c r="P721">
        <v>13205</v>
      </c>
      <c r="Q721">
        <v>2491</v>
      </c>
      <c r="R721">
        <v>2321</v>
      </c>
      <c r="S721">
        <v>571</v>
      </c>
      <c r="T721" t="s">
        <v>1182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4417</v>
      </c>
      <c r="B722">
        <v>1980</v>
      </c>
      <c r="C722" t="s">
        <v>171</v>
      </c>
      <c r="D722" t="s">
        <v>1184</v>
      </c>
      <c r="E722" t="str">
        <f t="shared" si="11"/>
        <v>City of Vacaville</v>
      </c>
      <c r="F722">
        <v>2995</v>
      </c>
      <c r="G722" t="s">
        <v>4418</v>
      </c>
      <c r="H722">
        <v>43367</v>
      </c>
      <c r="I722">
        <v>0</v>
      </c>
      <c r="J722">
        <v>43367</v>
      </c>
      <c r="K722">
        <v>0</v>
      </c>
      <c r="L722">
        <v>14530</v>
      </c>
      <c r="M722">
        <v>9852</v>
      </c>
      <c r="N722">
        <v>4678</v>
      </c>
      <c r="O722">
        <v>70300</v>
      </c>
      <c r="P722">
        <v>12213</v>
      </c>
      <c r="Q722">
        <v>1449</v>
      </c>
      <c r="R722">
        <v>807</v>
      </c>
      <c r="S722">
        <v>881</v>
      </c>
      <c r="T722" t="s">
        <v>1184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4419</v>
      </c>
      <c r="B723">
        <v>1980</v>
      </c>
      <c r="C723" t="s">
        <v>171</v>
      </c>
      <c r="D723" t="s">
        <v>4420</v>
      </c>
      <c r="E723" t="str">
        <f t="shared" si="11"/>
        <v>City of Valencia</v>
      </c>
      <c r="F723">
        <v>2997</v>
      </c>
      <c r="G723" t="s">
        <v>4421</v>
      </c>
      <c r="H723">
        <v>12163</v>
      </c>
      <c r="I723">
        <v>12163</v>
      </c>
      <c r="J723">
        <v>0</v>
      </c>
      <c r="K723">
        <v>0</v>
      </c>
      <c r="L723">
        <v>3748</v>
      </c>
      <c r="M723">
        <v>3083</v>
      </c>
      <c r="N723">
        <v>665</v>
      </c>
      <c r="O723">
        <v>128500</v>
      </c>
      <c r="P723">
        <v>3553</v>
      </c>
      <c r="Q723">
        <v>132</v>
      </c>
      <c r="R723">
        <v>387</v>
      </c>
      <c r="S723">
        <v>0</v>
      </c>
      <c r="T723" t="s">
        <v>4420</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4422</v>
      </c>
      <c r="B724">
        <v>1980</v>
      </c>
      <c r="C724" t="s">
        <v>171</v>
      </c>
      <c r="D724" t="s">
        <v>4423</v>
      </c>
      <c r="E724" t="str">
        <f t="shared" si="11"/>
        <v>City of Valinda</v>
      </c>
      <c r="F724">
        <v>2998</v>
      </c>
      <c r="G724" t="s">
        <v>4424</v>
      </c>
      <c r="H724">
        <v>18700</v>
      </c>
      <c r="I724">
        <v>18700</v>
      </c>
      <c r="J724">
        <v>0</v>
      </c>
      <c r="K724">
        <v>0</v>
      </c>
      <c r="L724">
        <v>5023</v>
      </c>
      <c r="M724">
        <v>4169</v>
      </c>
      <c r="N724">
        <v>854</v>
      </c>
      <c r="O724">
        <v>67800</v>
      </c>
      <c r="P724">
        <v>4839</v>
      </c>
      <c r="Q724">
        <v>197</v>
      </c>
      <c r="R724">
        <v>101</v>
      </c>
      <c r="S724">
        <v>5</v>
      </c>
      <c r="T724" t="s">
        <v>4423</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4425</v>
      </c>
      <c r="B725">
        <v>1980</v>
      </c>
      <c r="C725" t="s">
        <v>171</v>
      </c>
      <c r="D725" t="s">
        <v>1186</v>
      </c>
      <c r="E725" t="str">
        <f t="shared" si="11"/>
        <v>City of Vallejo</v>
      </c>
      <c r="F725">
        <v>3000</v>
      </c>
      <c r="G725" t="s">
        <v>4426</v>
      </c>
      <c r="H725">
        <v>80303</v>
      </c>
      <c r="I725">
        <v>80303</v>
      </c>
      <c r="J725">
        <v>0</v>
      </c>
      <c r="K725">
        <v>0</v>
      </c>
      <c r="L725">
        <v>29010</v>
      </c>
      <c r="M725">
        <v>18261</v>
      </c>
      <c r="N725">
        <v>10749</v>
      </c>
      <c r="O725">
        <v>62200</v>
      </c>
      <c r="P725">
        <v>24449</v>
      </c>
      <c r="Q725">
        <v>3273</v>
      </c>
      <c r="R725">
        <v>1639</v>
      </c>
      <c r="S725">
        <v>957</v>
      </c>
      <c r="T725" t="s">
        <v>1186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4427</v>
      </c>
      <c r="B726">
        <v>1980</v>
      </c>
      <c r="C726" t="s">
        <v>171</v>
      </c>
      <c r="D726" t="s">
        <v>4428</v>
      </c>
      <c r="E726" t="str">
        <f t="shared" si="11"/>
        <v>City of Valle Vista</v>
      </c>
      <c r="F726">
        <v>3001</v>
      </c>
      <c r="G726" t="s">
        <v>4429</v>
      </c>
      <c r="H726">
        <v>5474</v>
      </c>
      <c r="I726">
        <v>5474</v>
      </c>
      <c r="J726">
        <v>0</v>
      </c>
      <c r="K726">
        <v>0</v>
      </c>
      <c r="L726">
        <v>2794</v>
      </c>
      <c r="M726">
        <v>2290</v>
      </c>
      <c r="N726">
        <v>504</v>
      </c>
      <c r="O726">
        <v>59500</v>
      </c>
      <c r="P726">
        <v>1193</v>
      </c>
      <c r="Q726">
        <v>70</v>
      </c>
      <c r="R726">
        <v>141</v>
      </c>
      <c r="S726">
        <v>1598</v>
      </c>
      <c r="T726" t="s">
        <v>4428</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4430</v>
      </c>
      <c r="B727">
        <v>1980</v>
      </c>
      <c r="C727" t="s">
        <v>171</v>
      </c>
      <c r="D727" t="s">
        <v>4431</v>
      </c>
      <c r="E727" t="str">
        <f t="shared" si="11"/>
        <v>City of Valley Center</v>
      </c>
      <c r="F727">
        <v>3002</v>
      </c>
      <c r="G727" t="s">
        <v>4432</v>
      </c>
      <c r="H727">
        <v>1242</v>
      </c>
      <c r="I727">
        <v>0</v>
      </c>
      <c r="J727">
        <v>0</v>
      </c>
      <c r="K727">
        <v>1242</v>
      </c>
      <c r="L727">
        <v>396</v>
      </c>
      <c r="M727">
        <v>320</v>
      </c>
      <c r="N727">
        <v>76</v>
      </c>
      <c r="O727">
        <v>130300</v>
      </c>
      <c r="P727">
        <v>372</v>
      </c>
      <c r="Q727">
        <v>23</v>
      </c>
      <c r="R727">
        <v>0</v>
      </c>
      <c r="S727">
        <v>33</v>
      </c>
      <c r="T727" t="s">
        <v>4431</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4433</v>
      </c>
      <c r="B728">
        <v>1980</v>
      </c>
      <c r="C728" t="s">
        <v>171</v>
      </c>
      <c r="D728" t="s">
        <v>4434</v>
      </c>
      <c r="E728" t="str">
        <f t="shared" si="11"/>
        <v>City of Vandenberg AFB</v>
      </c>
      <c r="F728">
        <v>3003</v>
      </c>
      <c r="G728" t="s">
        <v>4435</v>
      </c>
      <c r="H728">
        <v>8136</v>
      </c>
      <c r="I728">
        <v>0</v>
      </c>
      <c r="J728">
        <v>8136</v>
      </c>
      <c r="K728">
        <v>0</v>
      </c>
      <c r="L728">
        <v>2113</v>
      </c>
      <c r="M728">
        <v>150</v>
      </c>
      <c r="N728">
        <v>1963</v>
      </c>
      <c r="O728">
        <v>48800</v>
      </c>
      <c r="P728">
        <v>2108</v>
      </c>
      <c r="Q728">
        <v>42</v>
      </c>
      <c r="R728">
        <v>2</v>
      </c>
      <c r="S728">
        <v>128</v>
      </c>
      <c r="T728" t="s">
        <v>4434</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4436</v>
      </c>
      <c r="B729">
        <v>1980</v>
      </c>
      <c r="C729" t="s">
        <v>171</v>
      </c>
      <c r="D729" t="s">
        <v>4437</v>
      </c>
      <c r="E729" t="str">
        <f t="shared" si="11"/>
        <v>City of Vandenberg Village</v>
      </c>
      <c r="F729">
        <v>3004</v>
      </c>
      <c r="G729" t="s">
        <v>4438</v>
      </c>
      <c r="H729">
        <v>5839</v>
      </c>
      <c r="I729">
        <v>0</v>
      </c>
      <c r="J729">
        <v>5839</v>
      </c>
      <c r="K729">
        <v>0</v>
      </c>
      <c r="L729">
        <v>1989</v>
      </c>
      <c r="M729">
        <v>1657</v>
      </c>
      <c r="N729">
        <v>332</v>
      </c>
      <c r="O729">
        <v>80200</v>
      </c>
      <c r="P729">
        <v>1923</v>
      </c>
      <c r="Q729">
        <v>58</v>
      </c>
      <c r="R729">
        <v>85</v>
      </c>
      <c r="S729">
        <v>0</v>
      </c>
      <c r="T729" t="s">
        <v>4437</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4439</v>
      </c>
      <c r="B730">
        <v>1980</v>
      </c>
      <c r="C730" t="s">
        <v>171</v>
      </c>
      <c r="D730" t="s">
        <v>1190</v>
      </c>
      <c r="E730" t="str">
        <f t="shared" si="11"/>
        <v>City of Vernon</v>
      </c>
      <c r="F730">
        <v>3005</v>
      </c>
      <c r="G730" t="s">
        <v>4440</v>
      </c>
      <c r="H730">
        <v>90</v>
      </c>
      <c r="I730">
        <v>90</v>
      </c>
      <c r="J730">
        <v>0</v>
      </c>
      <c r="K730">
        <v>0</v>
      </c>
      <c r="L730">
        <v>31</v>
      </c>
      <c r="M730">
        <v>4</v>
      </c>
      <c r="N730">
        <v>27</v>
      </c>
      <c r="O730">
        <v>0</v>
      </c>
      <c r="P730">
        <v>35</v>
      </c>
      <c r="Q730">
        <v>2</v>
      </c>
      <c r="R730">
        <v>0</v>
      </c>
      <c r="S730">
        <v>0</v>
      </c>
      <c r="T730" t="s">
        <v>1190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4441</v>
      </c>
      <c r="B731">
        <v>1980</v>
      </c>
      <c r="C731" t="s">
        <v>171</v>
      </c>
      <c r="D731" t="s">
        <v>1192</v>
      </c>
      <c r="E731" t="str">
        <f t="shared" si="11"/>
        <v>City of Victorville</v>
      </c>
      <c r="F731">
        <v>3007</v>
      </c>
      <c r="G731" t="s">
        <v>4442</v>
      </c>
      <c r="H731">
        <v>14220</v>
      </c>
      <c r="I731">
        <v>0</v>
      </c>
      <c r="J731">
        <v>14220</v>
      </c>
      <c r="K731">
        <v>0</v>
      </c>
      <c r="L731">
        <v>5338</v>
      </c>
      <c r="M731">
        <v>3318</v>
      </c>
      <c r="N731">
        <v>2020</v>
      </c>
      <c r="O731">
        <v>54800</v>
      </c>
      <c r="P731">
        <v>4155</v>
      </c>
      <c r="Q731">
        <v>616</v>
      </c>
      <c r="R731">
        <v>367</v>
      </c>
      <c r="S731">
        <v>966</v>
      </c>
      <c r="T731" t="s">
        <v>1192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4443</v>
      </c>
      <c r="B732">
        <v>1980</v>
      </c>
      <c r="C732" t="s">
        <v>171</v>
      </c>
      <c r="D732" t="s">
        <v>4444</v>
      </c>
      <c r="E732" t="str">
        <f t="shared" si="11"/>
        <v>City of View Park-Windsor Hills</v>
      </c>
      <c r="F732">
        <v>3008</v>
      </c>
      <c r="G732" t="s">
        <v>4445</v>
      </c>
      <c r="H732">
        <v>12101</v>
      </c>
      <c r="I732">
        <v>12101</v>
      </c>
      <c r="J732">
        <v>0</v>
      </c>
      <c r="K732">
        <v>0</v>
      </c>
      <c r="L732">
        <v>4582</v>
      </c>
      <c r="M732">
        <v>3552</v>
      </c>
      <c r="N732">
        <v>1030</v>
      </c>
      <c r="O732">
        <v>113400</v>
      </c>
      <c r="P732">
        <v>4109</v>
      </c>
      <c r="Q732">
        <v>330</v>
      </c>
      <c r="R732">
        <v>239</v>
      </c>
      <c r="S732">
        <v>2</v>
      </c>
      <c r="T732" t="s">
        <v>4444</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4446</v>
      </c>
      <c r="B733">
        <v>1980</v>
      </c>
      <c r="C733" t="s">
        <v>171</v>
      </c>
      <c r="D733" t="s">
        <v>1194</v>
      </c>
      <c r="E733" t="str">
        <f t="shared" si="11"/>
        <v>City of Villa Park</v>
      </c>
      <c r="F733">
        <v>3009</v>
      </c>
      <c r="G733" t="s">
        <v>4447</v>
      </c>
      <c r="H733">
        <v>7137</v>
      </c>
      <c r="I733">
        <v>7137</v>
      </c>
      <c r="J733">
        <v>0</v>
      </c>
      <c r="K733">
        <v>0</v>
      </c>
      <c r="L733">
        <v>1831</v>
      </c>
      <c r="M733">
        <v>1794</v>
      </c>
      <c r="N733">
        <v>37</v>
      </c>
      <c r="O733">
        <v>200100</v>
      </c>
      <c r="P733">
        <v>1843</v>
      </c>
      <c r="Q733">
        <v>17</v>
      </c>
      <c r="R733">
        <v>0</v>
      </c>
      <c r="S733">
        <v>0</v>
      </c>
      <c r="T733" t="s">
        <v>1194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4448</v>
      </c>
      <c r="B734">
        <v>1980</v>
      </c>
      <c r="C734" t="s">
        <v>171</v>
      </c>
      <c r="D734" t="s">
        <v>4449</v>
      </c>
      <c r="E734" t="str">
        <f t="shared" si="11"/>
        <v>City of Vine Hill-Pacheco</v>
      </c>
      <c r="F734">
        <v>3013</v>
      </c>
      <c r="G734" t="s">
        <v>4450</v>
      </c>
      <c r="H734">
        <v>6129</v>
      </c>
      <c r="I734">
        <v>6129</v>
      </c>
      <c r="J734">
        <v>0</v>
      </c>
      <c r="K734">
        <v>0</v>
      </c>
      <c r="L734">
        <v>2093</v>
      </c>
      <c r="M734">
        <v>1490</v>
      </c>
      <c r="N734">
        <v>603</v>
      </c>
      <c r="O734">
        <v>73900</v>
      </c>
      <c r="P734">
        <v>1918</v>
      </c>
      <c r="Q734">
        <v>158</v>
      </c>
      <c r="R734">
        <v>79</v>
      </c>
      <c r="S734">
        <v>24</v>
      </c>
      <c r="T734" t="s">
        <v>4449</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4451</v>
      </c>
      <c r="B735">
        <v>1980</v>
      </c>
      <c r="C735" t="s">
        <v>171</v>
      </c>
      <c r="D735" t="s">
        <v>1196</v>
      </c>
      <c r="E735" t="str">
        <f t="shared" si="11"/>
        <v>City of Visalia</v>
      </c>
      <c r="F735">
        <v>3015</v>
      </c>
      <c r="G735" t="s">
        <v>4452</v>
      </c>
      <c r="H735">
        <v>49729</v>
      </c>
      <c r="I735">
        <v>49729</v>
      </c>
      <c r="J735">
        <v>0</v>
      </c>
      <c r="K735">
        <v>0</v>
      </c>
      <c r="L735">
        <v>18190</v>
      </c>
      <c r="M735">
        <v>11190</v>
      </c>
      <c r="N735">
        <v>7000</v>
      </c>
      <c r="O735">
        <v>64000</v>
      </c>
      <c r="P735">
        <v>15273</v>
      </c>
      <c r="Q735">
        <v>1854</v>
      </c>
      <c r="R735">
        <v>1257</v>
      </c>
      <c r="S735">
        <v>1094</v>
      </c>
      <c r="T735" t="s">
        <v>1196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4453</v>
      </c>
      <c r="B736">
        <v>1980</v>
      </c>
      <c r="C736" t="s">
        <v>171</v>
      </c>
      <c r="D736" t="s">
        <v>1198</v>
      </c>
      <c r="E736" t="str">
        <f t="shared" si="11"/>
        <v>City of Vista</v>
      </c>
      <c r="F736">
        <v>3017</v>
      </c>
      <c r="G736" t="s">
        <v>4454</v>
      </c>
      <c r="H736">
        <v>35834</v>
      </c>
      <c r="I736">
        <v>35834</v>
      </c>
      <c r="J736">
        <v>0</v>
      </c>
      <c r="K736">
        <v>0</v>
      </c>
      <c r="L736">
        <v>13690</v>
      </c>
      <c r="M736">
        <v>8021</v>
      </c>
      <c r="N736">
        <v>5669</v>
      </c>
      <c r="O736">
        <v>82600</v>
      </c>
      <c r="P736">
        <v>10116</v>
      </c>
      <c r="Q736">
        <v>1232</v>
      </c>
      <c r="R736">
        <v>2100</v>
      </c>
      <c r="S736">
        <v>1486</v>
      </c>
      <c r="T736" t="s">
        <v>1198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4455</v>
      </c>
      <c r="B737">
        <v>1980</v>
      </c>
      <c r="C737" t="s">
        <v>171</v>
      </c>
      <c r="D737" t="s">
        <v>1200</v>
      </c>
      <c r="E737" t="str">
        <f t="shared" si="11"/>
        <v>City of Walnut</v>
      </c>
      <c r="F737">
        <v>3025</v>
      </c>
      <c r="G737" t="s">
        <v>4456</v>
      </c>
      <c r="H737">
        <v>12478</v>
      </c>
      <c r="I737">
        <v>12478</v>
      </c>
      <c r="J737">
        <v>0</v>
      </c>
      <c r="K737">
        <v>0</v>
      </c>
      <c r="L737">
        <v>3384</v>
      </c>
      <c r="M737">
        <v>3012</v>
      </c>
      <c r="N737">
        <v>372</v>
      </c>
      <c r="O737">
        <v>103600</v>
      </c>
      <c r="P737">
        <v>3211</v>
      </c>
      <c r="Q737">
        <v>89</v>
      </c>
      <c r="R737">
        <v>141</v>
      </c>
      <c r="S737">
        <v>2</v>
      </c>
      <c r="T737" t="s">
        <v>1200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4457</v>
      </c>
      <c r="B738">
        <v>1980</v>
      </c>
      <c r="C738" t="s">
        <v>171</v>
      </c>
      <c r="D738" t="s">
        <v>1202</v>
      </c>
      <c r="E738" t="str">
        <f t="shared" si="11"/>
        <v>City of Walnut Creek</v>
      </c>
      <c r="F738">
        <v>3030</v>
      </c>
      <c r="G738" t="s">
        <v>4458</v>
      </c>
      <c r="H738">
        <v>53643</v>
      </c>
      <c r="I738">
        <v>53643</v>
      </c>
      <c r="J738">
        <v>0</v>
      </c>
      <c r="K738">
        <v>0</v>
      </c>
      <c r="L738">
        <v>23387</v>
      </c>
      <c r="M738">
        <v>15539</v>
      </c>
      <c r="N738">
        <v>7848</v>
      </c>
      <c r="O738">
        <v>135300</v>
      </c>
      <c r="P738">
        <v>15367</v>
      </c>
      <c r="Q738">
        <v>4488</v>
      </c>
      <c r="R738">
        <v>4528</v>
      </c>
      <c r="S738">
        <v>17</v>
      </c>
      <c r="T738" t="s">
        <v>1202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4459</v>
      </c>
      <c r="B739">
        <v>1980</v>
      </c>
      <c r="C739" t="s">
        <v>171</v>
      </c>
      <c r="D739" t="s">
        <v>4460</v>
      </c>
      <c r="E739" t="str">
        <f t="shared" si="11"/>
        <v>City of Walnut Creek West</v>
      </c>
      <c r="F739">
        <v>3032</v>
      </c>
      <c r="G739" t="s">
        <v>4461</v>
      </c>
      <c r="H739">
        <v>5893</v>
      </c>
      <c r="I739">
        <v>5893</v>
      </c>
      <c r="J739">
        <v>0</v>
      </c>
      <c r="K739">
        <v>0</v>
      </c>
      <c r="L739">
        <v>2442</v>
      </c>
      <c r="M739">
        <v>1668</v>
      </c>
      <c r="N739">
        <v>774</v>
      </c>
      <c r="O739">
        <v>112300</v>
      </c>
      <c r="P739">
        <v>2104</v>
      </c>
      <c r="Q739">
        <v>89</v>
      </c>
      <c r="R739">
        <v>295</v>
      </c>
      <c r="S739">
        <v>0</v>
      </c>
      <c r="T739" t="s">
        <v>4460</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4462</v>
      </c>
      <c r="B740">
        <v>1980</v>
      </c>
      <c r="C740" t="s">
        <v>171</v>
      </c>
      <c r="D740" t="s">
        <v>4463</v>
      </c>
      <c r="E740" t="str">
        <f t="shared" si="11"/>
        <v>City of Walnut Park</v>
      </c>
      <c r="F740">
        <v>3040</v>
      </c>
      <c r="G740" t="s">
        <v>4464</v>
      </c>
      <c r="H740">
        <v>11811</v>
      </c>
      <c r="I740">
        <v>11811</v>
      </c>
      <c r="J740">
        <v>0</v>
      </c>
      <c r="K740">
        <v>0</v>
      </c>
      <c r="L740">
        <v>3647</v>
      </c>
      <c r="M740">
        <v>2177</v>
      </c>
      <c r="N740">
        <v>1470</v>
      </c>
      <c r="O740">
        <v>63400</v>
      </c>
      <c r="P740">
        <v>3013</v>
      </c>
      <c r="Q740">
        <v>704</v>
      </c>
      <c r="R740">
        <v>67</v>
      </c>
      <c r="S740">
        <v>0</v>
      </c>
      <c r="T740" t="s">
        <v>4463</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4465</v>
      </c>
      <c r="B741">
        <v>1980</v>
      </c>
      <c r="C741" t="s">
        <v>171</v>
      </c>
      <c r="D741" t="s">
        <v>1204</v>
      </c>
      <c r="E741" t="str">
        <f t="shared" si="11"/>
        <v>City of Wasco</v>
      </c>
      <c r="F741">
        <v>3045</v>
      </c>
      <c r="G741" t="s">
        <v>4466</v>
      </c>
      <c r="H741">
        <v>9613</v>
      </c>
      <c r="I741">
        <v>0</v>
      </c>
      <c r="J741">
        <v>9613</v>
      </c>
      <c r="K741">
        <v>0</v>
      </c>
      <c r="L741">
        <v>3001</v>
      </c>
      <c r="M741">
        <v>1746</v>
      </c>
      <c r="N741">
        <v>1255</v>
      </c>
      <c r="O741">
        <v>44200</v>
      </c>
      <c r="P741">
        <v>2552</v>
      </c>
      <c r="Q741">
        <v>410</v>
      </c>
      <c r="R741">
        <v>109</v>
      </c>
      <c r="S741">
        <v>93</v>
      </c>
      <c r="T741" t="s">
        <v>1204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4467</v>
      </c>
      <c r="B742">
        <v>1980</v>
      </c>
      <c r="C742" t="s">
        <v>171</v>
      </c>
      <c r="D742" t="s">
        <v>1206</v>
      </c>
      <c r="E742" t="str">
        <f t="shared" si="11"/>
        <v>City of Waterford</v>
      </c>
      <c r="F742">
        <v>3050</v>
      </c>
      <c r="G742" t="s">
        <v>4468</v>
      </c>
      <c r="H742">
        <v>2683</v>
      </c>
      <c r="I742">
        <v>0</v>
      </c>
      <c r="J742">
        <v>2683</v>
      </c>
      <c r="K742">
        <v>0</v>
      </c>
      <c r="L742">
        <v>935</v>
      </c>
      <c r="M742">
        <v>675</v>
      </c>
      <c r="N742">
        <v>260</v>
      </c>
      <c r="O742">
        <v>44700</v>
      </c>
      <c r="P742">
        <v>863</v>
      </c>
      <c r="Q742">
        <v>93</v>
      </c>
      <c r="R742">
        <v>0</v>
      </c>
      <c r="S742">
        <v>37</v>
      </c>
      <c r="T742" t="s">
        <v>1206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4469</v>
      </c>
      <c r="B743">
        <v>1980</v>
      </c>
      <c r="C743" t="s">
        <v>171</v>
      </c>
      <c r="D743" t="s">
        <v>1208</v>
      </c>
      <c r="E743" t="str">
        <f t="shared" si="11"/>
        <v>City of Watsonville</v>
      </c>
      <c r="F743">
        <v>3055</v>
      </c>
      <c r="G743" t="s">
        <v>4470</v>
      </c>
      <c r="H743">
        <v>23543</v>
      </c>
      <c r="I743">
        <v>0</v>
      </c>
      <c r="J743">
        <v>23543</v>
      </c>
      <c r="K743">
        <v>0</v>
      </c>
      <c r="L743">
        <v>8172</v>
      </c>
      <c r="M743">
        <v>4085</v>
      </c>
      <c r="N743">
        <v>4087</v>
      </c>
      <c r="O743">
        <v>71000</v>
      </c>
      <c r="P743">
        <v>5332</v>
      </c>
      <c r="Q743">
        <v>1799</v>
      </c>
      <c r="R743">
        <v>864</v>
      </c>
      <c r="S743">
        <v>656</v>
      </c>
      <c r="T743" t="s">
        <v>1208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4471</v>
      </c>
      <c r="B744">
        <v>1980</v>
      </c>
      <c r="C744" t="s">
        <v>171</v>
      </c>
      <c r="D744" t="s">
        <v>4472</v>
      </c>
      <c r="E744" t="str">
        <f t="shared" si="11"/>
        <v>City of Weaverville</v>
      </c>
      <c r="F744">
        <v>3060</v>
      </c>
      <c r="G744" t="s">
        <v>4473</v>
      </c>
      <c r="H744">
        <v>2787</v>
      </c>
      <c r="I744">
        <v>0</v>
      </c>
      <c r="J744">
        <v>2787</v>
      </c>
      <c r="K744">
        <v>0</v>
      </c>
      <c r="L744">
        <v>1077</v>
      </c>
      <c r="M744">
        <v>727</v>
      </c>
      <c r="N744">
        <v>350</v>
      </c>
      <c r="O744">
        <v>60700</v>
      </c>
      <c r="P744">
        <v>810</v>
      </c>
      <c r="Q744">
        <v>129</v>
      </c>
      <c r="R744">
        <v>53</v>
      </c>
      <c r="S744">
        <v>168</v>
      </c>
      <c r="T744" t="s">
        <v>4472</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4474</v>
      </c>
      <c r="B745">
        <v>1980</v>
      </c>
      <c r="C745" t="s">
        <v>171</v>
      </c>
      <c r="D745" t="s">
        <v>1210</v>
      </c>
      <c r="E745" t="str">
        <f t="shared" si="11"/>
        <v>City of Weed</v>
      </c>
      <c r="F745">
        <v>3063</v>
      </c>
      <c r="G745" t="s">
        <v>4475</v>
      </c>
      <c r="H745">
        <v>2879</v>
      </c>
      <c r="I745">
        <v>0</v>
      </c>
      <c r="J745">
        <v>2879</v>
      </c>
      <c r="K745">
        <v>0</v>
      </c>
      <c r="L745">
        <v>1056</v>
      </c>
      <c r="M745">
        <v>694</v>
      </c>
      <c r="N745">
        <v>362</v>
      </c>
      <c r="O745">
        <v>42700</v>
      </c>
      <c r="P745">
        <v>873</v>
      </c>
      <c r="Q745">
        <v>130</v>
      </c>
      <c r="R745">
        <v>85</v>
      </c>
      <c r="S745">
        <v>51</v>
      </c>
      <c r="T745" t="s">
        <v>1210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4476</v>
      </c>
      <c r="B746">
        <v>1980</v>
      </c>
      <c r="C746" t="s">
        <v>171</v>
      </c>
      <c r="D746" t="s">
        <v>4477</v>
      </c>
      <c r="E746" t="str">
        <f t="shared" si="11"/>
        <v>City of Weed Patch</v>
      </c>
      <c r="F746">
        <v>3064</v>
      </c>
      <c r="G746" t="s">
        <v>4478</v>
      </c>
      <c r="H746">
        <v>1553</v>
      </c>
      <c r="I746">
        <v>0</v>
      </c>
      <c r="J746">
        <v>0</v>
      </c>
      <c r="K746">
        <v>1553</v>
      </c>
      <c r="L746">
        <v>394</v>
      </c>
      <c r="M746">
        <v>186</v>
      </c>
      <c r="N746">
        <v>208</v>
      </c>
      <c r="O746">
        <v>24800</v>
      </c>
      <c r="P746">
        <v>250</v>
      </c>
      <c r="Q746">
        <v>88</v>
      </c>
      <c r="R746">
        <v>3</v>
      </c>
      <c r="S746">
        <v>80</v>
      </c>
      <c r="T746" t="s">
        <v>4477</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4479</v>
      </c>
      <c r="B747">
        <v>1980</v>
      </c>
      <c r="C747" t="s">
        <v>171</v>
      </c>
      <c r="D747" t="s">
        <v>4480</v>
      </c>
      <c r="E747" t="str">
        <f t="shared" si="11"/>
        <v>City of West Athens</v>
      </c>
      <c r="F747">
        <v>3066</v>
      </c>
      <c r="G747" t="s">
        <v>4481</v>
      </c>
      <c r="H747">
        <v>8531</v>
      </c>
      <c r="I747">
        <v>8531</v>
      </c>
      <c r="J747">
        <v>0</v>
      </c>
      <c r="K747">
        <v>0</v>
      </c>
      <c r="L747">
        <v>2475</v>
      </c>
      <c r="M747">
        <v>1359</v>
      </c>
      <c r="N747">
        <v>1116</v>
      </c>
      <c r="O747">
        <v>68400</v>
      </c>
      <c r="P747">
        <v>1831</v>
      </c>
      <c r="Q747">
        <v>329</v>
      </c>
      <c r="R747">
        <v>367</v>
      </c>
      <c r="S747">
        <v>29</v>
      </c>
      <c r="T747" t="s">
        <v>4480</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4482</v>
      </c>
      <c r="B748">
        <v>1980</v>
      </c>
      <c r="C748" t="s">
        <v>171</v>
      </c>
      <c r="D748" t="s">
        <v>4483</v>
      </c>
      <c r="E748" t="str">
        <f t="shared" si="11"/>
        <v>City of West Carson</v>
      </c>
      <c r="F748">
        <v>3067</v>
      </c>
      <c r="G748" t="s">
        <v>4484</v>
      </c>
      <c r="H748">
        <v>17997</v>
      </c>
      <c r="I748">
        <v>17997</v>
      </c>
      <c r="J748">
        <v>0</v>
      </c>
      <c r="K748">
        <v>0</v>
      </c>
      <c r="L748">
        <v>5798</v>
      </c>
      <c r="M748">
        <v>4198</v>
      </c>
      <c r="N748">
        <v>1600</v>
      </c>
      <c r="O748">
        <v>95100</v>
      </c>
      <c r="P748">
        <v>4247</v>
      </c>
      <c r="Q748">
        <v>614</v>
      </c>
      <c r="R748">
        <v>430</v>
      </c>
      <c r="S748">
        <v>909</v>
      </c>
      <c r="T748" t="s">
        <v>4483</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4485</v>
      </c>
      <c r="B749">
        <v>1980</v>
      </c>
      <c r="C749" t="s">
        <v>171</v>
      </c>
      <c r="D749" t="s">
        <v>4486</v>
      </c>
      <c r="E749" t="str">
        <f t="shared" si="11"/>
        <v>City of West Compton</v>
      </c>
      <c r="F749">
        <v>3068</v>
      </c>
      <c r="G749" t="s">
        <v>4487</v>
      </c>
      <c r="H749">
        <v>5907</v>
      </c>
      <c r="I749">
        <v>5907</v>
      </c>
      <c r="J749">
        <v>0</v>
      </c>
      <c r="K749">
        <v>0</v>
      </c>
      <c r="L749">
        <v>1616</v>
      </c>
      <c r="M749">
        <v>1218</v>
      </c>
      <c r="N749">
        <v>398</v>
      </c>
      <c r="O749">
        <v>47800</v>
      </c>
      <c r="P749">
        <v>1373</v>
      </c>
      <c r="Q749">
        <v>87</v>
      </c>
      <c r="R749">
        <v>75</v>
      </c>
      <c r="S749">
        <v>109</v>
      </c>
      <c r="T749" t="s">
        <v>4486</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4488</v>
      </c>
      <c r="B750">
        <v>1980</v>
      </c>
      <c r="C750" t="s">
        <v>171</v>
      </c>
      <c r="D750" t="s">
        <v>1212</v>
      </c>
      <c r="E750" t="str">
        <f t="shared" si="11"/>
        <v>City of West Covina</v>
      </c>
      <c r="F750">
        <v>3070</v>
      </c>
      <c r="G750" t="s">
        <v>4489</v>
      </c>
      <c r="H750">
        <v>80291</v>
      </c>
      <c r="I750">
        <v>80291</v>
      </c>
      <c r="J750">
        <v>0</v>
      </c>
      <c r="K750">
        <v>0</v>
      </c>
      <c r="L750">
        <v>26389</v>
      </c>
      <c r="M750">
        <v>18674</v>
      </c>
      <c r="N750">
        <v>7715</v>
      </c>
      <c r="O750">
        <v>84000</v>
      </c>
      <c r="P750">
        <v>21483</v>
      </c>
      <c r="Q750">
        <v>2021</v>
      </c>
      <c r="R750">
        <v>3701</v>
      </c>
      <c r="S750">
        <v>167</v>
      </c>
      <c r="T750" t="s">
        <v>1212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4490</v>
      </c>
      <c r="B751">
        <v>1980</v>
      </c>
      <c r="C751" t="s">
        <v>171</v>
      </c>
      <c r="D751" t="s">
        <v>4491</v>
      </c>
      <c r="E751" t="str">
        <f t="shared" si="11"/>
        <v>City of West Hollywood</v>
      </c>
      <c r="F751">
        <v>3080</v>
      </c>
      <c r="G751" t="s">
        <v>4492</v>
      </c>
      <c r="H751">
        <v>35703</v>
      </c>
      <c r="I751">
        <v>35703</v>
      </c>
      <c r="J751">
        <v>0</v>
      </c>
      <c r="K751">
        <v>0</v>
      </c>
      <c r="L751">
        <v>22152</v>
      </c>
      <c r="M751">
        <v>2684</v>
      </c>
      <c r="N751">
        <v>19468</v>
      </c>
      <c r="O751">
        <v>128000</v>
      </c>
      <c r="P751">
        <v>6812</v>
      </c>
      <c r="Q751">
        <v>4452</v>
      </c>
      <c r="R751">
        <v>13022</v>
      </c>
      <c r="S751">
        <v>25</v>
      </c>
      <c r="T751" t="s">
        <v>4491</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4493</v>
      </c>
      <c r="B752">
        <v>1980</v>
      </c>
      <c r="C752" t="s">
        <v>171</v>
      </c>
      <c r="D752" t="s">
        <v>1216</v>
      </c>
      <c r="E752" t="str">
        <f t="shared" si="11"/>
        <v>City of Westminster</v>
      </c>
      <c r="F752">
        <v>3085</v>
      </c>
      <c r="G752" t="s">
        <v>4494</v>
      </c>
      <c r="H752">
        <v>71133</v>
      </c>
      <c r="I752">
        <v>71133</v>
      </c>
      <c r="J752">
        <v>0</v>
      </c>
      <c r="K752">
        <v>0</v>
      </c>
      <c r="L752">
        <v>23837</v>
      </c>
      <c r="M752">
        <v>15878</v>
      </c>
      <c r="N752">
        <v>7959</v>
      </c>
      <c r="O752">
        <v>95300</v>
      </c>
      <c r="P752">
        <v>17417</v>
      </c>
      <c r="Q752">
        <v>1959</v>
      </c>
      <c r="R752">
        <v>2790</v>
      </c>
      <c r="S752">
        <v>2373</v>
      </c>
      <c r="T752" t="s">
        <v>1216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4495</v>
      </c>
      <c r="B753">
        <v>1980</v>
      </c>
      <c r="C753" t="s">
        <v>171</v>
      </c>
      <c r="D753" t="s">
        <v>4496</v>
      </c>
      <c r="E753" t="str">
        <f t="shared" si="11"/>
        <v>City of Westmont</v>
      </c>
      <c r="F753">
        <v>3091</v>
      </c>
      <c r="G753" t="s">
        <v>4497</v>
      </c>
      <c r="H753">
        <v>27916</v>
      </c>
      <c r="I753">
        <v>27916</v>
      </c>
      <c r="J753">
        <v>0</v>
      </c>
      <c r="K753">
        <v>0</v>
      </c>
      <c r="L753">
        <v>9165</v>
      </c>
      <c r="M753">
        <v>3218</v>
      </c>
      <c r="N753">
        <v>5947</v>
      </c>
      <c r="O753">
        <v>56400</v>
      </c>
      <c r="P753">
        <v>5858</v>
      </c>
      <c r="Q753">
        <v>2712</v>
      </c>
      <c r="R753">
        <v>959</v>
      </c>
      <c r="S753">
        <v>28</v>
      </c>
      <c r="T753" t="s">
        <v>4496</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4498</v>
      </c>
      <c r="B754">
        <v>1980</v>
      </c>
      <c r="C754" t="s">
        <v>171</v>
      </c>
      <c r="D754" t="s">
        <v>1218</v>
      </c>
      <c r="E754" t="str">
        <f t="shared" si="11"/>
        <v>City of Westmorland</v>
      </c>
      <c r="F754">
        <v>3092</v>
      </c>
      <c r="G754" t="s">
        <v>4499</v>
      </c>
      <c r="H754">
        <v>1590</v>
      </c>
      <c r="I754">
        <v>0</v>
      </c>
      <c r="J754">
        <v>0</v>
      </c>
      <c r="K754">
        <v>1590</v>
      </c>
      <c r="L754">
        <v>461</v>
      </c>
      <c r="M754">
        <v>245</v>
      </c>
      <c r="N754">
        <v>216</v>
      </c>
      <c r="O754">
        <v>35300</v>
      </c>
      <c r="P754">
        <v>407</v>
      </c>
      <c r="Q754">
        <v>60</v>
      </c>
      <c r="R754">
        <v>26</v>
      </c>
      <c r="S754">
        <v>16</v>
      </c>
      <c r="T754" t="s">
        <v>1218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4500</v>
      </c>
      <c r="B755">
        <v>1980</v>
      </c>
      <c r="C755" t="s">
        <v>171</v>
      </c>
      <c r="D755" t="s">
        <v>4501</v>
      </c>
      <c r="E755" t="str">
        <f t="shared" si="11"/>
        <v>City of West Parlier</v>
      </c>
      <c r="F755">
        <v>3093</v>
      </c>
      <c r="G755" t="s">
        <v>4502</v>
      </c>
      <c r="H755">
        <v>2811</v>
      </c>
      <c r="I755">
        <v>0</v>
      </c>
      <c r="J755">
        <v>2811</v>
      </c>
      <c r="K755">
        <v>0</v>
      </c>
      <c r="L755">
        <v>625</v>
      </c>
      <c r="M755">
        <v>274</v>
      </c>
      <c r="N755">
        <v>351</v>
      </c>
      <c r="O755">
        <v>29500</v>
      </c>
      <c r="P755">
        <v>356</v>
      </c>
      <c r="Q755">
        <v>189</v>
      </c>
      <c r="R755">
        <v>85</v>
      </c>
      <c r="S755">
        <v>4</v>
      </c>
      <c r="T755" t="s">
        <v>4501</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4503</v>
      </c>
      <c r="B756">
        <v>1980</v>
      </c>
      <c r="C756" t="s">
        <v>171</v>
      </c>
      <c r="D756" t="s">
        <v>4504</v>
      </c>
      <c r="E756" t="str">
        <f t="shared" si="11"/>
        <v>City of West Pittsburg</v>
      </c>
      <c r="F756">
        <v>3094</v>
      </c>
      <c r="G756" t="s">
        <v>4505</v>
      </c>
      <c r="H756">
        <v>8773</v>
      </c>
      <c r="I756">
        <v>8773</v>
      </c>
      <c r="J756">
        <v>0</v>
      </c>
      <c r="K756">
        <v>0</v>
      </c>
      <c r="L756">
        <v>3292</v>
      </c>
      <c r="M756">
        <v>2338</v>
      </c>
      <c r="N756">
        <v>954</v>
      </c>
      <c r="O756">
        <v>54100</v>
      </c>
      <c r="P756">
        <v>2542</v>
      </c>
      <c r="Q756">
        <v>265</v>
      </c>
      <c r="R756">
        <v>48</v>
      </c>
      <c r="S756">
        <v>608</v>
      </c>
      <c r="T756" t="s">
        <v>4504</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4506</v>
      </c>
      <c r="B757">
        <v>1980</v>
      </c>
      <c r="C757" t="s">
        <v>171</v>
      </c>
      <c r="D757" t="s">
        <v>4507</v>
      </c>
      <c r="E757" t="str">
        <f t="shared" si="11"/>
        <v>City of West Puente Valley</v>
      </c>
      <c r="F757">
        <v>3097</v>
      </c>
      <c r="G757" t="s">
        <v>4508</v>
      </c>
      <c r="H757">
        <v>20445</v>
      </c>
      <c r="I757">
        <v>20445</v>
      </c>
      <c r="J757">
        <v>0</v>
      </c>
      <c r="K757">
        <v>0</v>
      </c>
      <c r="L757">
        <v>4817</v>
      </c>
      <c r="M757">
        <v>4232</v>
      </c>
      <c r="N757">
        <v>585</v>
      </c>
      <c r="O757">
        <v>63800</v>
      </c>
      <c r="P757">
        <v>4570</v>
      </c>
      <c r="Q757">
        <v>175</v>
      </c>
      <c r="R757">
        <v>123</v>
      </c>
      <c r="S757">
        <v>3</v>
      </c>
      <c r="T757" t="s">
        <v>4507</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4509</v>
      </c>
      <c r="B758">
        <v>1980</v>
      </c>
      <c r="C758" t="s">
        <v>171</v>
      </c>
      <c r="D758" t="s">
        <v>1214</v>
      </c>
      <c r="E758" t="str">
        <f t="shared" si="11"/>
        <v>City of West Sacramento</v>
      </c>
      <c r="F758">
        <v>3098</v>
      </c>
      <c r="G758" t="s">
        <v>4510</v>
      </c>
      <c r="H758">
        <v>10875</v>
      </c>
      <c r="I758">
        <v>10875</v>
      </c>
      <c r="J758">
        <v>0</v>
      </c>
      <c r="K758">
        <v>0</v>
      </c>
      <c r="L758">
        <v>4863</v>
      </c>
      <c r="M758">
        <v>2815</v>
      </c>
      <c r="N758">
        <v>2048</v>
      </c>
      <c r="O758">
        <v>49300</v>
      </c>
      <c r="P758">
        <v>3116</v>
      </c>
      <c r="Q758">
        <v>525</v>
      </c>
      <c r="R758">
        <v>757</v>
      </c>
      <c r="S758">
        <v>762</v>
      </c>
      <c r="T758" t="s">
        <v>1214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4511</v>
      </c>
      <c r="B759">
        <v>1980</v>
      </c>
      <c r="C759" t="s">
        <v>171</v>
      </c>
      <c r="D759" t="s">
        <v>4512</v>
      </c>
      <c r="E759" t="str">
        <f t="shared" si="11"/>
        <v>City of West Whittier-Los Nietos</v>
      </c>
      <c r="F759">
        <v>3099</v>
      </c>
      <c r="G759" t="s">
        <v>4513</v>
      </c>
      <c r="H759">
        <v>21001</v>
      </c>
      <c r="I759">
        <v>21001</v>
      </c>
      <c r="J759">
        <v>0</v>
      </c>
      <c r="K759">
        <v>0</v>
      </c>
      <c r="L759">
        <v>6442</v>
      </c>
      <c r="M759">
        <v>4976</v>
      </c>
      <c r="N759">
        <v>1466</v>
      </c>
      <c r="O759">
        <v>66600</v>
      </c>
      <c r="P759">
        <v>5663</v>
      </c>
      <c r="Q759">
        <v>288</v>
      </c>
      <c r="R759">
        <v>358</v>
      </c>
      <c r="S759">
        <v>276</v>
      </c>
      <c r="T759" t="s">
        <v>4512</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4514</v>
      </c>
      <c r="B760">
        <v>1980</v>
      </c>
      <c r="C760" t="s">
        <v>171</v>
      </c>
      <c r="D760" t="s">
        <v>4515</v>
      </c>
      <c r="E760" t="str">
        <f t="shared" si="11"/>
        <v>City of Westwood</v>
      </c>
      <c r="F760">
        <v>3100</v>
      </c>
      <c r="G760" t="s">
        <v>4516</v>
      </c>
      <c r="H760">
        <v>2081</v>
      </c>
      <c r="I760">
        <v>0</v>
      </c>
      <c r="J760">
        <v>0</v>
      </c>
      <c r="K760">
        <v>2081</v>
      </c>
      <c r="L760">
        <v>779</v>
      </c>
      <c r="M760">
        <v>533</v>
      </c>
      <c r="N760">
        <v>246</v>
      </c>
      <c r="O760">
        <v>38300</v>
      </c>
      <c r="P760">
        <v>743</v>
      </c>
      <c r="Q760">
        <v>101</v>
      </c>
      <c r="R760">
        <v>0</v>
      </c>
      <c r="S760">
        <v>27</v>
      </c>
      <c r="T760" t="s">
        <v>4515</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4517</v>
      </c>
      <c r="B761">
        <v>1980</v>
      </c>
      <c r="C761" t="s">
        <v>171</v>
      </c>
      <c r="D761" t="s">
        <v>1220</v>
      </c>
      <c r="E761" t="str">
        <f t="shared" si="11"/>
        <v>City of Wheatland</v>
      </c>
      <c r="F761">
        <v>3105</v>
      </c>
      <c r="G761" t="s">
        <v>4518</v>
      </c>
      <c r="H761">
        <v>1474</v>
      </c>
      <c r="I761">
        <v>0</v>
      </c>
      <c r="J761">
        <v>0</v>
      </c>
      <c r="K761">
        <v>1474</v>
      </c>
      <c r="L761">
        <v>530</v>
      </c>
      <c r="M761">
        <v>313</v>
      </c>
      <c r="N761">
        <v>217</v>
      </c>
      <c r="O761">
        <v>42800</v>
      </c>
      <c r="P761">
        <v>405</v>
      </c>
      <c r="Q761">
        <v>153</v>
      </c>
      <c r="R761">
        <v>3</v>
      </c>
      <c r="S761">
        <v>4</v>
      </c>
      <c r="T761" t="s">
        <v>1220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4519</v>
      </c>
      <c r="B762">
        <v>1980</v>
      </c>
      <c r="C762" t="s">
        <v>171</v>
      </c>
      <c r="D762" t="s">
        <v>1222</v>
      </c>
      <c r="E762" t="str">
        <f t="shared" si="11"/>
        <v>City of Whittier</v>
      </c>
      <c r="F762">
        <v>3110</v>
      </c>
      <c r="G762" t="s">
        <v>4520</v>
      </c>
      <c r="H762">
        <v>69717</v>
      </c>
      <c r="I762">
        <v>69717</v>
      </c>
      <c r="J762">
        <v>0</v>
      </c>
      <c r="K762">
        <v>0</v>
      </c>
      <c r="L762">
        <v>26971</v>
      </c>
      <c r="M762">
        <v>16064</v>
      </c>
      <c r="N762">
        <v>10907</v>
      </c>
      <c r="O762">
        <v>86200</v>
      </c>
      <c r="P762">
        <v>20813</v>
      </c>
      <c r="Q762">
        <v>3926</v>
      </c>
      <c r="R762">
        <v>2867</v>
      </c>
      <c r="S762">
        <v>183</v>
      </c>
      <c r="T762" t="s">
        <v>1222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4521</v>
      </c>
      <c r="B763">
        <v>1980</v>
      </c>
      <c r="C763" t="s">
        <v>171</v>
      </c>
      <c r="D763" t="s">
        <v>1226</v>
      </c>
      <c r="E763" t="str">
        <f t="shared" si="11"/>
        <v>City of Williams</v>
      </c>
      <c r="F763">
        <v>3115</v>
      </c>
      <c r="G763" t="s">
        <v>4522</v>
      </c>
      <c r="H763">
        <v>1655</v>
      </c>
      <c r="I763">
        <v>0</v>
      </c>
      <c r="J763">
        <v>0</v>
      </c>
      <c r="K763">
        <v>1655</v>
      </c>
      <c r="L763">
        <v>600</v>
      </c>
      <c r="M763">
        <v>380</v>
      </c>
      <c r="N763">
        <v>220</v>
      </c>
      <c r="O763">
        <v>45700</v>
      </c>
      <c r="P763">
        <v>500</v>
      </c>
      <c r="Q763">
        <v>74</v>
      </c>
      <c r="R763">
        <v>22</v>
      </c>
      <c r="S763">
        <v>28</v>
      </c>
      <c r="T763" t="s">
        <v>1226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4523</v>
      </c>
      <c r="B764">
        <v>1980</v>
      </c>
      <c r="C764" t="s">
        <v>171</v>
      </c>
      <c r="D764" t="s">
        <v>1228</v>
      </c>
      <c r="E764" t="str">
        <f t="shared" si="11"/>
        <v>City of Willits</v>
      </c>
      <c r="F764">
        <v>3120</v>
      </c>
      <c r="G764" t="s">
        <v>4524</v>
      </c>
      <c r="H764">
        <v>4008</v>
      </c>
      <c r="I764">
        <v>0</v>
      </c>
      <c r="J764">
        <v>4008</v>
      </c>
      <c r="K764">
        <v>0</v>
      </c>
      <c r="L764">
        <v>1485</v>
      </c>
      <c r="M764">
        <v>875</v>
      </c>
      <c r="N764">
        <v>610</v>
      </c>
      <c r="O764">
        <v>58100</v>
      </c>
      <c r="P764">
        <v>1216</v>
      </c>
      <c r="Q764">
        <v>131</v>
      </c>
      <c r="R764">
        <v>98</v>
      </c>
      <c r="S764">
        <v>150</v>
      </c>
      <c r="T764" t="s">
        <v>1228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4525</v>
      </c>
      <c r="B765">
        <v>1980</v>
      </c>
      <c r="C765" t="s">
        <v>171</v>
      </c>
      <c r="D765" t="s">
        <v>4526</v>
      </c>
      <c r="E765" t="str">
        <f t="shared" si="11"/>
        <v>City of Willowbrook</v>
      </c>
      <c r="F765">
        <v>3121</v>
      </c>
      <c r="G765" t="s">
        <v>4527</v>
      </c>
      <c r="H765">
        <v>30845</v>
      </c>
      <c r="I765">
        <v>30845</v>
      </c>
      <c r="J765">
        <v>0</v>
      </c>
      <c r="K765">
        <v>0</v>
      </c>
      <c r="L765">
        <v>8247</v>
      </c>
      <c r="M765">
        <v>4746</v>
      </c>
      <c r="N765">
        <v>3501</v>
      </c>
      <c r="O765">
        <v>42000</v>
      </c>
      <c r="P765">
        <v>7076</v>
      </c>
      <c r="Q765">
        <v>1090</v>
      </c>
      <c r="R765">
        <v>317</v>
      </c>
      <c r="S765">
        <v>37</v>
      </c>
      <c r="T765" t="s">
        <v>4526</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4528</v>
      </c>
      <c r="B766">
        <v>1980</v>
      </c>
      <c r="C766" t="s">
        <v>171</v>
      </c>
      <c r="D766" t="s">
        <v>1230</v>
      </c>
      <c r="E766" t="str">
        <f t="shared" si="11"/>
        <v>City of Willows</v>
      </c>
      <c r="F766">
        <v>3125</v>
      </c>
      <c r="G766" t="s">
        <v>4529</v>
      </c>
      <c r="H766">
        <v>4777</v>
      </c>
      <c r="I766">
        <v>0</v>
      </c>
      <c r="J766">
        <v>4777</v>
      </c>
      <c r="K766">
        <v>0</v>
      </c>
      <c r="L766">
        <v>1834</v>
      </c>
      <c r="M766">
        <v>1149</v>
      </c>
      <c r="N766">
        <v>685</v>
      </c>
      <c r="O766">
        <v>48000</v>
      </c>
      <c r="P766">
        <v>1612</v>
      </c>
      <c r="Q766">
        <v>206</v>
      </c>
      <c r="R766">
        <v>95</v>
      </c>
      <c r="S766">
        <v>38</v>
      </c>
      <c r="T766" t="s">
        <v>1230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4530</v>
      </c>
      <c r="B767">
        <v>1980</v>
      </c>
      <c r="C767" t="s">
        <v>171</v>
      </c>
      <c r="D767" t="s">
        <v>1234</v>
      </c>
      <c r="E767" t="str">
        <f t="shared" si="11"/>
        <v>City of Winters</v>
      </c>
      <c r="F767">
        <v>3135</v>
      </c>
      <c r="G767" t="s">
        <v>4531</v>
      </c>
      <c r="H767">
        <v>2652</v>
      </c>
      <c r="I767">
        <v>0</v>
      </c>
      <c r="J767">
        <v>2652</v>
      </c>
      <c r="K767">
        <v>0</v>
      </c>
      <c r="L767">
        <v>929</v>
      </c>
      <c r="M767">
        <v>661</v>
      </c>
      <c r="N767">
        <v>268</v>
      </c>
      <c r="O767">
        <v>56400</v>
      </c>
      <c r="P767">
        <v>793</v>
      </c>
      <c r="Q767">
        <v>86</v>
      </c>
      <c r="R767">
        <v>15</v>
      </c>
      <c r="S767">
        <v>85</v>
      </c>
      <c r="T767" t="s">
        <v>1234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4532</v>
      </c>
      <c r="B768">
        <v>1980</v>
      </c>
      <c r="C768" t="s">
        <v>171</v>
      </c>
      <c r="D768" t="s">
        <v>4533</v>
      </c>
      <c r="E768" t="str">
        <f t="shared" si="11"/>
        <v>City of Winton</v>
      </c>
      <c r="F768">
        <v>3137</v>
      </c>
      <c r="G768" t="s">
        <v>4534</v>
      </c>
      <c r="H768">
        <v>4995</v>
      </c>
      <c r="I768">
        <v>0</v>
      </c>
      <c r="J768">
        <v>4995</v>
      </c>
      <c r="K768">
        <v>0</v>
      </c>
      <c r="L768">
        <v>1625</v>
      </c>
      <c r="M768">
        <v>933</v>
      </c>
      <c r="N768">
        <v>692</v>
      </c>
      <c r="O768">
        <v>45000</v>
      </c>
      <c r="P768">
        <v>1462</v>
      </c>
      <c r="Q768">
        <v>135</v>
      </c>
      <c r="R768">
        <v>50</v>
      </c>
      <c r="S768">
        <v>67</v>
      </c>
      <c r="T768" t="s">
        <v>4533</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4535</v>
      </c>
      <c r="B769">
        <v>1980</v>
      </c>
      <c r="C769" t="s">
        <v>171</v>
      </c>
      <c r="D769" t="s">
        <v>4536</v>
      </c>
      <c r="E769" t="str">
        <f t="shared" si="11"/>
        <v>City of Wofford Heights</v>
      </c>
      <c r="F769">
        <v>3138</v>
      </c>
      <c r="G769" t="s">
        <v>4537</v>
      </c>
      <c r="H769">
        <v>2112</v>
      </c>
      <c r="I769">
        <v>0</v>
      </c>
      <c r="J769">
        <v>0</v>
      </c>
      <c r="K769">
        <v>2112</v>
      </c>
      <c r="L769">
        <v>1035</v>
      </c>
      <c r="M769">
        <v>839</v>
      </c>
      <c r="N769">
        <v>196</v>
      </c>
      <c r="O769">
        <v>51300</v>
      </c>
      <c r="P769">
        <v>843</v>
      </c>
      <c r="Q769">
        <v>62</v>
      </c>
      <c r="R769">
        <v>12</v>
      </c>
      <c r="S769">
        <v>694</v>
      </c>
      <c r="T769" t="s">
        <v>4536</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4538</v>
      </c>
      <c r="B770">
        <v>1980</v>
      </c>
      <c r="C770" t="s">
        <v>171</v>
      </c>
      <c r="D770" t="s">
        <v>4539</v>
      </c>
      <c r="E770" t="str">
        <f t="shared" si="11"/>
        <v>City of Woodacre</v>
      </c>
      <c r="F770">
        <v>3139</v>
      </c>
      <c r="G770" t="s">
        <v>4540</v>
      </c>
      <c r="H770">
        <v>1300</v>
      </c>
      <c r="I770">
        <v>0</v>
      </c>
      <c r="J770">
        <v>0</v>
      </c>
      <c r="K770">
        <v>1300</v>
      </c>
      <c r="L770">
        <v>496</v>
      </c>
      <c r="M770">
        <v>382</v>
      </c>
      <c r="N770">
        <v>114</v>
      </c>
      <c r="O770">
        <v>128400</v>
      </c>
      <c r="P770">
        <v>471</v>
      </c>
      <c r="Q770">
        <v>50</v>
      </c>
      <c r="R770">
        <v>0</v>
      </c>
      <c r="S770">
        <v>0</v>
      </c>
      <c r="T770" t="s">
        <v>4539</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4541</v>
      </c>
      <c r="B771">
        <v>1980</v>
      </c>
      <c r="C771" t="s">
        <v>171</v>
      </c>
      <c r="D771" t="s">
        <v>4542</v>
      </c>
      <c r="E771" t="str">
        <f t="shared" si="11"/>
        <v>City of Woodbridge</v>
      </c>
      <c r="F771">
        <v>3140</v>
      </c>
      <c r="G771" t="s">
        <v>4543</v>
      </c>
      <c r="H771">
        <v>1672</v>
      </c>
      <c r="I771">
        <v>0</v>
      </c>
      <c r="J771">
        <v>0</v>
      </c>
      <c r="K771">
        <v>1672</v>
      </c>
      <c r="L771">
        <v>555</v>
      </c>
      <c r="M771">
        <v>337</v>
      </c>
      <c r="N771">
        <v>218</v>
      </c>
      <c r="O771">
        <v>44900</v>
      </c>
      <c r="P771">
        <v>417</v>
      </c>
      <c r="Q771">
        <v>32</v>
      </c>
      <c r="R771">
        <v>12</v>
      </c>
      <c r="S771">
        <v>113</v>
      </c>
      <c r="T771" t="s">
        <v>4542</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4544</v>
      </c>
      <c r="B772">
        <v>1980</v>
      </c>
      <c r="C772" t="s">
        <v>171</v>
      </c>
      <c r="D772" t="s">
        <v>1236</v>
      </c>
      <c r="E772" t="str">
        <f t="shared" si="11"/>
        <v>City of Woodlake</v>
      </c>
      <c r="F772">
        <v>3145</v>
      </c>
      <c r="G772" t="s">
        <v>4545</v>
      </c>
      <c r="H772">
        <v>4343</v>
      </c>
      <c r="I772">
        <v>0</v>
      </c>
      <c r="J772">
        <v>4343</v>
      </c>
      <c r="K772">
        <v>0</v>
      </c>
      <c r="L772">
        <v>1279</v>
      </c>
      <c r="M772">
        <v>778</v>
      </c>
      <c r="N772">
        <v>501</v>
      </c>
      <c r="O772">
        <v>35900</v>
      </c>
      <c r="P772">
        <v>1114</v>
      </c>
      <c r="Q772">
        <v>120</v>
      </c>
      <c r="R772">
        <v>40</v>
      </c>
      <c r="S772">
        <v>42</v>
      </c>
      <c r="T772" t="s">
        <v>1236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4546</v>
      </c>
      <c r="B773">
        <v>1980</v>
      </c>
      <c r="C773" t="s">
        <v>171</v>
      </c>
      <c r="D773" t="s">
        <v>1238</v>
      </c>
      <c r="E773" t="str">
        <f t="shared" ref="E773:E784" si="12">_xlfn.CONCAT("City of ",D773)</f>
        <v>City of Woodland</v>
      </c>
      <c r="F773">
        <v>3150</v>
      </c>
      <c r="G773" t="s">
        <v>4547</v>
      </c>
      <c r="H773">
        <v>30235</v>
      </c>
      <c r="I773">
        <v>0</v>
      </c>
      <c r="J773">
        <v>30235</v>
      </c>
      <c r="K773">
        <v>0</v>
      </c>
      <c r="L773">
        <v>10740</v>
      </c>
      <c r="M773">
        <v>6608</v>
      </c>
      <c r="N773">
        <v>4132</v>
      </c>
      <c r="O773">
        <v>66200</v>
      </c>
      <c r="P773">
        <v>8394</v>
      </c>
      <c r="Q773">
        <v>883</v>
      </c>
      <c r="R773">
        <v>1397</v>
      </c>
      <c r="S773">
        <v>565</v>
      </c>
      <c r="T773" t="s">
        <v>1238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4548</v>
      </c>
      <c r="B774">
        <v>1980</v>
      </c>
      <c r="C774" t="s">
        <v>171</v>
      </c>
      <c r="D774" t="s">
        <v>1240</v>
      </c>
      <c r="E774" t="str">
        <f t="shared" si="12"/>
        <v>City of Woodside</v>
      </c>
      <c r="F774">
        <v>3155</v>
      </c>
      <c r="G774" t="s">
        <v>4549</v>
      </c>
      <c r="H774">
        <v>5291</v>
      </c>
      <c r="I774">
        <v>5291</v>
      </c>
      <c r="J774">
        <v>0</v>
      </c>
      <c r="K774">
        <v>0</v>
      </c>
      <c r="L774">
        <v>1853</v>
      </c>
      <c r="M774">
        <v>1611</v>
      </c>
      <c r="N774">
        <v>242</v>
      </c>
      <c r="O774">
        <v>200100</v>
      </c>
      <c r="P774">
        <v>1613</v>
      </c>
      <c r="Q774">
        <v>289</v>
      </c>
      <c r="R774">
        <v>2</v>
      </c>
      <c r="S774">
        <v>1</v>
      </c>
      <c r="T774" t="s">
        <v>1240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4550</v>
      </c>
      <c r="B775">
        <v>1980</v>
      </c>
      <c r="C775" t="s">
        <v>171</v>
      </c>
      <c r="D775" t="s">
        <v>4551</v>
      </c>
      <c r="E775" t="str">
        <f t="shared" si="12"/>
        <v>City of Woodville</v>
      </c>
      <c r="F775">
        <v>3160</v>
      </c>
      <c r="G775" t="s">
        <v>4552</v>
      </c>
      <c r="H775">
        <v>1507</v>
      </c>
      <c r="I775">
        <v>0</v>
      </c>
      <c r="J775">
        <v>0</v>
      </c>
      <c r="K775">
        <v>1507</v>
      </c>
      <c r="L775">
        <v>400</v>
      </c>
      <c r="M775">
        <v>255</v>
      </c>
      <c r="N775">
        <v>145</v>
      </c>
      <c r="O775">
        <v>29900</v>
      </c>
      <c r="P775">
        <v>373</v>
      </c>
      <c r="Q775">
        <v>15</v>
      </c>
      <c r="R775">
        <v>0</v>
      </c>
      <c r="S775">
        <v>25</v>
      </c>
      <c r="T775" t="s">
        <v>4551</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4553</v>
      </c>
      <c r="B776">
        <v>1980</v>
      </c>
      <c r="C776" t="s">
        <v>171</v>
      </c>
      <c r="D776" t="s">
        <v>4554</v>
      </c>
      <c r="E776" t="str">
        <f t="shared" si="12"/>
        <v>City of Wrightwood</v>
      </c>
      <c r="F776">
        <v>3163</v>
      </c>
      <c r="G776" t="s">
        <v>4555</v>
      </c>
      <c r="H776">
        <v>2511</v>
      </c>
      <c r="I776">
        <v>0</v>
      </c>
      <c r="J776">
        <v>2511</v>
      </c>
      <c r="K776">
        <v>0</v>
      </c>
      <c r="L776">
        <v>917</v>
      </c>
      <c r="M776">
        <v>717</v>
      </c>
      <c r="N776">
        <v>200</v>
      </c>
      <c r="O776">
        <v>85400</v>
      </c>
      <c r="P776">
        <v>1844</v>
      </c>
      <c r="Q776">
        <v>53</v>
      </c>
      <c r="R776">
        <v>5</v>
      </c>
      <c r="S776">
        <v>20</v>
      </c>
      <c r="T776" t="s">
        <v>4554</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4556</v>
      </c>
      <c r="B777">
        <v>1980</v>
      </c>
      <c r="C777" t="s">
        <v>171</v>
      </c>
      <c r="D777" t="s">
        <v>4557</v>
      </c>
      <c r="E777" t="str">
        <f t="shared" si="12"/>
        <v>City of Yermo</v>
      </c>
      <c r="F777">
        <v>3167</v>
      </c>
      <c r="G777" t="s">
        <v>4558</v>
      </c>
      <c r="H777">
        <v>1092</v>
      </c>
      <c r="I777">
        <v>0</v>
      </c>
      <c r="J777">
        <v>0</v>
      </c>
      <c r="K777">
        <v>1092</v>
      </c>
      <c r="L777">
        <v>423</v>
      </c>
      <c r="M777">
        <v>262</v>
      </c>
      <c r="N777">
        <v>161</v>
      </c>
      <c r="O777">
        <v>39900</v>
      </c>
      <c r="P777">
        <v>387</v>
      </c>
      <c r="Q777">
        <v>86</v>
      </c>
      <c r="R777">
        <v>25</v>
      </c>
      <c r="S777">
        <v>15</v>
      </c>
      <c r="T777" t="s">
        <v>4557</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4559</v>
      </c>
      <c r="B778">
        <v>1980</v>
      </c>
      <c r="C778" t="s">
        <v>171</v>
      </c>
      <c r="D778" t="s">
        <v>1242</v>
      </c>
      <c r="E778" t="str">
        <f t="shared" si="12"/>
        <v>City of Yorba Linda</v>
      </c>
      <c r="F778">
        <v>3169</v>
      </c>
      <c r="G778" t="s">
        <v>4560</v>
      </c>
      <c r="H778">
        <v>28254</v>
      </c>
      <c r="I778">
        <v>28254</v>
      </c>
      <c r="J778">
        <v>0</v>
      </c>
      <c r="K778">
        <v>0</v>
      </c>
      <c r="L778">
        <v>8659</v>
      </c>
      <c r="M778">
        <v>7370</v>
      </c>
      <c r="N778">
        <v>1289</v>
      </c>
      <c r="O778">
        <v>126600</v>
      </c>
      <c r="P778">
        <v>8411</v>
      </c>
      <c r="Q778">
        <v>186</v>
      </c>
      <c r="R778">
        <v>229</v>
      </c>
      <c r="S778">
        <v>230</v>
      </c>
      <c r="T778" t="s">
        <v>1242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4561</v>
      </c>
      <c r="B779">
        <v>1980</v>
      </c>
      <c r="C779" t="s">
        <v>171</v>
      </c>
      <c r="D779" t="s">
        <v>4562</v>
      </c>
      <c r="E779" t="str">
        <f t="shared" si="12"/>
        <v>City of Yosemite Valley</v>
      </c>
      <c r="F779">
        <v>3176</v>
      </c>
      <c r="G779" t="s">
        <v>4563</v>
      </c>
      <c r="H779">
        <v>1073</v>
      </c>
      <c r="I779">
        <v>0</v>
      </c>
      <c r="J779">
        <v>0</v>
      </c>
      <c r="K779">
        <v>1073</v>
      </c>
      <c r="L779">
        <v>173</v>
      </c>
      <c r="M779">
        <v>2</v>
      </c>
      <c r="N779">
        <v>171</v>
      </c>
      <c r="O779">
        <v>0</v>
      </c>
      <c r="P779">
        <v>141</v>
      </c>
      <c r="Q779">
        <v>36</v>
      </c>
      <c r="R779">
        <v>7</v>
      </c>
      <c r="S779">
        <v>1</v>
      </c>
      <c r="T779" t="s">
        <v>4562</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4564</v>
      </c>
      <c r="B780">
        <v>1980</v>
      </c>
      <c r="C780" t="s">
        <v>171</v>
      </c>
      <c r="D780" t="s">
        <v>1244</v>
      </c>
      <c r="E780" t="str">
        <f t="shared" si="12"/>
        <v>City of Yountville</v>
      </c>
      <c r="F780">
        <v>3177</v>
      </c>
      <c r="G780" t="s">
        <v>4565</v>
      </c>
      <c r="H780">
        <v>2893</v>
      </c>
      <c r="I780">
        <v>0</v>
      </c>
      <c r="J780">
        <v>2893</v>
      </c>
      <c r="K780">
        <v>0</v>
      </c>
      <c r="L780">
        <v>771</v>
      </c>
      <c r="M780">
        <v>499</v>
      </c>
      <c r="N780">
        <v>272</v>
      </c>
      <c r="O780">
        <v>65900</v>
      </c>
      <c r="P780">
        <v>488</v>
      </c>
      <c r="Q780">
        <v>48</v>
      </c>
      <c r="R780">
        <v>7</v>
      </c>
      <c r="S780">
        <v>252</v>
      </c>
      <c r="T780" t="s">
        <v>1244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4566</v>
      </c>
      <c r="B781">
        <v>1980</v>
      </c>
      <c r="C781" t="s">
        <v>171</v>
      </c>
      <c r="D781" t="s">
        <v>1246</v>
      </c>
      <c r="E781" t="str">
        <f t="shared" si="12"/>
        <v>City of Yreka</v>
      </c>
      <c r="F781">
        <v>3180</v>
      </c>
      <c r="G781" t="s">
        <v>4567</v>
      </c>
      <c r="H781">
        <v>5916</v>
      </c>
      <c r="I781">
        <v>0</v>
      </c>
      <c r="J781">
        <v>5916</v>
      </c>
      <c r="K781">
        <v>0</v>
      </c>
      <c r="L781">
        <v>2378</v>
      </c>
      <c r="M781">
        <v>1492</v>
      </c>
      <c r="N781">
        <v>886</v>
      </c>
      <c r="O781">
        <v>58400</v>
      </c>
      <c r="P781">
        <v>1781</v>
      </c>
      <c r="Q781">
        <v>319</v>
      </c>
      <c r="R781">
        <v>241</v>
      </c>
      <c r="S781">
        <v>191</v>
      </c>
      <c r="T781" t="s">
        <v>1246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4568</v>
      </c>
      <c r="B782">
        <v>1980</v>
      </c>
      <c r="C782" t="s">
        <v>171</v>
      </c>
      <c r="D782" t="s">
        <v>1248</v>
      </c>
      <c r="E782" t="str">
        <f t="shared" si="12"/>
        <v>City of Yuba City</v>
      </c>
      <c r="F782">
        <v>3185</v>
      </c>
      <c r="G782" t="s">
        <v>4569</v>
      </c>
      <c r="H782">
        <v>18736</v>
      </c>
      <c r="I782">
        <v>18736</v>
      </c>
      <c r="J782">
        <v>0</v>
      </c>
      <c r="K782">
        <v>0</v>
      </c>
      <c r="L782">
        <v>7799</v>
      </c>
      <c r="M782">
        <v>3501</v>
      </c>
      <c r="N782">
        <v>4298</v>
      </c>
      <c r="O782">
        <v>52700</v>
      </c>
      <c r="P782">
        <v>5151</v>
      </c>
      <c r="Q782">
        <v>962</v>
      </c>
      <c r="R782">
        <v>2046</v>
      </c>
      <c r="S782">
        <v>318</v>
      </c>
      <c r="T782" t="s">
        <v>1248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4570</v>
      </c>
      <c r="B783">
        <v>1980</v>
      </c>
      <c r="C783" t="s">
        <v>171</v>
      </c>
      <c r="D783" t="s">
        <v>1250</v>
      </c>
      <c r="E783" t="str">
        <f t="shared" si="12"/>
        <v>City of Yucaipa</v>
      </c>
      <c r="F783">
        <v>3186</v>
      </c>
      <c r="G783" t="s">
        <v>4571</v>
      </c>
      <c r="H783">
        <v>23345</v>
      </c>
      <c r="I783">
        <v>23345</v>
      </c>
      <c r="J783">
        <v>0</v>
      </c>
      <c r="K783">
        <v>0</v>
      </c>
      <c r="L783">
        <v>10217</v>
      </c>
      <c r="M783">
        <v>7917</v>
      </c>
      <c r="N783">
        <v>2300</v>
      </c>
      <c r="O783">
        <v>60100</v>
      </c>
      <c r="P783">
        <v>7114</v>
      </c>
      <c r="Q783">
        <v>517</v>
      </c>
      <c r="R783">
        <v>178</v>
      </c>
      <c r="S783">
        <v>2892</v>
      </c>
      <c r="T783" t="s">
        <v>1250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4572</v>
      </c>
      <c r="B784">
        <v>1980</v>
      </c>
      <c r="C784" t="s">
        <v>171</v>
      </c>
      <c r="D784" t="s">
        <v>1252</v>
      </c>
      <c r="E784" t="str">
        <f t="shared" si="12"/>
        <v>City of Yucca Valley</v>
      </c>
      <c r="F784">
        <v>3187</v>
      </c>
      <c r="G784" t="s">
        <v>4573</v>
      </c>
      <c r="H784">
        <v>8294</v>
      </c>
      <c r="I784">
        <v>0</v>
      </c>
      <c r="J784">
        <v>8294</v>
      </c>
      <c r="K784">
        <v>0</v>
      </c>
      <c r="L784">
        <v>3766</v>
      </c>
      <c r="M784">
        <v>2779</v>
      </c>
      <c r="N784">
        <v>987</v>
      </c>
      <c r="O784">
        <v>54000</v>
      </c>
      <c r="P784">
        <v>3215</v>
      </c>
      <c r="Q784">
        <v>364</v>
      </c>
      <c r="R784">
        <v>105</v>
      </c>
      <c r="S784">
        <v>608</v>
      </c>
      <c r="T784" t="s">
        <v>1252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2" t="s">
        <v>2506</v>
      </c>
    </row>
    <row r="2" spans="1:21" s="26" customFormat="1" ht="72" x14ac:dyDescent="0.3">
      <c r="A2" s="132" t="s">
        <v>2267</v>
      </c>
      <c r="B2" s="133" t="s">
        <v>2268</v>
      </c>
      <c r="C2" s="133" t="s">
        <v>2269</v>
      </c>
      <c r="D2" s="133" t="s">
        <v>2270</v>
      </c>
      <c r="E2" s="134" t="s">
        <v>2271</v>
      </c>
      <c r="F2" s="125" t="s">
        <v>2272</v>
      </c>
      <c r="G2" s="136" t="s">
        <v>2273</v>
      </c>
      <c r="H2" s="64" t="s">
        <v>2274</v>
      </c>
      <c r="I2" s="126" t="s">
        <v>2275</v>
      </c>
      <c r="J2" s="125" t="s">
        <v>2276</v>
      </c>
      <c r="K2" s="136" t="s">
        <v>2277</v>
      </c>
      <c r="L2" s="64" t="s">
        <v>2278</v>
      </c>
      <c r="M2" s="126" t="s">
        <v>2279</v>
      </c>
      <c r="N2" s="125" t="s">
        <v>2280</v>
      </c>
      <c r="O2" s="136" t="s">
        <v>2281</v>
      </c>
      <c r="P2" s="125" t="s">
        <v>2282</v>
      </c>
      <c r="Q2" s="136" t="s">
        <v>2283</v>
      </c>
      <c r="R2" s="125" t="s">
        <v>2284</v>
      </c>
      <c r="S2" s="136" t="s">
        <v>2285</v>
      </c>
      <c r="T2" s="132" t="s">
        <v>2286</v>
      </c>
      <c r="U2" s="134" t="s">
        <v>2287</v>
      </c>
    </row>
    <row r="3" spans="1:21" x14ac:dyDescent="0.3">
      <c r="A3" s="127" t="s">
        <v>2288</v>
      </c>
      <c r="B3" t="s">
        <v>2289</v>
      </c>
      <c r="C3" t="s">
        <v>2290</v>
      </c>
      <c r="D3">
        <v>2015</v>
      </c>
      <c r="E3" s="128" t="s">
        <v>2291</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2288</v>
      </c>
      <c r="B4" t="s">
        <v>2289</v>
      </c>
      <c r="C4" t="s">
        <v>2290</v>
      </c>
      <c r="D4">
        <v>2016</v>
      </c>
      <c r="E4" s="128" t="s">
        <v>2291</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2288</v>
      </c>
      <c r="B5" t="s">
        <v>2289</v>
      </c>
      <c r="C5" t="s">
        <v>2290</v>
      </c>
      <c r="D5">
        <v>2017</v>
      </c>
      <c r="E5" s="128" t="s">
        <v>2291</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2288</v>
      </c>
      <c r="B6" t="s">
        <v>2289</v>
      </c>
      <c r="C6" t="s">
        <v>2292</v>
      </c>
      <c r="D6">
        <v>2018</v>
      </c>
      <c r="E6" s="128" t="s">
        <v>2291</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2288</v>
      </c>
      <c r="B7" t="s">
        <v>2289</v>
      </c>
      <c r="C7" t="s">
        <v>2292</v>
      </c>
      <c r="D7">
        <v>2019</v>
      </c>
      <c r="E7" s="128" t="s">
        <v>2291</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2293</v>
      </c>
      <c r="B8" t="s">
        <v>2294</v>
      </c>
      <c r="C8" t="s">
        <v>2295</v>
      </c>
      <c r="D8">
        <v>2016</v>
      </c>
      <c r="E8" s="128" t="s">
        <v>2291</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2293</v>
      </c>
      <c r="B9" t="s">
        <v>2294</v>
      </c>
      <c r="C9" t="s">
        <v>2295</v>
      </c>
      <c r="D9">
        <v>2017</v>
      </c>
      <c r="E9" s="128" t="s">
        <v>2291</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2293</v>
      </c>
      <c r="B10" t="s">
        <v>2294</v>
      </c>
      <c r="C10" t="s">
        <v>2296</v>
      </c>
      <c r="D10">
        <v>2018</v>
      </c>
      <c r="E10" s="128" t="s">
        <v>2291</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2297</v>
      </c>
      <c r="B11" t="s">
        <v>2298</v>
      </c>
      <c r="C11" t="s">
        <v>2299</v>
      </c>
      <c r="D11">
        <v>2017</v>
      </c>
      <c r="E11" s="128" t="s">
        <v>2291</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2297</v>
      </c>
      <c r="B12" t="s">
        <v>2298</v>
      </c>
      <c r="C12" t="s">
        <v>2300</v>
      </c>
      <c r="D12">
        <v>2018</v>
      </c>
      <c r="E12" s="128" t="s">
        <v>2291</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2297</v>
      </c>
      <c r="B13" t="s">
        <v>2298</v>
      </c>
      <c r="C13" t="s">
        <v>2300</v>
      </c>
      <c r="D13">
        <v>2019</v>
      </c>
      <c r="E13" s="128" t="s">
        <v>2291</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2288</v>
      </c>
      <c r="B14" t="s">
        <v>2301</v>
      </c>
      <c r="C14" t="s">
        <v>2290</v>
      </c>
      <c r="D14">
        <v>2017</v>
      </c>
      <c r="E14" s="128" t="s">
        <v>2291</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2288</v>
      </c>
      <c r="B15" t="s">
        <v>2301</v>
      </c>
      <c r="C15" t="s">
        <v>2292</v>
      </c>
      <c r="D15">
        <v>2018</v>
      </c>
      <c r="E15" s="128" t="s">
        <v>2291</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2288</v>
      </c>
      <c r="B16" t="s">
        <v>2301</v>
      </c>
      <c r="C16" t="s">
        <v>2292</v>
      </c>
      <c r="D16">
        <v>2019</v>
      </c>
      <c r="E16" s="128" t="s">
        <v>2291</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2302</v>
      </c>
      <c r="B17" t="s">
        <v>2303</v>
      </c>
      <c r="C17" t="s">
        <v>2290</v>
      </c>
      <c r="D17">
        <v>2016</v>
      </c>
      <c r="E17" s="128" t="s">
        <v>2291</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2302</v>
      </c>
      <c r="B18" t="s">
        <v>2303</v>
      </c>
      <c r="C18" t="s">
        <v>2290</v>
      </c>
      <c r="D18">
        <v>2017</v>
      </c>
      <c r="E18" s="128" t="s">
        <v>2291</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2302</v>
      </c>
      <c r="B19" t="s">
        <v>2303</v>
      </c>
      <c r="C19" t="s">
        <v>2292</v>
      </c>
      <c r="D19">
        <v>2018</v>
      </c>
      <c r="E19" s="128" t="s">
        <v>2291</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2302</v>
      </c>
      <c r="B20" t="s">
        <v>2303</v>
      </c>
      <c r="C20" t="s">
        <v>2292</v>
      </c>
      <c r="D20">
        <v>2019</v>
      </c>
      <c r="E20" s="128" t="s">
        <v>2291</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2304</v>
      </c>
      <c r="B21" t="s">
        <v>2305</v>
      </c>
      <c r="C21" t="s">
        <v>2300</v>
      </c>
      <c r="D21">
        <v>2018</v>
      </c>
      <c r="E21" s="128" t="s">
        <v>2291</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2304</v>
      </c>
      <c r="B22" t="s">
        <v>2305</v>
      </c>
      <c r="C22" t="s">
        <v>2300</v>
      </c>
      <c r="D22">
        <v>2019</v>
      </c>
      <c r="E22" s="128" t="s">
        <v>2291</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2306</v>
      </c>
      <c r="B23" t="s">
        <v>2307</v>
      </c>
      <c r="C23" t="s">
        <v>2290</v>
      </c>
      <c r="D23">
        <v>2015</v>
      </c>
      <c r="E23" s="128" t="s">
        <v>2291</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2306</v>
      </c>
      <c r="B24" t="s">
        <v>2307</v>
      </c>
      <c r="C24" t="s">
        <v>2290</v>
      </c>
      <c r="D24">
        <v>2016</v>
      </c>
      <c r="E24" s="128" t="s">
        <v>2291</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2306</v>
      </c>
      <c r="B25" t="s">
        <v>2307</v>
      </c>
      <c r="C25" t="s">
        <v>2290</v>
      </c>
      <c r="D25">
        <v>2017</v>
      </c>
      <c r="E25" s="128" t="s">
        <v>2291</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2306</v>
      </c>
      <c r="B26" t="s">
        <v>2307</v>
      </c>
      <c r="C26" t="s">
        <v>2292</v>
      </c>
      <c r="D26">
        <v>2018</v>
      </c>
      <c r="E26" s="128" t="s">
        <v>2291</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2306</v>
      </c>
      <c r="B27" t="s">
        <v>2307</v>
      </c>
      <c r="C27" t="s">
        <v>2292</v>
      </c>
      <c r="D27">
        <v>2019</v>
      </c>
      <c r="E27" s="128" t="s">
        <v>2291</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2306</v>
      </c>
      <c r="B28" t="s">
        <v>2308</v>
      </c>
      <c r="C28" t="s">
        <v>2290</v>
      </c>
      <c r="D28">
        <v>2015</v>
      </c>
      <c r="E28" s="128" t="s">
        <v>2291</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2306</v>
      </c>
      <c r="B29" t="s">
        <v>2308</v>
      </c>
      <c r="C29" t="s">
        <v>2290</v>
      </c>
      <c r="D29">
        <v>2016</v>
      </c>
      <c r="E29" s="128" t="s">
        <v>2291</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2306</v>
      </c>
      <c r="B30" t="s">
        <v>2308</v>
      </c>
      <c r="C30" t="s">
        <v>2290</v>
      </c>
      <c r="D30">
        <v>2017</v>
      </c>
      <c r="E30" s="128" t="s">
        <v>2291</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2306</v>
      </c>
      <c r="B31" t="s">
        <v>2308</v>
      </c>
      <c r="C31" t="s">
        <v>2292</v>
      </c>
      <c r="D31">
        <v>2018</v>
      </c>
      <c r="E31" s="128" t="s">
        <v>2291</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2306</v>
      </c>
      <c r="B32" t="s">
        <v>2308</v>
      </c>
      <c r="C32" t="s">
        <v>2292</v>
      </c>
      <c r="D32">
        <v>2019</v>
      </c>
      <c r="E32" s="128" t="s">
        <v>2291</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2297</v>
      </c>
      <c r="B33" t="s">
        <v>2309</v>
      </c>
      <c r="C33" t="s">
        <v>2300</v>
      </c>
      <c r="D33">
        <v>2018</v>
      </c>
      <c r="E33" s="128" t="s">
        <v>2291</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2297</v>
      </c>
      <c r="B34" t="s">
        <v>2309</v>
      </c>
      <c r="C34" t="s">
        <v>2300</v>
      </c>
      <c r="D34">
        <v>2019</v>
      </c>
      <c r="E34" s="128" t="s">
        <v>2291</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2288</v>
      </c>
      <c r="B35" t="s">
        <v>2310</v>
      </c>
      <c r="C35" t="s">
        <v>2290</v>
      </c>
      <c r="D35">
        <v>2015</v>
      </c>
      <c r="E35" s="128" t="s">
        <v>2291</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2288</v>
      </c>
      <c r="B36" t="s">
        <v>2310</v>
      </c>
      <c r="C36" t="s">
        <v>2290</v>
      </c>
      <c r="D36">
        <v>2016</v>
      </c>
      <c r="E36" s="128" t="s">
        <v>2291</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2288</v>
      </c>
      <c r="B37" t="s">
        <v>2310</v>
      </c>
      <c r="C37" t="s">
        <v>2290</v>
      </c>
      <c r="D37">
        <v>2017</v>
      </c>
      <c r="E37" s="128" t="s">
        <v>2291</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2288</v>
      </c>
      <c r="B38" t="s">
        <v>2310</v>
      </c>
      <c r="C38" t="s">
        <v>2292</v>
      </c>
      <c r="D38">
        <v>2018</v>
      </c>
      <c r="E38" s="128" t="s">
        <v>2291</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2288</v>
      </c>
      <c r="B39" t="s">
        <v>2310</v>
      </c>
      <c r="C39" t="s">
        <v>2292</v>
      </c>
      <c r="D39">
        <v>2019</v>
      </c>
      <c r="E39" s="128" t="s">
        <v>2291</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2311</v>
      </c>
      <c r="B40" t="s">
        <v>2312</v>
      </c>
      <c r="C40" t="s">
        <v>2290</v>
      </c>
      <c r="D40">
        <v>2015</v>
      </c>
      <c r="E40" s="128" t="s">
        <v>2291</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2311</v>
      </c>
      <c r="B41" t="s">
        <v>2312</v>
      </c>
      <c r="C41" t="s">
        <v>2290</v>
      </c>
      <c r="D41">
        <v>2016</v>
      </c>
      <c r="E41" s="128" t="s">
        <v>2291</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2311</v>
      </c>
      <c r="B42" t="s">
        <v>2312</v>
      </c>
      <c r="C42" t="s">
        <v>2290</v>
      </c>
      <c r="D42">
        <v>2017</v>
      </c>
      <c r="E42" s="128" t="s">
        <v>2291</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2311</v>
      </c>
      <c r="B43" t="s">
        <v>2312</v>
      </c>
      <c r="C43" t="s">
        <v>2292</v>
      </c>
      <c r="D43">
        <v>2018</v>
      </c>
      <c r="E43" s="128" t="s">
        <v>2291</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2311</v>
      </c>
      <c r="B44" t="s">
        <v>2312</v>
      </c>
      <c r="C44" t="s">
        <v>2292</v>
      </c>
      <c r="D44">
        <v>2019</v>
      </c>
      <c r="E44" s="128" t="s">
        <v>2291</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2293</v>
      </c>
      <c r="B45" t="s">
        <v>2313</v>
      </c>
      <c r="C45" t="s">
        <v>2296</v>
      </c>
      <c r="D45">
        <v>2018</v>
      </c>
      <c r="E45" s="128" t="s">
        <v>2291</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2293</v>
      </c>
      <c r="B46" t="s">
        <v>2313</v>
      </c>
      <c r="C46" t="s">
        <v>2296</v>
      </c>
      <c r="D46">
        <v>2019</v>
      </c>
      <c r="E46" s="128" t="s">
        <v>2291</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2314</v>
      </c>
      <c r="B47" t="s">
        <v>2315</v>
      </c>
      <c r="C47" t="s">
        <v>2292</v>
      </c>
      <c r="D47">
        <v>2018</v>
      </c>
      <c r="E47" s="128" t="s">
        <v>2291</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2314</v>
      </c>
      <c r="B48" t="s">
        <v>2315</v>
      </c>
      <c r="C48" t="s">
        <v>2292</v>
      </c>
      <c r="D48">
        <v>2019</v>
      </c>
      <c r="E48" s="128" t="s">
        <v>2291</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2311</v>
      </c>
      <c r="B49" t="s">
        <v>2316</v>
      </c>
      <c r="C49" t="s">
        <v>2290</v>
      </c>
      <c r="D49">
        <v>2017</v>
      </c>
      <c r="E49" s="128" t="s">
        <v>2291</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2311</v>
      </c>
      <c r="B50" t="s">
        <v>2316</v>
      </c>
      <c r="C50" t="s">
        <v>2292</v>
      </c>
      <c r="D50">
        <v>2018</v>
      </c>
      <c r="E50" s="128" t="s">
        <v>2291</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2311</v>
      </c>
      <c r="B51" t="s">
        <v>2316</v>
      </c>
      <c r="C51" t="s">
        <v>2292</v>
      </c>
      <c r="D51">
        <v>2019</v>
      </c>
      <c r="E51" s="128" t="s">
        <v>2291</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2311</v>
      </c>
      <c r="B52" t="s">
        <v>2317</v>
      </c>
      <c r="C52" t="s">
        <v>2290</v>
      </c>
      <c r="D52">
        <v>2016</v>
      </c>
      <c r="E52" s="128" t="s">
        <v>2291</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2311</v>
      </c>
      <c r="B53" t="s">
        <v>2317</v>
      </c>
      <c r="C53" t="s">
        <v>2290</v>
      </c>
      <c r="D53">
        <v>2017</v>
      </c>
      <c r="E53" s="128" t="s">
        <v>2291</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2311</v>
      </c>
      <c r="B54" t="s">
        <v>2317</v>
      </c>
      <c r="C54" t="s">
        <v>2292</v>
      </c>
      <c r="D54">
        <v>2018</v>
      </c>
      <c r="E54" s="128" t="s">
        <v>2291</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2306</v>
      </c>
      <c r="B55" t="s">
        <v>2318</v>
      </c>
      <c r="C55" t="s">
        <v>2290</v>
      </c>
      <c r="D55">
        <v>2017</v>
      </c>
      <c r="E55" s="128" t="s">
        <v>2291</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2306</v>
      </c>
      <c r="B56" t="s">
        <v>2318</v>
      </c>
      <c r="C56" t="s">
        <v>2292</v>
      </c>
      <c r="D56">
        <v>2018</v>
      </c>
      <c r="E56" s="128" t="s">
        <v>2291</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2306</v>
      </c>
      <c r="B57" t="s">
        <v>2318</v>
      </c>
      <c r="C57" t="s">
        <v>2292</v>
      </c>
      <c r="D57">
        <v>2019</v>
      </c>
      <c r="E57" s="128" t="s">
        <v>2291</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2306</v>
      </c>
      <c r="B58" t="s">
        <v>2319</v>
      </c>
      <c r="C58" t="s">
        <v>2290</v>
      </c>
      <c r="D58">
        <v>2016</v>
      </c>
      <c r="E58" s="128" t="s">
        <v>2291</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2306</v>
      </c>
      <c r="B59" t="s">
        <v>2319</v>
      </c>
      <c r="C59" t="s">
        <v>2290</v>
      </c>
      <c r="D59">
        <v>2017</v>
      </c>
      <c r="E59" s="128" t="s">
        <v>2291</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2306</v>
      </c>
      <c r="B60" t="s">
        <v>2319</v>
      </c>
      <c r="C60" t="s">
        <v>2292</v>
      </c>
      <c r="D60">
        <v>2018</v>
      </c>
      <c r="E60" s="128" t="s">
        <v>2291</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2306</v>
      </c>
      <c r="B61" t="s">
        <v>2319</v>
      </c>
      <c r="C61" t="s">
        <v>2292</v>
      </c>
      <c r="D61">
        <v>2019</v>
      </c>
      <c r="E61" s="128" t="s">
        <v>2291</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2306</v>
      </c>
      <c r="B62" t="s">
        <v>2306</v>
      </c>
      <c r="C62" t="s">
        <v>2290</v>
      </c>
      <c r="D62">
        <v>2015</v>
      </c>
      <c r="E62" s="128" t="s">
        <v>2291</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2306</v>
      </c>
      <c r="B63" t="s">
        <v>2306</v>
      </c>
      <c r="C63" t="s">
        <v>2290</v>
      </c>
      <c r="D63">
        <v>2016</v>
      </c>
      <c r="E63" s="128" t="s">
        <v>2291</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2306</v>
      </c>
      <c r="B64" t="s">
        <v>2306</v>
      </c>
      <c r="C64" t="s">
        <v>2290</v>
      </c>
      <c r="D64">
        <v>2017</v>
      </c>
      <c r="E64" s="128" t="s">
        <v>2291</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2306</v>
      </c>
      <c r="B65" t="s">
        <v>2306</v>
      </c>
      <c r="C65" t="s">
        <v>2292</v>
      </c>
      <c r="D65">
        <v>2018</v>
      </c>
      <c r="E65" s="128" t="s">
        <v>2291</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2306</v>
      </c>
      <c r="B66" t="s">
        <v>2306</v>
      </c>
      <c r="C66" t="s">
        <v>2292</v>
      </c>
      <c r="D66">
        <v>2019</v>
      </c>
      <c r="E66" s="128" t="s">
        <v>2291</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2306</v>
      </c>
      <c r="B67" t="s">
        <v>2320</v>
      </c>
      <c r="C67" t="s">
        <v>2290</v>
      </c>
      <c r="D67">
        <v>2015</v>
      </c>
      <c r="E67" s="128" t="s">
        <v>2291</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2306</v>
      </c>
      <c r="B68" t="s">
        <v>2320</v>
      </c>
      <c r="C68" t="s">
        <v>2290</v>
      </c>
      <c r="D68">
        <v>2016</v>
      </c>
      <c r="E68" s="128" t="s">
        <v>2291</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2306</v>
      </c>
      <c r="B69" t="s">
        <v>2320</v>
      </c>
      <c r="C69" t="s">
        <v>2290</v>
      </c>
      <c r="D69">
        <v>2017</v>
      </c>
      <c r="E69" s="128" t="s">
        <v>2291</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2306</v>
      </c>
      <c r="B70" t="s">
        <v>2320</v>
      </c>
      <c r="C70" t="s">
        <v>2292</v>
      </c>
      <c r="D70">
        <v>2018</v>
      </c>
      <c r="E70" s="128" t="s">
        <v>2291</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2306</v>
      </c>
      <c r="B71" t="s">
        <v>2320</v>
      </c>
      <c r="C71" t="s">
        <v>2292</v>
      </c>
      <c r="D71">
        <v>2019</v>
      </c>
      <c r="E71" s="128" t="s">
        <v>2291</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2293</v>
      </c>
      <c r="B72" t="s">
        <v>2321</v>
      </c>
      <c r="C72" t="s">
        <v>2296</v>
      </c>
      <c r="D72">
        <v>2018</v>
      </c>
      <c r="E72" s="128" t="s">
        <v>2291</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2293</v>
      </c>
      <c r="B73" t="s">
        <v>2321</v>
      </c>
      <c r="C73" t="s">
        <v>2296</v>
      </c>
      <c r="D73">
        <v>2019</v>
      </c>
      <c r="E73" s="128" t="s">
        <v>2291</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2297</v>
      </c>
      <c r="B74" t="s">
        <v>2322</v>
      </c>
      <c r="C74" t="s">
        <v>2299</v>
      </c>
      <c r="D74">
        <v>2016</v>
      </c>
      <c r="E74" s="128" t="s">
        <v>2291</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2297</v>
      </c>
      <c r="B75" t="s">
        <v>2322</v>
      </c>
      <c r="C75" t="s">
        <v>2299</v>
      </c>
      <c r="D75">
        <v>2017</v>
      </c>
      <c r="E75" s="128" t="s">
        <v>2291</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2297</v>
      </c>
      <c r="B76" t="s">
        <v>2322</v>
      </c>
      <c r="C76" t="s">
        <v>2300</v>
      </c>
      <c r="D76">
        <v>2018</v>
      </c>
      <c r="E76" s="128" t="s">
        <v>2291</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2297</v>
      </c>
      <c r="B77" t="s">
        <v>2322</v>
      </c>
      <c r="C77" t="s">
        <v>2300</v>
      </c>
      <c r="D77">
        <v>2019</v>
      </c>
      <c r="E77" s="128" t="s">
        <v>2291</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2302</v>
      </c>
      <c r="B78" t="s">
        <v>2323</v>
      </c>
      <c r="C78" t="s">
        <v>2290</v>
      </c>
      <c r="D78">
        <v>2015</v>
      </c>
      <c r="E78" s="128" t="s">
        <v>2291</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2302</v>
      </c>
      <c r="B79" t="s">
        <v>2323</v>
      </c>
      <c r="C79" t="s">
        <v>2290</v>
      </c>
      <c r="D79">
        <v>2016</v>
      </c>
      <c r="E79" s="128" t="s">
        <v>2291</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2302</v>
      </c>
      <c r="B80" t="s">
        <v>2323</v>
      </c>
      <c r="C80" t="s">
        <v>2290</v>
      </c>
      <c r="D80">
        <v>2017</v>
      </c>
      <c r="E80" s="128" t="s">
        <v>2291</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2302</v>
      </c>
      <c r="B81" t="s">
        <v>2323</v>
      </c>
      <c r="C81" t="s">
        <v>2292</v>
      </c>
      <c r="D81">
        <v>2018</v>
      </c>
      <c r="E81" s="128" t="s">
        <v>2291</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2302</v>
      </c>
      <c r="B82" t="s">
        <v>2323</v>
      </c>
      <c r="C82" t="s">
        <v>2292</v>
      </c>
      <c r="D82">
        <v>2019</v>
      </c>
      <c r="E82" s="128" t="s">
        <v>2291</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2306</v>
      </c>
      <c r="B83" t="s">
        <v>2324</v>
      </c>
      <c r="C83" t="s">
        <v>2290</v>
      </c>
      <c r="D83">
        <v>2015</v>
      </c>
      <c r="E83" s="128" t="s">
        <v>2291</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2306</v>
      </c>
      <c r="B84" t="s">
        <v>2324</v>
      </c>
      <c r="C84" t="s">
        <v>2290</v>
      </c>
      <c r="D84">
        <v>2016</v>
      </c>
      <c r="E84" s="128" t="s">
        <v>2291</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2306</v>
      </c>
      <c r="B85" t="s">
        <v>2324</v>
      </c>
      <c r="C85" t="s">
        <v>2290</v>
      </c>
      <c r="D85">
        <v>2017</v>
      </c>
      <c r="E85" s="128" t="s">
        <v>2291</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2306</v>
      </c>
      <c r="B86" t="s">
        <v>2324</v>
      </c>
      <c r="C86" t="s">
        <v>2292</v>
      </c>
      <c r="D86">
        <v>2018</v>
      </c>
      <c r="E86" s="128" t="s">
        <v>2291</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2306</v>
      </c>
      <c r="B87" t="s">
        <v>2325</v>
      </c>
      <c r="C87" t="s">
        <v>2290</v>
      </c>
      <c r="D87">
        <v>2017</v>
      </c>
      <c r="E87" s="128" t="s">
        <v>2291</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2306</v>
      </c>
      <c r="B88" t="s">
        <v>2325</v>
      </c>
      <c r="C88" t="s">
        <v>2292</v>
      </c>
      <c r="D88">
        <v>2018</v>
      </c>
      <c r="E88" s="128" t="s">
        <v>2291</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2306</v>
      </c>
      <c r="B89" t="s">
        <v>2325</v>
      </c>
      <c r="C89" t="s">
        <v>2292</v>
      </c>
      <c r="D89">
        <v>2019</v>
      </c>
      <c r="E89" s="128" t="s">
        <v>2291</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2288</v>
      </c>
      <c r="B90" t="s">
        <v>2326</v>
      </c>
      <c r="C90" t="s">
        <v>2290</v>
      </c>
      <c r="D90">
        <v>2015</v>
      </c>
      <c r="E90" s="128" t="s">
        <v>2291</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2288</v>
      </c>
      <c r="B91" t="s">
        <v>2326</v>
      </c>
      <c r="C91" t="s">
        <v>2290</v>
      </c>
      <c r="D91">
        <v>2016</v>
      </c>
      <c r="E91" s="128" t="s">
        <v>2291</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2288</v>
      </c>
      <c r="B92" t="s">
        <v>2326</v>
      </c>
      <c r="C92" t="s">
        <v>2290</v>
      </c>
      <c r="D92">
        <v>2017</v>
      </c>
      <c r="E92" s="128" t="s">
        <v>2291</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2288</v>
      </c>
      <c r="B93" t="s">
        <v>2326</v>
      </c>
      <c r="C93" t="s">
        <v>2292</v>
      </c>
      <c r="D93">
        <v>2018</v>
      </c>
      <c r="E93" s="128" t="s">
        <v>2291</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2288</v>
      </c>
      <c r="B94" t="s">
        <v>2326</v>
      </c>
      <c r="C94" t="s">
        <v>2292</v>
      </c>
      <c r="D94">
        <v>2019</v>
      </c>
      <c r="E94" s="128" t="s">
        <v>2291</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2297</v>
      </c>
      <c r="B95" t="s">
        <v>2327</v>
      </c>
      <c r="C95" t="s">
        <v>2299</v>
      </c>
      <c r="D95">
        <v>2017</v>
      </c>
      <c r="E95" s="128" t="s">
        <v>2291</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2297</v>
      </c>
      <c r="B96" t="s">
        <v>2327</v>
      </c>
      <c r="C96" t="s">
        <v>2300</v>
      </c>
      <c r="D96">
        <v>2018</v>
      </c>
      <c r="E96" s="128" t="s">
        <v>2291</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2297</v>
      </c>
      <c r="B97" t="s">
        <v>2327</v>
      </c>
      <c r="C97" t="s">
        <v>2300</v>
      </c>
      <c r="D97">
        <v>2019</v>
      </c>
      <c r="E97" s="128" t="s">
        <v>2291</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2306</v>
      </c>
      <c r="B98" t="s">
        <v>2328</v>
      </c>
      <c r="C98" t="s">
        <v>2290</v>
      </c>
      <c r="D98">
        <v>2017</v>
      </c>
      <c r="E98" s="128" t="s">
        <v>2291</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2306</v>
      </c>
      <c r="B99" t="s">
        <v>2328</v>
      </c>
      <c r="C99" t="s">
        <v>2292</v>
      </c>
      <c r="D99">
        <v>2018</v>
      </c>
      <c r="E99" s="128" t="s">
        <v>2291</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2306</v>
      </c>
      <c r="B100" t="s">
        <v>2328</v>
      </c>
      <c r="C100" t="s">
        <v>2292</v>
      </c>
      <c r="D100">
        <v>2019</v>
      </c>
      <c r="E100" s="128" t="s">
        <v>2291</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2314</v>
      </c>
      <c r="B101" t="s">
        <v>2329</v>
      </c>
      <c r="C101" t="s">
        <v>2290</v>
      </c>
      <c r="D101">
        <v>2015</v>
      </c>
      <c r="E101" s="128" t="s">
        <v>2291</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2314</v>
      </c>
      <c r="B102" t="s">
        <v>2329</v>
      </c>
      <c r="C102" t="s">
        <v>2290</v>
      </c>
      <c r="D102">
        <v>2016</v>
      </c>
      <c r="E102" s="128" t="s">
        <v>2291</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2314</v>
      </c>
      <c r="B103" t="s">
        <v>2329</v>
      </c>
      <c r="C103" t="s">
        <v>2290</v>
      </c>
      <c r="D103">
        <v>2017</v>
      </c>
      <c r="E103" s="128" t="s">
        <v>2291</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2314</v>
      </c>
      <c r="B104" t="s">
        <v>2329</v>
      </c>
      <c r="C104" t="s">
        <v>2292</v>
      </c>
      <c r="D104">
        <v>2018</v>
      </c>
      <c r="E104" s="128" t="s">
        <v>2291</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2314</v>
      </c>
      <c r="B105" t="s">
        <v>2329</v>
      </c>
      <c r="C105" t="s">
        <v>2292</v>
      </c>
      <c r="D105">
        <v>2019</v>
      </c>
      <c r="E105" s="128" t="s">
        <v>2291</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2297</v>
      </c>
      <c r="B106" t="s">
        <v>2330</v>
      </c>
      <c r="C106" t="s">
        <v>2300</v>
      </c>
      <c r="D106">
        <v>2018</v>
      </c>
      <c r="E106" s="128" t="s">
        <v>2291</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2297</v>
      </c>
      <c r="B107" t="s">
        <v>2330</v>
      </c>
      <c r="C107" t="s">
        <v>2300</v>
      </c>
      <c r="D107">
        <v>2019</v>
      </c>
      <c r="E107" s="128" t="s">
        <v>2291</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2311</v>
      </c>
      <c r="B108" t="s">
        <v>2331</v>
      </c>
      <c r="C108" t="s">
        <v>2290</v>
      </c>
      <c r="D108">
        <v>2015</v>
      </c>
      <c r="E108" s="128" t="s">
        <v>2291</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2311</v>
      </c>
      <c r="B109" t="s">
        <v>2331</v>
      </c>
      <c r="C109" t="s">
        <v>2290</v>
      </c>
      <c r="D109">
        <v>2016</v>
      </c>
      <c r="E109" s="128" t="s">
        <v>2291</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2311</v>
      </c>
      <c r="B110" t="s">
        <v>2331</v>
      </c>
      <c r="C110" t="s">
        <v>2290</v>
      </c>
      <c r="D110">
        <v>2017</v>
      </c>
      <c r="E110" s="128" t="s">
        <v>2291</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2311</v>
      </c>
      <c r="B111" t="s">
        <v>2331</v>
      </c>
      <c r="C111" t="s">
        <v>2292</v>
      </c>
      <c r="D111">
        <v>2018</v>
      </c>
      <c r="E111" s="128" t="s">
        <v>2291</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2311</v>
      </c>
      <c r="B112" t="s">
        <v>2331</v>
      </c>
      <c r="C112" t="s">
        <v>2292</v>
      </c>
      <c r="D112">
        <v>2019</v>
      </c>
      <c r="E112" s="128" t="s">
        <v>2291</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2293</v>
      </c>
      <c r="B113" t="s">
        <v>2332</v>
      </c>
      <c r="C113" t="s">
        <v>2295</v>
      </c>
      <c r="D113">
        <v>2016</v>
      </c>
      <c r="E113" s="128" t="s">
        <v>2291</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2293</v>
      </c>
      <c r="B114" t="s">
        <v>2332</v>
      </c>
      <c r="C114" t="s">
        <v>2295</v>
      </c>
      <c r="D114">
        <v>2017</v>
      </c>
      <c r="E114" s="128" t="s">
        <v>2291</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2293</v>
      </c>
      <c r="B115" t="s">
        <v>2332</v>
      </c>
      <c r="C115" t="s">
        <v>2296</v>
      </c>
      <c r="D115">
        <v>2018</v>
      </c>
      <c r="E115" s="128" t="s">
        <v>2291</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2293</v>
      </c>
      <c r="B116" t="s">
        <v>2332</v>
      </c>
      <c r="C116" t="s">
        <v>2296</v>
      </c>
      <c r="D116">
        <v>2019</v>
      </c>
      <c r="E116" s="128" t="s">
        <v>2291</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2314</v>
      </c>
      <c r="B117" t="s">
        <v>2333</v>
      </c>
      <c r="C117" t="s">
        <v>2290</v>
      </c>
      <c r="D117">
        <v>2017</v>
      </c>
      <c r="E117" s="128" t="s">
        <v>2291</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2314</v>
      </c>
      <c r="B118" t="s">
        <v>2333</v>
      </c>
      <c r="C118" t="s">
        <v>2292</v>
      </c>
      <c r="D118">
        <v>2018</v>
      </c>
      <c r="E118" s="128" t="s">
        <v>2291</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2293</v>
      </c>
      <c r="B119" t="s">
        <v>2334</v>
      </c>
      <c r="C119" t="s">
        <v>2295</v>
      </c>
      <c r="D119">
        <v>2016</v>
      </c>
      <c r="E119" s="128" t="s">
        <v>2291</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2293</v>
      </c>
      <c r="B120" t="s">
        <v>2334</v>
      </c>
      <c r="C120" t="s">
        <v>2295</v>
      </c>
      <c r="D120">
        <v>2017</v>
      </c>
      <c r="E120" s="128" t="s">
        <v>2291</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2293</v>
      </c>
      <c r="B121" t="s">
        <v>2334</v>
      </c>
      <c r="C121" t="s">
        <v>2296</v>
      </c>
      <c r="D121">
        <v>2018</v>
      </c>
      <c r="E121" s="128" t="s">
        <v>2291</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2293</v>
      </c>
      <c r="B122" t="s">
        <v>2334</v>
      </c>
      <c r="C122" t="s">
        <v>2296</v>
      </c>
      <c r="D122">
        <v>2019</v>
      </c>
      <c r="E122" s="128" t="s">
        <v>2291</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2304</v>
      </c>
      <c r="B123" t="s">
        <v>2304</v>
      </c>
      <c r="C123" t="s">
        <v>2335</v>
      </c>
      <c r="D123">
        <v>2014</v>
      </c>
      <c r="E123" s="128" t="s">
        <v>2291</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2304</v>
      </c>
      <c r="B124" t="s">
        <v>2304</v>
      </c>
      <c r="C124" t="s">
        <v>2335</v>
      </c>
      <c r="D124">
        <v>2015</v>
      </c>
      <c r="E124" s="128" t="s">
        <v>2291</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2304</v>
      </c>
      <c r="B125" t="s">
        <v>2304</v>
      </c>
      <c r="C125" t="s">
        <v>2299</v>
      </c>
      <c r="D125">
        <v>2016</v>
      </c>
      <c r="E125" s="128" t="s">
        <v>2291</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2304</v>
      </c>
      <c r="B126" t="s">
        <v>2304</v>
      </c>
      <c r="C126" t="s">
        <v>2299</v>
      </c>
      <c r="D126">
        <v>2017</v>
      </c>
      <c r="E126" s="128" t="s">
        <v>2291</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2304</v>
      </c>
      <c r="B127" t="s">
        <v>2304</v>
      </c>
      <c r="C127" t="s">
        <v>2300</v>
      </c>
      <c r="D127">
        <v>2018</v>
      </c>
      <c r="E127" s="128" t="s">
        <v>2291</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2304</v>
      </c>
      <c r="B128" t="s">
        <v>2304</v>
      </c>
      <c r="C128" t="s">
        <v>2300</v>
      </c>
      <c r="D128">
        <v>2019</v>
      </c>
      <c r="E128" s="128" t="s">
        <v>2291</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2304</v>
      </c>
      <c r="B129" t="s">
        <v>2336</v>
      </c>
      <c r="C129" t="s">
        <v>2335</v>
      </c>
      <c r="D129">
        <v>2015</v>
      </c>
      <c r="E129" s="128" t="s">
        <v>2291</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2304</v>
      </c>
      <c r="B130" t="s">
        <v>2336</v>
      </c>
      <c r="C130" t="s">
        <v>2299</v>
      </c>
      <c r="D130">
        <v>2016</v>
      </c>
      <c r="E130" s="128" t="s">
        <v>2291</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2304</v>
      </c>
      <c r="B131" t="s">
        <v>2336</v>
      </c>
      <c r="C131" t="s">
        <v>2299</v>
      </c>
      <c r="D131">
        <v>2017</v>
      </c>
      <c r="E131" s="128" t="s">
        <v>2291</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2304</v>
      </c>
      <c r="B132" t="s">
        <v>2336</v>
      </c>
      <c r="C132" t="s">
        <v>2300</v>
      </c>
      <c r="D132">
        <v>2018</v>
      </c>
      <c r="E132" s="128" t="s">
        <v>2291</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2304</v>
      </c>
      <c r="B133" t="s">
        <v>2336</v>
      </c>
      <c r="C133" t="s">
        <v>2300</v>
      </c>
      <c r="D133">
        <v>2019</v>
      </c>
      <c r="E133" s="128" t="s">
        <v>2291</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2314</v>
      </c>
      <c r="B134" t="s">
        <v>2337</v>
      </c>
      <c r="C134" t="s">
        <v>2292</v>
      </c>
      <c r="D134">
        <v>2018</v>
      </c>
      <c r="E134" s="128" t="s">
        <v>2291</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2314</v>
      </c>
      <c r="B135" t="s">
        <v>2337</v>
      </c>
      <c r="C135" t="s">
        <v>2292</v>
      </c>
      <c r="D135">
        <v>2019</v>
      </c>
      <c r="E135" s="128" t="s">
        <v>2291</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2288</v>
      </c>
      <c r="B136" t="s">
        <v>2338</v>
      </c>
      <c r="C136" t="s">
        <v>2292</v>
      </c>
      <c r="D136">
        <v>2018</v>
      </c>
      <c r="E136" s="128" t="s">
        <v>2291</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2288</v>
      </c>
      <c r="B137" t="s">
        <v>2338</v>
      </c>
      <c r="C137" t="s">
        <v>2292</v>
      </c>
      <c r="D137">
        <v>2019</v>
      </c>
      <c r="E137" s="128" t="s">
        <v>2291</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2288</v>
      </c>
      <c r="B138" t="s">
        <v>2339</v>
      </c>
      <c r="C138" t="s">
        <v>2290</v>
      </c>
      <c r="D138">
        <v>2016</v>
      </c>
      <c r="E138" s="128" t="s">
        <v>2291</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2288</v>
      </c>
      <c r="B139" t="s">
        <v>2339</v>
      </c>
      <c r="C139" t="s">
        <v>2290</v>
      </c>
      <c r="D139">
        <v>2017</v>
      </c>
      <c r="E139" s="128" t="s">
        <v>2291</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2288</v>
      </c>
      <c r="B140" t="s">
        <v>2339</v>
      </c>
      <c r="C140" t="s">
        <v>2292</v>
      </c>
      <c r="D140">
        <v>2019</v>
      </c>
      <c r="E140" s="128" t="s">
        <v>2291</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2306</v>
      </c>
      <c r="B141" t="s">
        <v>2340</v>
      </c>
      <c r="C141" t="s">
        <v>2290</v>
      </c>
      <c r="D141">
        <v>2017</v>
      </c>
      <c r="E141" s="128" t="s">
        <v>2291</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2293</v>
      </c>
      <c r="B142" t="s">
        <v>2293</v>
      </c>
      <c r="C142" t="s">
        <v>2295</v>
      </c>
      <c r="D142">
        <v>2017</v>
      </c>
      <c r="E142" s="128" t="s">
        <v>2291</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2293</v>
      </c>
      <c r="B143" t="s">
        <v>2293</v>
      </c>
      <c r="C143" t="s">
        <v>2296</v>
      </c>
      <c r="D143">
        <v>2018</v>
      </c>
      <c r="E143" s="128" t="s">
        <v>2291</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2293</v>
      </c>
      <c r="B144" t="s">
        <v>2293</v>
      </c>
      <c r="C144" t="s">
        <v>2296</v>
      </c>
      <c r="D144">
        <v>2019</v>
      </c>
      <c r="E144" s="128" t="s">
        <v>2291</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2293</v>
      </c>
      <c r="B145" t="s">
        <v>2341</v>
      </c>
      <c r="C145" t="s">
        <v>2295</v>
      </c>
      <c r="D145">
        <v>2016</v>
      </c>
      <c r="E145" s="128" t="s">
        <v>2291</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2293</v>
      </c>
      <c r="B146" t="s">
        <v>2341</v>
      </c>
      <c r="C146" t="s">
        <v>2295</v>
      </c>
      <c r="D146">
        <v>2017</v>
      </c>
      <c r="E146" s="128" t="s">
        <v>2291</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2293</v>
      </c>
      <c r="B147" t="s">
        <v>2341</v>
      </c>
      <c r="C147" t="s">
        <v>2296</v>
      </c>
      <c r="D147">
        <v>2018</v>
      </c>
      <c r="E147" s="128" t="s">
        <v>2291</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2293</v>
      </c>
      <c r="B148" t="s">
        <v>2341</v>
      </c>
      <c r="C148" t="s">
        <v>2296</v>
      </c>
      <c r="D148">
        <v>2019</v>
      </c>
      <c r="E148" s="128" t="s">
        <v>2291</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2302</v>
      </c>
      <c r="B149" t="s">
        <v>2342</v>
      </c>
      <c r="C149" t="s">
        <v>2290</v>
      </c>
      <c r="D149">
        <v>2015</v>
      </c>
      <c r="E149" s="128" t="s">
        <v>2291</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2302</v>
      </c>
      <c r="B150" t="s">
        <v>2342</v>
      </c>
      <c r="C150" t="s">
        <v>2290</v>
      </c>
      <c r="D150">
        <v>2016</v>
      </c>
      <c r="E150" s="128" t="s">
        <v>2291</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2302</v>
      </c>
      <c r="B151" t="s">
        <v>2342</v>
      </c>
      <c r="C151" t="s">
        <v>2290</v>
      </c>
      <c r="D151">
        <v>2017</v>
      </c>
      <c r="E151" s="128" t="s">
        <v>2291</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2302</v>
      </c>
      <c r="B152" t="s">
        <v>2342</v>
      </c>
      <c r="C152" t="s">
        <v>2292</v>
      </c>
      <c r="D152">
        <v>2018</v>
      </c>
      <c r="E152" s="128" t="s">
        <v>2291</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2302</v>
      </c>
      <c r="B153" t="s">
        <v>2342</v>
      </c>
      <c r="C153" t="s">
        <v>2292</v>
      </c>
      <c r="D153">
        <v>2019</v>
      </c>
      <c r="E153" s="128" t="s">
        <v>2291</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2302</v>
      </c>
      <c r="B154" t="s">
        <v>2343</v>
      </c>
      <c r="C154" t="s">
        <v>2292</v>
      </c>
      <c r="D154">
        <v>2018</v>
      </c>
      <c r="E154" s="128" t="s">
        <v>2291</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2302</v>
      </c>
      <c r="B155" t="s">
        <v>2343</v>
      </c>
      <c r="C155" t="s">
        <v>2292</v>
      </c>
      <c r="D155">
        <v>2019</v>
      </c>
      <c r="E155" s="128" t="s">
        <v>2291</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2302</v>
      </c>
      <c r="B156" t="s">
        <v>2344</v>
      </c>
      <c r="C156" t="s">
        <v>2290</v>
      </c>
      <c r="D156">
        <v>2016</v>
      </c>
      <c r="E156" s="128" t="s">
        <v>2291</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2302</v>
      </c>
      <c r="B157" t="s">
        <v>2344</v>
      </c>
      <c r="C157" t="s">
        <v>2290</v>
      </c>
      <c r="D157">
        <v>2017</v>
      </c>
      <c r="E157" s="128" t="s">
        <v>2291</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2302</v>
      </c>
      <c r="B158" t="s">
        <v>2344</v>
      </c>
      <c r="C158" t="s">
        <v>2292</v>
      </c>
      <c r="D158">
        <v>2018</v>
      </c>
      <c r="E158" s="128" t="s">
        <v>2291</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2302</v>
      </c>
      <c r="B159" t="s">
        <v>2344</v>
      </c>
      <c r="C159" t="s">
        <v>2292</v>
      </c>
      <c r="D159">
        <v>2019</v>
      </c>
      <c r="E159" s="128" t="s">
        <v>2291</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2306</v>
      </c>
      <c r="B160" t="s">
        <v>2345</v>
      </c>
      <c r="C160" t="s">
        <v>2290</v>
      </c>
      <c r="D160">
        <v>2017</v>
      </c>
      <c r="E160" s="128" t="s">
        <v>2291</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2306</v>
      </c>
      <c r="B161" t="s">
        <v>2345</v>
      </c>
      <c r="C161" t="s">
        <v>2292</v>
      </c>
      <c r="D161">
        <v>2018</v>
      </c>
      <c r="E161" s="128" t="s">
        <v>2291</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2306</v>
      </c>
      <c r="B162" t="s">
        <v>2345</v>
      </c>
      <c r="C162" t="s">
        <v>2292</v>
      </c>
      <c r="D162">
        <v>2019</v>
      </c>
      <c r="E162" s="128" t="s">
        <v>2291</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2306</v>
      </c>
      <c r="B163" t="s">
        <v>2346</v>
      </c>
      <c r="C163" t="s">
        <v>2290</v>
      </c>
      <c r="D163">
        <v>2015</v>
      </c>
      <c r="E163" s="128" t="s">
        <v>2291</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2306</v>
      </c>
      <c r="B164" t="s">
        <v>2346</v>
      </c>
      <c r="C164" t="s">
        <v>2290</v>
      </c>
      <c r="D164">
        <v>2016</v>
      </c>
      <c r="E164" s="128" t="s">
        <v>2291</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2306</v>
      </c>
      <c r="B165" t="s">
        <v>2346</v>
      </c>
      <c r="C165" t="s">
        <v>2290</v>
      </c>
      <c r="D165">
        <v>2017</v>
      </c>
      <c r="E165" s="128" t="s">
        <v>2291</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2306</v>
      </c>
      <c r="B166" t="s">
        <v>2346</v>
      </c>
      <c r="C166" t="s">
        <v>2292</v>
      </c>
      <c r="D166">
        <v>2018</v>
      </c>
      <c r="E166" s="128" t="s">
        <v>2291</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2311</v>
      </c>
      <c r="B167" t="s">
        <v>2347</v>
      </c>
      <c r="C167" t="s">
        <v>2290</v>
      </c>
      <c r="D167">
        <v>2015</v>
      </c>
      <c r="E167" s="128" t="s">
        <v>2291</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2311</v>
      </c>
      <c r="B168" t="s">
        <v>2347</v>
      </c>
      <c r="C168" t="s">
        <v>2290</v>
      </c>
      <c r="D168">
        <v>2016</v>
      </c>
      <c r="E168" s="128" t="s">
        <v>2291</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2311</v>
      </c>
      <c r="B169" t="s">
        <v>2347</v>
      </c>
      <c r="C169" t="s">
        <v>2290</v>
      </c>
      <c r="D169">
        <v>2017</v>
      </c>
      <c r="E169" s="128" t="s">
        <v>2291</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2311</v>
      </c>
      <c r="B170" t="s">
        <v>2347</v>
      </c>
      <c r="C170" t="s">
        <v>2292</v>
      </c>
      <c r="D170">
        <v>2018</v>
      </c>
      <c r="E170" s="128" t="s">
        <v>2291</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2311</v>
      </c>
      <c r="B171" t="s">
        <v>2347</v>
      </c>
      <c r="C171" t="s">
        <v>2292</v>
      </c>
      <c r="D171">
        <v>2019</v>
      </c>
      <c r="E171" s="128" t="s">
        <v>2291</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2306</v>
      </c>
      <c r="B172" t="s">
        <v>2348</v>
      </c>
      <c r="C172" t="s">
        <v>2290</v>
      </c>
      <c r="D172">
        <v>2015</v>
      </c>
      <c r="E172" s="128" t="s">
        <v>2291</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2306</v>
      </c>
      <c r="B173" t="s">
        <v>2348</v>
      </c>
      <c r="C173" t="s">
        <v>2290</v>
      </c>
      <c r="D173">
        <v>2016</v>
      </c>
      <c r="E173" s="128" t="s">
        <v>2291</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2306</v>
      </c>
      <c r="B174" t="s">
        <v>2348</v>
      </c>
      <c r="C174" t="s">
        <v>2290</v>
      </c>
      <c r="D174">
        <v>2017</v>
      </c>
      <c r="E174" s="128" t="s">
        <v>2291</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2306</v>
      </c>
      <c r="B175" t="s">
        <v>2348</v>
      </c>
      <c r="C175" t="s">
        <v>2292</v>
      </c>
      <c r="D175">
        <v>2018</v>
      </c>
      <c r="E175" s="128" t="s">
        <v>2291</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2306</v>
      </c>
      <c r="B176" t="s">
        <v>2348</v>
      </c>
      <c r="C176" t="s">
        <v>2292</v>
      </c>
      <c r="D176">
        <v>2019</v>
      </c>
      <c r="E176" s="128" t="s">
        <v>2291</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2314</v>
      </c>
      <c r="B177" t="s">
        <v>2349</v>
      </c>
      <c r="C177" t="s">
        <v>2292</v>
      </c>
      <c r="D177">
        <v>2018</v>
      </c>
      <c r="E177" s="128" t="s">
        <v>2291</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2314</v>
      </c>
      <c r="B178" t="s">
        <v>2349</v>
      </c>
      <c r="C178" t="s">
        <v>2292</v>
      </c>
      <c r="D178">
        <v>2019</v>
      </c>
      <c r="E178" s="128" t="s">
        <v>2291</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2302</v>
      </c>
      <c r="B179" t="s">
        <v>2350</v>
      </c>
      <c r="C179" t="s">
        <v>2290</v>
      </c>
      <c r="D179">
        <v>2015</v>
      </c>
      <c r="E179" s="128" t="s">
        <v>2291</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2302</v>
      </c>
      <c r="B180" t="s">
        <v>2350</v>
      </c>
      <c r="C180" t="s">
        <v>2290</v>
      </c>
      <c r="D180">
        <v>2016</v>
      </c>
      <c r="E180" s="128" t="s">
        <v>2291</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2302</v>
      </c>
      <c r="B181" t="s">
        <v>2350</v>
      </c>
      <c r="C181" t="s">
        <v>2290</v>
      </c>
      <c r="D181">
        <v>2017</v>
      </c>
      <c r="E181" s="128" t="s">
        <v>2291</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2302</v>
      </c>
      <c r="B182" t="s">
        <v>2350</v>
      </c>
      <c r="C182" t="s">
        <v>2292</v>
      </c>
      <c r="D182">
        <v>2018</v>
      </c>
      <c r="E182" s="128" t="s">
        <v>2291</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2302</v>
      </c>
      <c r="B183" t="s">
        <v>2350</v>
      </c>
      <c r="C183" t="s">
        <v>2292</v>
      </c>
      <c r="D183">
        <v>2019</v>
      </c>
      <c r="E183" s="128" t="s">
        <v>2291</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2306</v>
      </c>
      <c r="B184" t="s">
        <v>2314</v>
      </c>
      <c r="C184" t="s">
        <v>2292</v>
      </c>
      <c r="D184">
        <v>2018</v>
      </c>
      <c r="E184" s="128" t="s">
        <v>2291</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2306</v>
      </c>
      <c r="B185" t="s">
        <v>2314</v>
      </c>
      <c r="C185" t="s">
        <v>2292</v>
      </c>
      <c r="D185">
        <v>2019</v>
      </c>
      <c r="E185" s="128" t="s">
        <v>2291</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2314</v>
      </c>
      <c r="B186" t="s">
        <v>2351</v>
      </c>
      <c r="C186" t="s">
        <v>2290</v>
      </c>
      <c r="D186">
        <v>2015</v>
      </c>
      <c r="E186" s="128" t="s">
        <v>2291</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2314</v>
      </c>
      <c r="B187" t="s">
        <v>2351</v>
      </c>
      <c r="C187" t="s">
        <v>2290</v>
      </c>
      <c r="D187">
        <v>2016</v>
      </c>
      <c r="E187" s="128" t="s">
        <v>2291</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2314</v>
      </c>
      <c r="B188" t="s">
        <v>2351</v>
      </c>
      <c r="C188" t="s">
        <v>2290</v>
      </c>
      <c r="D188">
        <v>2017</v>
      </c>
      <c r="E188" s="128" t="s">
        <v>2291</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2314</v>
      </c>
      <c r="B189" t="s">
        <v>2351</v>
      </c>
      <c r="C189" t="s">
        <v>2292</v>
      </c>
      <c r="D189">
        <v>2018</v>
      </c>
      <c r="E189" s="128" t="s">
        <v>2291</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2314</v>
      </c>
      <c r="B190" t="s">
        <v>2351</v>
      </c>
      <c r="C190" t="s">
        <v>2292</v>
      </c>
      <c r="D190">
        <v>2019</v>
      </c>
      <c r="E190" s="128" t="s">
        <v>2291</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2306</v>
      </c>
      <c r="B191" t="s">
        <v>2352</v>
      </c>
      <c r="C191" t="s">
        <v>2290</v>
      </c>
      <c r="D191">
        <v>2016</v>
      </c>
      <c r="E191" s="128" t="s">
        <v>2291</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2306</v>
      </c>
      <c r="B192" t="s">
        <v>2352</v>
      </c>
      <c r="C192" t="s">
        <v>2292</v>
      </c>
      <c r="D192">
        <v>2018</v>
      </c>
      <c r="E192" s="128" t="s">
        <v>2291</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2306</v>
      </c>
      <c r="B193" t="s">
        <v>2352</v>
      </c>
      <c r="C193" t="s">
        <v>2292</v>
      </c>
      <c r="D193">
        <v>2019</v>
      </c>
      <c r="E193" s="128" t="s">
        <v>2291</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2306</v>
      </c>
      <c r="B194" t="s">
        <v>2353</v>
      </c>
      <c r="C194" t="s">
        <v>2290</v>
      </c>
      <c r="D194">
        <v>2015</v>
      </c>
      <c r="E194" s="128" t="s">
        <v>2291</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2306</v>
      </c>
      <c r="B195" t="s">
        <v>2353</v>
      </c>
      <c r="C195" t="s">
        <v>2290</v>
      </c>
      <c r="D195">
        <v>2016</v>
      </c>
      <c r="E195" s="128" t="s">
        <v>2291</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2306</v>
      </c>
      <c r="B196" t="s">
        <v>2353</v>
      </c>
      <c r="C196" t="s">
        <v>2290</v>
      </c>
      <c r="D196">
        <v>2017</v>
      </c>
      <c r="E196" s="128" t="s">
        <v>2291</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2306</v>
      </c>
      <c r="B197" t="s">
        <v>2353</v>
      </c>
      <c r="C197" t="s">
        <v>2292</v>
      </c>
      <c r="D197">
        <v>2018</v>
      </c>
      <c r="E197" s="128" t="s">
        <v>2291</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2306</v>
      </c>
      <c r="B198" t="s">
        <v>2353</v>
      </c>
      <c r="C198" t="s">
        <v>2292</v>
      </c>
      <c r="D198">
        <v>2019</v>
      </c>
      <c r="E198" s="128" t="s">
        <v>2291</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2302</v>
      </c>
      <c r="B199" t="s">
        <v>2354</v>
      </c>
      <c r="C199" t="s">
        <v>2290</v>
      </c>
      <c r="D199">
        <v>2015</v>
      </c>
      <c r="E199" s="128" t="s">
        <v>2291</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2302</v>
      </c>
      <c r="B200" t="s">
        <v>2354</v>
      </c>
      <c r="C200" t="s">
        <v>2290</v>
      </c>
      <c r="D200">
        <v>2016</v>
      </c>
      <c r="E200" s="128" t="s">
        <v>2291</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2302</v>
      </c>
      <c r="B201" t="s">
        <v>2354</v>
      </c>
      <c r="C201" t="s">
        <v>2290</v>
      </c>
      <c r="D201">
        <v>2017</v>
      </c>
      <c r="E201" s="128" t="s">
        <v>2291</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2302</v>
      </c>
      <c r="B202" t="s">
        <v>2354</v>
      </c>
      <c r="C202" t="s">
        <v>2292</v>
      </c>
      <c r="D202">
        <v>2018</v>
      </c>
      <c r="E202" s="128" t="s">
        <v>2291</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2302</v>
      </c>
      <c r="B203" t="s">
        <v>2354</v>
      </c>
      <c r="C203" t="s">
        <v>2292</v>
      </c>
      <c r="D203">
        <v>2019</v>
      </c>
      <c r="E203" s="128" t="s">
        <v>2291</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2314</v>
      </c>
      <c r="B204" t="s">
        <v>2355</v>
      </c>
      <c r="C204" t="s">
        <v>2290</v>
      </c>
      <c r="D204">
        <v>2017</v>
      </c>
      <c r="E204" s="128" t="s">
        <v>2291</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2314</v>
      </c>
      <c r="B205" t="s">
        <v>2355</v>
      </c>
      <c r="C205" t="s">
        <v>2292</v>
      </c>
      <c r="D205">
        <v>2018</v>
      </c>
      <c r="E205" s="128" t="s">
        <v>2291</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2314</v>
      </c>
      <c r="B206" t="s">
        <v>2355</v>
      </c>
      <c r="C206" t="s">
        <v>2292</v>
      </c>
      <c r="D206">
        <v>2019</v>
      </c>
      <c r="E206" s="128" t="s">
        <v>2291</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2288</v>
      </c>
      <c r="B207" t="s">
        <v>2356</v>
      </c>
      <c r="C207" t="s">
        <v>2290</v>
      </c>
      <c r="D207">
        <v>2015</v>
      </c>
      <c r="E207" s="128" t="s">
        <v>2291</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2288</v>
      </c>
      <c r="B208" t="s">
        <v>2356</v>
      </c>
      <c r="C208" t="s">
        <v>2290</v>
      </c>
      <c r="D208">
        <v>2016</v>
      </c>
      <c r="E208" s="128" t="s">
        <v>2291</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2288</v>
      </c>
      <c r="B209" t="s">
        <v>2356</v>
      </c>
      <c r="C209" t="s">
        <v>2290</v>
      </c>
      <c r="D209">
        <v>2017</v>
      </c>
      <c r="E209" s="128" t="s">
        <v>2291</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2288</v>
      </c>
      <c r="B210" t="s">
        <v>2356</v>
      </c>
      <c r="C210" t="s">
        <v>2292</v>
      </c>
      <c r="D210">
        <v>2018</v>
      </c>
      <c r="E210" s="128" t="s">
        <v>2291</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2288</v>
      </c>
      <c r="B211" t="s">
        <v>2356</v>
      </c>
      <c r="C211" t="s">
        <v>2292</v>
      </c>
      <c r="D211">
        <v>2019</v>
      </c>
      <c r="E211" s="128" t="s">
        <v>2291</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2288</v>
      </c>
      <c r="B212" t="s">
        <v>2357</v>
      </c>
      <c r="C212" t="s">
        <v>2292</v>
      </c>
      <c r="D212">
        <v>2018</v>
      </c>
      <c r="E212" s="128" t="s">
        <v>2291</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2288</v>
      </c>
      <c r="B213" t="s">
        <v>2357</v>
      </c>
      <c r="C213" t="s">
        <v>2292</v>
      </c>
      <c r="D213">
        <v>2019</v>
      </c>
      <c r="E213" s="128" t="s">
        <v>2291</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2314</v>
      </c>
      <c r="B214" t="s">
        <v>2358</v>
      </c>
      <c r="C214" t="s">
        <v>2290</v>
      </c>
      <c r="D214">
        <v>2015</v>
      </c>
      <c r="E214" s="128" t="s">
        <v>2291</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2314</v>
      </c>
      <c r="B215" t="s">
        <v>2358</v>
      </c>
      <c r="C215" t="s">
        <v>2290</v>
      </c>
      <c r="D215">
        <v>2016</v>
      </c>
      <c r="E215" s="128" t="s">
        <v>2291</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2314</v>
      </c>
      <c r="B216" t="s">
        <v>2358</v>
      </c>
      <c r="C216" t="s">
        <v>2290</v>
      </c>
      <c r="D216">
        <v>2017</v>
      </c>
      <c r="E216" s="128" t="s">
        <v>2291</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2314</v>
      </c>
      <c r="B217" t="s">
        <v>2358</v>
      </c>
      <c r="C217" t="s">
        <v>2292</v>
      </c>
      <c r="D217">
        <v>2018</v>
      </c>
      <c r="E217" s="128" t="s">
        <v>2291</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2314</v>
      </c>
      <c r="B218" t="s">
        <v>2358</v>
      </c>
      <c r="C218" t="s">
        <v>2292</v>
      </c>
      <c r="D218">
        <v>2019</v>
      </c>
      <c r="E218" s="128" t="s">
        <v>2291</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2311</v>
      </c>
      <c r="B219" t="s">
        <v>2311</v>
      </c>
      <c r="C219" t="s">
        <v>2290</v>
      </c>
      <c r="D219">
        <v>2015</v>
      </c>
      <c r="E219" s="128" t="s">
        <v>2291</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2311</v>
      </c>
      <c r="B220" t="s">
        <v>2311</v>
      </c>
      <c r="C220" t="s">
        <v>2290</v>
      </c>
      <c r="D220">
        <v>2016</v>
      </c>
      <c r="E220" s="128" t="s">
        <v>2291</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2311</v>
      </c>
      <c r="B221" t="s">
        <v>2311</v>
      </c>
      <c r="C221" t="s">
        <v>2290</v>
      </c>
      <c r="D221">
        <v>2017</v>
      </c>
      <c r="E221" s="128" t="s">
        <v>2291</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2311</v>
      </c>
      <c r="B222" t="s">
        <v>2311</v>
      </c>
      <c r="C222" t="s">
        <v>2292</v>
      </c>
      <c r="D222">
        <v>2018</v>
      </c>
      <c r="E222" s="128" t="s">
        <v>2291</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2311</v>
      </c>
      <c r="B223" t="s">
        <v>2311</v>
      </c>
      <c r="C223" t="s">
        <v>2292</v>
      </c>
      <c r="D223">
        <v>2019</v>
      </c>
      <c r="E223" s="128" t="s">
        <v>2291</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2311</v>
      </c>
      <c r="B224" t="s">
        <v>2359</v>
      </c>
      <c r="C224" t="s">
        <v>2290</v>
      </c>
      <c r="D224">
        <v>2015</v>
      </c>
      <c r="E224" s="128" t="s">
        <v>2291</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2311</v>
      </c>
      <c r="B225" t="s">
        <v>2359</v>
      </c>
      <c r="C225" t="s">
        <v>2290</v>
      </c>
      <c r="D225">
        <v>2016</v>
      </c>
      <c r="E225" s="128" t="s">
        <v>2291</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2311</v>
      </c>
      <c r="B226" t="s">
        <v>2359</v>
      </c>
      <c r="C226" t="s">
        <v>2290</v>
      </c>
      <c r="D226">
        <v>2017</v>
      </c>
      <c r="E226" s="128" t="s">
        <v>2291</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2311</v>
      </c>
      <c r="B227" t="s">
        <v>2359</v>
      </c>
      <c r="C227" t="s">
        <v>2292</v>
      </c>
      <c r="D227">
        <v>2018</v>
      </c>
      <c r="E227" s="128" t="s">
        <v>2291</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2311</v>
      </c>
      <c r="B228" t="s">
        <v>2359</v>
      </c>
      <c r="C228" t="s">
        <v>2292</v>
      </c>
      <c r="D228">
        <v>2019</v>
      </c>
      <c r="E228" s="128" t="s">
        <v>2291</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2302</v>
      </c>
      <c r="B229" t="s">
        <v>2360</v>
      </c>
      <c r="C229" t="s">
        <v>2290</v>
      </c>
      <c r="D229">
        <v>2015</v>
      </c>
      <c r="E229" s="128" t="s">
        <v>2291</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2302</v>
      </c>
      <c r="B230" t="s">
        <v>2360</v>
      </c>
      <c r="C230" t="s">
        <v>2290</v>
      </c>
      <c r="D230">
        <v>2016</v>
      </c>
      <c r="E230" s="128" t="s">
        <v>2291</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2302</v>
      </c>
      <c r="B231" t="s">
        <v>2360</v>
      </c>
      <c r="C231" t="s">
        <v>2290</v>
      </c>
      <c r="D231">
        <v>2017</v>
      </c>
      <c r="E231" s="128" t="s">
        <v>2291</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2302</v>
      </c>
      <c r="B232" t="s">
        <v>2360</v>
      </c>
      <c r="C232" t="s">
        <v>2292</v>
      </c>
      <c r="D232">
        <v>2018</v>
      </c>
      <c r="E232" s="128" t="s">
        <v>2291</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2302</v>
      </c>
      <c r="B233" t="s">
        <v>2360</v>
      </c>
      <c r="C233" t="s">
        <v>2292</v>
      </c>
      <c r="D233">
        <v>2019</v>
      </c>
      <c r="E233" s="128" t="s">
        <v>2291</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2311</v>
      </c>
      <c r="B234" t="s">
        <v>2361</v>
      </c>
      <c r="C234" t="s">
        <v>2290</v>
      </c>
      <c r="D234">
        <v>2015</v>
      </c>
      <c r="E234" s="128" t="s">
        <v>2291</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2311</v>
      </c>
      <c r="B235" t="s">
        <v>2361</v>
      </c>
      <c r="C235" t="s">
        <v>2290</v>
      </c>
      <c r="D235">
        <v>2016</v>
      </c>
      <c r="E235" s="128" t="s">
        <v>2291</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2311</v>
      </c>
      <c r="B236" t="s">
        <v>2361</v>
      </c>
      <c r="C236" t="s">
        <v>2290</v>
      </c>
      <c r="D236">
        <v>2017</v>
      </c>
      <c r="E236" s="128" t="s">
        <v>2291</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2311</v>
      </c>
      <c r="B237" t="s">
        <v>2361</v>
      </c>
      <c r="C237" t="s">
        <v>2292</v>
      </c>
      <c r="D237">
        <v>2018</v>
      </c>
      <c r="E237" s="128" t="s">
        <v>2291</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2311</v>
      </c>
      <c r="B238" t="s">
        <v>2361</v>
      </c>
      <c r="C238" t="s">
        <v>2292</v>
      </c>
      <c r="D238">
        <v>2019</v>
      </c>
      <c r="E238" s="128" t="s">
        <v>2291</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2288</v>
      </c>
      <c r="B239" t="s">
        <v>2362</v>
      </c>
      <c r="C239" t="s">
        <v>2290</v>
      </c>
      <c r="D239">
        <v>2015</v>
      </c>
      <c r="E239" s="128" t="s">
        <v>2291</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2288</v>
      </c>
      <c r="B240" t="s">
        <v>2362</v>
      </c>
      <c r="C240" t="s">
        <v>2290</v>
      </c>
      <c r="D240">
        <v>2016</v>
      </c>
      <c r="E240" s="128" t="s">
        <v>2291</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2288</v>
      </c>
      <c r="B241" t="s">
        <v>2362</v>
      </c>
      <c r="C241" t="s">
        <v>2290</v>
      </c>
      <c r="D241">
        <v>2017</v>
      </c>
      <c r="E241" s="128" t="s">
        <v>2291</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2288</v>
      </c>
      <c r="B242" t="s">
        <v>2362</v>
      </c>
      <c r="C242" t="s">
        <v>2292</v>
      </c>
      <c r="D242">
        <v>2018</v>
      </c>
      <c r="E242" s="128" t="s">
        <v>2291</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2288</v>
      </c>
      <c r="B243" t="s">
        <v>2362</v>
      </c>
      <c r="C243" t="s">
        <v>2292</v>
      </c>
      <c r="D243">
        <v>2019</v>
      </c>
      <c r="E243" s="128" t="s">
        <v>2291</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2302</v>
      </c>
      <c r="B244" t="s">
        <v>2363</v>
      </c>
      <c r="C244" t="s">
        <v>2290</v>
      </c>
      <c r="D244">
        <v>2015</v>
      </c>
      <c r="E244" s="128" t="s">
        <v>2291</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2302</v>
      </c>
      <c r="B245" t="s">
        <v>2363</v>
      </c>
      <c r="C245" t="s">
        <v>2290</v>
      </c>
      <c r="D245">
        <v>2016</v>
      </c>
      <c r="E245" s="128" t="s">
        <v>2291</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2302</v>
      </c>
      <c r="B246" t="s">
        <v>2363</v>
      </c>
      <c r="C246" t="s">
        <v>2290</v>
      </c>
      <c r="D246">
        <v>2017</v>
      </c>
      <c r="E246" s="128" t="s">
        <v>2291</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2302</v>
      </c>
      <c r="B247" t="s">
        <v>2363</v>
      </c>
      <c r="C247" t="s">
        <v>2292</v>
      </c>
      <c r="D247">
        <v>2018</v>
      </c>
      <c r="E247" s="128" t="s">
        <v>2291</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2302</v>
      </c>
      <c r="B248" t="s">
        <v>2363</v>
      </c>
      <c r="C248" t="s">
        <v>2292</v>
      </c>
      <c r="D248">
        <v>2019</v>
      </c>
      <c r="E248" s="128" t="s">
        <v>2291</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2311</v>
      </c>
      <c r="B249" t="s">
        <v>2364</v>
      </c>
      <c r="C249" t="s">
        <v>2290</v>
      </c>
      <c r="D249">
        <v>2015</v>
      </c>
      <c r="E249" s="128" t="s">
        <v>2291</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2311</v>
      </c>
      <c r="B250" t="s">
        <v>2364</v>
      </c>
      <c r="C250" t="s">
        <v>2290</v>
      </c>
      <c r="D250">
        <v>2016</v>
      </c>
      <c r="E250" s="128" t="s">
        <v>2291</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2311</v>
      </c>
      <c r="B251" t="s">
        <v>2364</v>
      </c>
      <c r="C251" t="s">
        <v>2290</v>
      </c>
      <c r="D251">
        <v>2017</v>
      </c>
      <c r="E251" s="128" t="s">
        <v>2291</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2311</v>
      </c>
      <c r="B252" t="s">
        <v>2364</v>
      </c>
      <c r="C252" t="s">
        <v>2292</v>
      </c>
      <c r="D252">
        <v>2018</v>
      </c>
      <c r="E252" s="128" t="s">
        <v>2291</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2311</v>
      </c>
      <c r="B253" s="130" t="s">
        <v>2364</v>
      </c>
      <c r="C253" s="130" t="s">
        <v>2292</v>
      </c>
      <c r="D253" s="130">
        <v>2019</v>
      </c>
      <c r="E253" s="131" t="s">
        <v>2291</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3" t="s">
        <v>2507</v>
      </c>
    </row>
    <row r="2" spans="1:4" x14ac:dyDescent="0.3">
      <c r="A2" t="s">
        <v>2365</v>
      </c>
    </row>
    <row r="3" spans="1:4" x14ac:dyDescent="0.3">
      <c r="A3" t="s">
        <v>4604</v>
      </c>
    </row>
    <row r="4" spans="1:4" x14ac:dyDescent="0.3">
      <c r="A4" t="s">
        <v>2366</v>
      </c>
    </row>
    <row r="5" spans="1:4" x14ac:dyDescent="0.3">
      <c r="A5" t="s">
        <v>2367</v>
      </c>
      <c r="B5" t="s">
        <v>2368</v>
      </c>
      <c r="C5" t="s">
        <v>2369</v>
      </c>
      <c r="D5" t="s">
        <v>172</v>
      </c>
    </row>
    <row r="6" spans="1:4" x14ac:dyDescent="0.3">
      <c r="A6" t="s">
        <v>2370</v>
      </c>
      <c r="B6">
        <v>50</v>
      </c>
      <c r="C6">
        <v>315</v>
      </c>
      <c r="D6">
        <v>365</v>
      </c>
    </row>
    <row r="7" spans="1:4" x14ac:dyDescent="0.3">
      <c r="A7" t="s">
        <v>2371</v>
      </c>
      <c r="B7">
        <v>120</v>
      </c>
      <c r="C7">
        <v>300</v>
      </c>
      <c r="D7">
        <v>420</v>
      </c>
    </row>
    <row r="8" spans="1:4" x14ac:dyDescent="0.3">
      <c r="A8" t="s">
        <v>2372</v>
      </c>
      <c r="B8">
        <v>240</v>
      </c>
      <c r="C8">
        <v>60</v>
      </c>
      <c r="D8">
        <v>300</v>
      </c>
    </row>
    <row r="9" spans="1:4" x14ac:dyDescent="0.3">
      <c r="A9" t="s">
        <v>2373</v>
      </c>
      <c r="B9">
        <v>65</v>
      </c>
      <c r="C9">
        <v>70</v>
      </c>
      <c r="D9">
        <v>135</v>
      </c>
    </row>
    <row r="10" spans="1:4" x14ac:dyDescent="0.3">
      <c r="A10" t="s">
        <v>2374</v>
      </c>
      <c r="B10" s="2">
        <v>1055</v>
      </c>
      <c r="C10">
        <v>410</v>
      </c>
      <c r="D10" s="2">
        <v>1465</v>
      </c>
    </row>
    <row r="11" spans="1:4" x14ac:dyDescent="0.3">
      <c r="A11" t="s">
        <v>172</v>
      </c>
      <c r="B11" s="2">
        <v>1535</v>
      </c>
      <c r="C11" s="2">
        <v>1150</v>
      </c>
      <c r="D11" s="2">
        <v>2685</v>
      </c>
    </row>
    <row r="13" spans="1:4" x14ac:dyDescent="0.3">
      <c r="A13" t="s">
        <v>2375</v>
      </c>
      <c r="B13" t="s">
        <v>2368</v>
      </c>
      <c r="C13" t="s">
        <v>2369</v>
      </c>
      <c r="D13" t="s">
        <v>172</v>
      </c>
    </row>
    <row r="14" spans="1:4" x14ac:dyDescent="0.3">
      <c r="A14" t="s">
        <v>2376</v>
      </c>
      <c r="B14">
        <v>375</v>
      </c>
      <c r="C14">
        <v>615</v>
      </c>
      <c r="D14">
        <v>990</v>
      </c>
    </row>
    <row r="15" spans="1:4" x14ac:dyDescent="0.3">
      <c r="A15" t="s">
        <v>2377</v>
      </c>
      <c r="B15" s="2">
        <v>1160</v>
      </c>
      <c r="C15">
        <v>535</v>
      </c>
      <c r="D15" s="2">
        <v>1695</v>
      </c>
    </row>
    <row r="16" spans="1:4" x14ac:dyDescent="0.3">
      <c r="A16" t="s">
        <v>172</v>
      </c>
      <c r="B16" s="2">
        <v>1535</v>
      </c>
      <c r="C16" s="2">
        <v>1150</v>
      </c>
      <c r="D16" s="2">
        <v>2685</v>
      </c>
    </row>
    <row r="18" spans="1:4" x14ac:dyDescent="0.3">
      <c r="A18" t="s">
        <v>2378</v>
      </c>
      <c r="B18" t="s">
        <v>2368</v>
      </c>
      <c r="C18" t="s">
        <v>2369</v>
      </c>
      <c r="D18" t="s">
        <v>172</v>
      </c>
    </row>
    <row r="19" spans="1:4" x14ac:dyDescent="0.3">
      <c r="A19" t="s">
        <v>2379</v>
      </c>
      <c r="B19">
        <v>180</v>
      </c>
      <c r="C19">
        <v>310</v>
      </c>
      <c r="D19">
        <v>490</v>
      </c>
    </row>
    <row r="20" spans="1:4" x14ac:dyDescent="0.3">
      <c r="A20" t="s">
        <v>2380</v>
      </c>
      <c r="B20" s="2">
        <v>1355</v>
      </c>
      <c r="C20">
        <v>845</v>
      </c>
      <c r="D20" s="2">
        <v>2200</v>
      </c>
    </row>
    <row r="21" spans="1:4" x14ac:dyDescent="0.3">
      <c r="A21" t="s">
        <v>172</v>
      </c>
      <c r="B21" s="2">
        <v>1535</v>
      </c>
      <c r="C21" s="2">
        <v>1150</v>
      </c>
      <c r="D21" s="2">
        <v>2685</v>
      </c>
    </row>
    <row r="23" spans="1:4" x14ac:dyDescent="0.3">
      <c r="A23" t="s">
        <v>2381</v>
      </c>
      <c r="B23" t="s">
        <v>2368</v>
      </c>
      <c r="C23" t="s">
        <v>2369</v>
      </c>
      <c r="D23" t="s">
        <v>172</v>
      </c>
    </row>
    <row r="24" spans="1:4" x14ac:dyDescent="0.3">
      <c r="A24" t="s">
        <v>2382</v>
      </c>
      <c r="B24" s="2">
        <v>1205</v>
      </c>
      <c r="C24">
        <v>465</v>
      </c>
      <c r="D24" s="2">
        <v>1670</v>
      </c>
    </row>
    <row r="25" spans="1:4" x14ac:dyDescent="0.3">
      <c r="A25" t="s">
        <v>1341</v>
      </c>
      <c r="B25">
        <v>239</v>
      </c>
      <c r="C25">
        <v>390</v>
      </c>
      <c r="D25">
        <v>629</v>
      </c>
    </row>
    <row r="26" spans="1:4" x14ac:dyDescent="0.3">
      <c r="A26" t="s">
        <v>1342</v>
      </c>
      <c r="B26">
        <v>80</v>
      </c>
      <c r="C26">
        <v>220</v>
      </c>
      <c r="D26">
        <v>300</v>
      </c>
    </row>
    <row r="27" spans="1:4" x14ac:dyDescent="0.3">
      <c r="A27" t="s">
        <v>2383</v>
      </c>
      <c r="B27">
        <v>0</v>
      </c>
      <c r="C27">
        <v>70</v>
      </c>
      <c r="D27">
        <v>70</v>
      </c>
    </row>
    <row r="28" spans="1:4" x14ac:dyDescent="0.3">
      <c r="A28" t="s">
        <v>172</v>
      </c>
      <c r="B28" s="2">
        <v>1535</v>
      </c>
      <c r="C28" s="2">
        <v>1150</v>
      </c>
      <c r="D28" s="2">
        <v>2685</v>
      </c>
    </row>
    <row r="30" spans="1:4" x14ac:dyDescent="0.3">
      <c r="A30" t="s">
        <v>2384</v>
      </c>
      <c r="B30" t="s">
        <v>2376</v>
      </c>
      <c r="C30" t="s">
        <v>2377</v>
      </c>
      <c r="D30" t="s">
        <v>172</v>
      </c>
    </row>
    <row r="31" spans="1:4" x14ac:dyDescent="0.3">
      <c r="A31" t="s">
        <v>2370</v>
      </c>
      <c r="B31">
        <v>270</v>
      </c>
      <c r="C31">
        <v>90</v>
      </c>
      <c r="D31">
        <v>365</v>
      </c>
    </row>
    <row r="32" spans="1:4" x14ac:dyDescent="0.3">
      <c r="A32" t="s">
        <v>2371</v>
      </c>
      <c r="B32">
        <v>310</v>
      </c>
      <c r="C32">
        <v>110</v>
      </c>
      <c r="D32">
        <v>420</v>
      </c>
    </row>
    <row r="33" spans="1:4" x14ac:dyDescent="0.3">
      <c r="A33" t="s">
        <v>2372</v>
      </c>
      <c r="B33">
        <v>165</v>
      </c>
      <c r="C33">
        <v>130</v>
      </c>
      <c r="D33">
        <v>300</v>
      </c>
    </row>
    <row r="34" spans="1:4" x14ac:dyDescent="0.3">
      <c r="A34" t="s">
        <v>2373</v>
      </c>
      <c r="B34">
        <v>35</v>
      </c>
      <c r="C34">
        <v>100</v>
      </c>
      <c r="D34">
        <v>135</v>
      </c>
    </row>
    <row r="35" spans="1:4" x14ac:dyDescent="0.3">
      <c r="A35" t="s">
        <v>2374</v>
      </c>
      <c r="B35">
        <v>205</v>
      </c>
      <c r="C35" s="2">
        <v>1260</v>
      </c>
      <c r="D35" s="2">
        <v>1465</v>
      </c>
    </row>
    <row r="36" spans="1:4" x14ac:dyDescent="0.3">
      <c r="A36" t="s">
        <v>172</v>
      </c>
      <c r="B36">
        <v>990</v>
      </c>
      <c r="C36" s="2">
        <v>1695</v>
      </c>
      <c r="D36" s="2">
        <v>2685</v>
      </c>
    </row>
    <row r="38" spans="1:4" x14ac:dyDescent="0.3">
      <c r="A38" t="s">
        <v>2385</v>
      </c>
      <c r="B38" t="s">
        <v>2376</v>
      </c>
      <c r="C38" t="s">
        <v>2377</v>
      </c>
      <c r="D38" t="s">
        <v>172</v>
      </c>
    </row>
    <row r="39" spans="1:4" x14ac:dyDescent="0.3">
      <c r="A39" t="s">
        <v>2370</v>
      </c>
      <c r="B39">
        <v>220</v>
      </c>
      <c r="C39">
        <v>90</v>
      </c>
      <c r="D39">
        <v>315</v>
      </c>
    </row>
    <row r="40" spans="1:4" x14ac:dyDescent="0.3">
      <c r="A40" t="s">
        <v>2371</v>
      </c>
      <c r="B40">
        <v>220</v>
      </c>
      <c r="C40">
        <v>80</v>
      </c>
      <c r="D40">
        <v>300</v>
      </c>
    </row>
    <row r="41" spans="1:4" x14ac:dyDescent="0.3">
      <c r="A41" t="s">
        <v>2372</v>
      </c>
      <c r="B41">
        <v>30</v>
      </c>
      <c r="C41">
        <v>25</v>
      </c>
      <c r="D41">
        <v>60</v>
      </c>
    </row>
    <row r="42" spans="1:4" x14ac:dyDescent="0.3">
      <c r="A42" t="s">
        <v>2373</v>
      </c>
      <c r="B42">
        <v>35</v>
      </c>
      <c r="C42">
        <v>35</v>
      </c>
      <c r="D42">
        <v>70</v>
      </c>
    </row>
    <row r="43" spans="1:4" x14ac:dyDescent="0.3">
      <c r="A43" t="s">
        <v>2374</v>
      </c>
      <c r="B43">
        <v>105</v>
      </c>
      <c r="C43">
        <v>305</v>
      </c>
      <c r="D43">
        <v>410</v>
      </c>
    </row>
    <row r="44" spans="1:4" x14ac:dyDescent="0.3">
      <c r="A44" t="s">
        <v>172</v>
      </c>
      <c r="B44">
        <v>615</v>
      </c>
      <c r="C44">
        <v>535</v>
      </c>
      <c r="D44" s="2">
        <v>1150</v>
      </c>
    </row>
    <row r="46" spans="1:4" x14ac:dyDescent="0.3">
      <c r="A46" t="s">
        <v>2386</v>
      </c>
      <c r="B46" t="s">
        <v>2376</v>
      </c>
      <c r="C46" t="s">
        <v>2377</v>
      </c>
      <c r="D46" t="s">
        <v>2387</v>
      </c>
    </row>
    <row r="47" spans="1:4" x14ac:dyDescent="0.3">
      <c r="A47" t="s">
        <v>2370</v>
      </c>
      <c r="B47">
        <v>50</v>
      </c>
      <c r="C47">
        <v>0</v>
      </c>
      <c r="D47">
        <v>50</v>
      </c>
    </row>
    <row r="48" spans="1:4" x14ac:dyDescent="0.3">
      <c r="A48" t="s">
        <v>2371</v>
      </c>
      <c r="B48">
        <v>90</v>
      </c>
      <c r="C48">
        <v>30</v>
      </c>
      <c r="D48">
        <v>120</v>
      </c>
    </row>
    <row r="49" spans="1:4" x14ac:dyDescent="0.3">
      <c r="A49" t="s">
        <v>2372</v>
      </c>
      <c r="B49">
        <v>135</v>
      </c>
      <c r="C49">
        <v>105</v>
      </c>
      <c r="D49">
        <v>240</v>
      </c>
    </row>
    <row r="50" spans="1:4" x14ac:dyDescent="0.3">
      <c r="A50" t="s">
        <v>2373</v>
      </c>
      <c r="B50">
        <v>0</v>
      </c>
      <c r="C50">
        <v>65</v>
      </c>
      <c r="D50">
        <v>65</v>
      </c>
    </row>
    <row r="51" spans="1:4" x14ac:dyDescent="0.3">
      <c r="A51" t="s">
        <v>2374</v>
      </c>
      <c r="B51">
        <v>100</v>
      </c>
      <c r="C51">
        <v>955</v>
      </c>
      <c r="D51" s="2">
        <v>1055</v>
      </c>
    </row>
    <row r="52" spans="1:4" x14ac:dyDescent="0.3">
      <c r="A52" t="s">
        <v>172</v>
      </c>
      <c r="B52">
        <v>375</v>
      </c>
      <c r="C52" s="2">
        <v>1160</v>
      </c>
      <c r="D52" s="2">
        <v>1535</v>
      </c>
    </row>
    <row r="54" spans="1:4" x14ac:dyDescent="0.3">
      <c r="A54" t="s">
        <v>2388</v>
      </c>
      <c r="B54" t="s">
        <v>2389</v>
      </c>
      <c r="C54" t="s">
        <v>2390</v>
      </c>
      <c r="D54" t="s">
        <v>172</v>
      </c>
    </row>
    <row r="55" spans="1:4" x14ac:dyDescent="0.3">
      <c r="A55" t="s">
        <v>2370</v>
      </c>
      <c r="B55">
        <v>260</v>
      </c>
      <c r="C55">
        <v>185</v>
      </c>
      <c r="D55">
        <v>365</v>
      </c>
    </row>
    <row r="56" spans="1:4" x14ac:dyDescent="0.3">
      <c r="A56" t="s">
        <v>2371</v>
      </c>
      <c r="B56">
        <v>310</v>
      </c>
      <c r="C56">
        <v>115</v>
      </c>
      <c r="D56">
        <v>420</v>
      </c>
    </row>
    <row r="57" spans="1:4" x14ac:dyDescent="0.3">
      <c r="A57" t="s">
        <v>2372</v>
      </c>
      <c r="B57">
        <v>170</v>
      </c>
      <c r="C57">
        <v>0</v>
      </c>
      <c r="D57">
        <v>300</v>
      </c>
    </row>
    <row r="58" spans="1:4" x14ac:dyDescent="0.3">
      <c r="A58" t="s">
        <v>2373</v>
      </c>
      <c r="B58">
        <v>35</v>
      </c>
      <c r="C58">
        <v>0</v>
      </c>
      <c r="D58">
        <v>135</v>
      </c>
    </row>
    <row r="59" spans="1:4" x14ac:dyDescent="0.3">
      <c r="A59" t="s">
        <v>2374</v>
      </c>
      <c r="B59">
        <v>170</v>
      </c>
      <c r="C59">
        <v>0</v>
      </c>
      <c r="D59" s="2">
        <v>1465</v>
      </c>
    </row>
    <row r="60" spans="1:4" x14ac:dyDescent="0.3">
      <c r="A60" t="s">
        <v>172</v>
      </c>
      <c r="B60">
        <v>945</v>
      </c>
      <c r="C60">
        <v>300</v>
      </c>
      <c r="D60" s="2">
        <v>2685</v>
      </c>
    </row>
    <row r="62" spans="1:4" x14ac:dyDescent="0.3">
      <c r="A62" t="s">
        <v>2391</v>
      </c>
      <c r="B62" t="s">
        <v>2389</v>
      </c>
      <c r="C62" t="s">
        <v>2390</v>
      </c>
      <c r="D62" t="s">
        <v>172</v>
      </c>
    </row>
    <row r="63" spans="1:4" x14ac:dyDescent="0.3">
      <c r="A63" t="s">
        <v>2370</v>
      </c>
      <c r="B63">
        <v>220</v>
      </c>
      <c r="C63">
        <v>155</v>
      </c>
      <c r="D63">
        <v>315</v>
      </c>
    </row>
    <row r="64" spans="1:4" x14ac:dyDescent="0.3">
      <c r="A64" t="s">
        <v>2371</v>
      </c>
      <c r="B64">
        <v>220</v>
      </c>
      <c r="C64">
        <v>65</v>
      </c>
      <c r="D64">
        <v>300</v>
      </c>
    </row>
    <row r="65" spans="1:4" x14ac:dyDescent="0.3">
      <c r="A65" t="s">
        <v>2372</v>
      </c>
      <c r="B65">
        <v>30</v>
      </c>
      <c r="C65">
        <v>0</v>
      </c>
      <c r="D65">
        <v>60</v>
      </c>
    </row>
    <row r="66" spans="1:4" x14ac:dyDescent="0.3">
      <c r="A66" t="s">
        <v>2373</v>
      </c>
      <c r="B66">
        <v>35</v>
      </c>
      <c r="C66">
        <v>0</v>
      </c>
      <c r="D66">
        <v>70</v>
      </c>
    </row>
    <row r="67" spans="1:4" x14ac:dyDescent="0.3">
      <c r="A67" t="s">
        <v>2374</v>
      </c>
      <c r="B67">
        <v>105</v>
      </c>
      <c r="C67">
        <v>0</v>
      </c>
      <c r="D67">
        <v>410</v>
      </c>
    </row>
    <row r="68" spans="1:4" x14ac:dyDescent="0.3">
      <c r="A68" t="s">
        <v>172</v>
      </c>
      <c r="B68">
        <v>610</v>
      </c>
      <c r="C68">
        <v>220</v>
      </c>
      <c r="D68" s="2">
        <v>1150</v>
      </c>
    </row>
    <row r="70" spans="1:4" x14ac:dyDescent="0.3">
      <c r="A70" t="s">
        <v>2392</v>
      </c>
      <c r="B70" t="s">
        <v>2389</v>
      </c>
      <c r="C70" t="s">
        <v>2390</v>
      </c>
      <c r="D70" t="s">
        <v>172</v>
      </c>
    </row>
    <row r="71" spans="1:4" x14ac:dyDescent="0.3">
      <c r="A71" t="s">
        <v>2370</v>
      </c>
      <c r="B71">
        <v>34</v>
      </c>
      <c r="C71">
        <v>30</v>
      </c>
      <c r="D71">
        <v>50</v>
      </c>
    </row>
    <row r="72" spans="1:4" x14ac:dyDescent="0.3">
      <c r="A72" t="s">
        <v>2371</v>
      </c>
      <c r="B72">
        <v>85</v>
      </c>
      <c r="C72">
        <v>50</v>
      </c>
      <c r="D72">
        <v>120</v>
      </c>
    </row>
    <row r="73" spans="1:4" x14ac:dyDescent="0.3">
      <c r="A73" t="s">
        <v>2372</v>
      </c>
      <c r="B73">
        <v>135</v>
      </c>
      <c r="C73">
        <v>0</v>
      </c>
      <c r="D73">
        <v>240</v>
      </c>
    </row>
    <row r="74" spans="1:4" x14ac:dyDescent="0.3">
      <c r="A74" t="s">
        <v>2373</v>
      </c>
      <c r="B74">
        <v>0</v>
      </c>
      <c r="C74">
        <v>0</v>
      </c>
      <c r="D74">
        <v>65</v>
      </c>
    </row>
    <row r="75" spans="1:4" x14ac:dyDescent="0.3">
      <c r="A75" t="s">
        <v>2374</v>
      </c>
      <c r="B75">
        <v>65</v>
      </c>
      <c r="C75">
        <v>0</v>
      </c>
      <c r="D75" s="2">
        <v>1055</v>
      </c>
    </row>
    <row r="76" spans="1:4" x14ac:dyDescent="0.3">
      <c r="A76" t="s">
        <v>172</v>
      </c>
      <c r="B76">
        <v>319</v>
      </c>
      <c r="C76">
        <v>80</v>
      </c>
      <c r="D76" s="2">
        <v>1535</v>
      </c>
    </row>
    <row r="78" spans="1:4" x14ac:dyDescent="0.3">
      <c r="A78" t="s">
        <v>2393</v>
      </c>
    </row>
    <row r="80" spans="1:4" x14ac:dyDescent="0.3">
      <c r="A80" t="s">
        <v>2394</v>
      </c>
    </row>
    <row r="82" spans="1:1" x14ac:dyDescent="0.3">
      <c r="A82" t="s">
        <v>2395</v>
      </c>
    </row>
    <row r="83" spans="1:1" x14ac:dyDescent="0.3">
      <c r="A83" t="s">
        <v>2396</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2" t="s">
        <v>2397</v>
      </c>
    </row>
    <row r="2" spans="1:8" x14ac:dyDescent="0.3">
      <c r="A2" t="s">
        <v>2398</v>
      </c>
      <c r="B2" t="s">
        <v>2399</v>
      </c>
      <c r="C2" t="s">
        <v>2400</v>
      </c>
      <c r="D2" t="s">
        <v>2401</v>
      </c>
      <c r="E2" t="s">
        <v>2402</v>
      </c>
      <c r="F2" t="s">
        <v>2403</v>
      </c>
      <c r="G2" t="s">
        <v>2404</v>
      </c>
      <c r="H2" t="s">
        <v>2405</v>
      </c>
    </row>
    <row r="3" spans="1:8" x14ac:dyDescent="0.3">
      <c r="A3" t="s">
        <v>2406</v>
      </c>
      <c r="B3">
        <v>6</v>
      </c>
      <c r="C3" t="s">
        <v>2288</v>
      </c>
      <c r="D3">
        <v>29</v>
      </c>
      <c r="E3" t="s">
        <v>2407</v>
      </c>
      <c r="F3" t="s">
        <v>2408</v>
      </c>
      <c r="H3">
        <v>845</v>
      </c>
    </row>
    <row r="4" spans="1:8" x14ac:dyDescent="0.3">
      <c r="A4" t="s">
        <v>2406</v>
      </c>
      <c r="B4">
        <v>6</v>
      </c>
      <c r="C4" t="s">
        <v>2288</v>
      </c>
      <c r="D4">
        <v>29</v>
      </c>
      <c r="E4" t="s">
        <v>2407</v>
      </c>
      <c r="F4" t="s">
        <v>2408</v>
      </c>
      <c r="G4" t="s">
        <v>2409</v>
      </c>
      <c r="H4">
        <v>186</v>
      </c>
    </row>
    <row r="5" spans="1:8" x14ac:dyDescent="0.3">
      <c r="A5" t="s">
        <v>2406</v>
      </c>
      <c r="B5">
        <v>6</v>
      </c>
      <c r="C5" t="s">
        <v>2288</v>
      </c>
      <c r="D5">
        <v>29</v>
      </c>
      <c r="E5" t="s">
        <v>2407</v>
      </c>
      <c r="F5" t="s">
        <v>2408</v>
      </c>
      <c r="G5" t="s">
        <v>2410</v>
      </c>
      <c r="H5">
        <v>130</v>
      </c>
    </row>
    <row r="6" spans="1:8" x14ac:dyDescent="0.3">
      <c r="A6" t="s">
        <v>2406</v>
      </c>
      <c r="B6">
        <v>6</v>
      </c>
      <c r="C6" t="s">
        <v>2288</v>
      </c>
      <c r="D6">
        <v>29</v>
      </c>
      <c r="E6" t="s">
        <v>2407</v>
      </c>
      <c r="F6" t="s">
        <v>2408</v>
      </c>
      <c r="G6" t="s">
        <v>2411</v>
      </c>
      <c r="H6">
        <v>125</v>
      </c>
    </row>
    <row r="7" spans="1:8" x14ac:dyDescent="0.3">
      <c r="A7" t="s">
        <v>2406</v>
      </c>
      <c r="B7">
        <v>6</v>
      </c>
      <c r="C7" t="s">
        <v>2288</v>
      </c>
      <c r="D7">
        <v>29</v>
      </c>
      <c r="E7" t="s">
        <v>2407</v>
      </c>
      <c r="F7" t="s">
        <v>2408</v>
      </c>
      <c r="G7" t="s">
        <v>2412</v>
      </c>
      <c r="H7">
        <v>135</v>
      </c>
    </row>
    <row r="8" spans="1:8" x14ac:dyDescent="0.3">
      <c r="A8" t="s">
        <v>2406</v>
      </c>
      <c r="B8">
        <v>6</v>
      </c>
      <c r="C8" t="s">
        <v>2288</v>
      </c>
      <c r="D8">
        <v>29</v>
      </c>
      <c r="E8" t="s">
        <v>2407</v>
      </c>
      <c r="F8" t="s">
        <v>2408</v>
      </c>
      <c r="G8" t="s">
        <v>2413</v>
      </c>
      <c r="H8">
        <v>269</v>
      </c>
    </row>
    <row r="9" spans="1:8" x14ac:dyDescent="0.3">
      <c r="A9" t="s">
        <v>2406</v>
      </c>
      <c r="B9">
        <v>6</v>
      </c>
      <c r="C9" t="s">
        <v>2288</v>
      </c>
      <c r="D9">
        <v>29</v>
      </c>
      <c r="E9" t="s">
        <v>2407</v>
      </c>
      <c r="F9" t="s">
        <v>2408</v>
      </c>
      <c r="G9" t="s">
        <v>2414</v>
      </c>
      <c r="H9">
        <v>258</v>
      </c>
    </row>
    <row r="10" spans="1:8" x14ac:dyDescent="0.3">
      <c r="A10" t="s">
        <v>2406</v>
      </c>
      <c r="B10">
        <v>6</v>
      </c>
      <c r="C10" t="s">
        <v>2288</v>
      </c>
      <c r="D10">
        <v>29</v>
      </c>
      <c r="E10" t="s">
        <v>2407</v>
      </c>
      <c r="F10" t="s">
        <v>2415</v>
      </c>
      <c r="H10" s="2">
        <v>20469</v>
      </c>
    </row>
    <row r="11" spans="1:8" x14ac:dyDescent="0.3">
      <c r="A11" t="s">
        <v>2406</v>
      </c>
      <c r="B11">
        <v>6</v>
      </c>
      <c r="C11" t="s">
        <v>2288</v>
      </c>
      <c r="D11">
        <v>29</v>
      </c>
      <c r="E11" t="s">
        <v>2407</v>
      </c>
      <c r="F11" t="s">
        <v>2415</v>
      </c>
      <c r="G11" t="s">
        <v>2409</v>
      </c>
      <c r="H11">
        <v>186</v>
      </c>
    </row>
    <row r="12" spans="1:8" x14ac:dyDescent="0.3">
      <c r="A12" t="s">
        <v>2406</v>
      </c>
      <c r="B12">
        <v>6</v>
      </c>
      <c r="C12" t="s">
        <v>2288</v>
      </c>
      <c r="D12">
        <v>29</v>
      </c>
      <c r="E12" t="s">
        <v>2407</v>
      </c>
      <c r="F12" t="s">
        <v>2415</v>
      </c>
      <c r="G12" t="s">
        <v>2410</v>
      </c>
      <c r="H12">
        <v>260</v>
      </c>
    </row>
    <row r="13" spans="1:8" x14ac:dyDescent="0.3">
      <c r="A13" t="s">
        <v>2406</v>
      </c>
      <c r="B13">
        <v>6</v>
      </c>
      <c r="C13" t="s">
        <v>2288</v>
      </c>
      <c r="D13">
        <v>29</v>
      </c>
      <c r="E13" t="s">
        <v>2407</v>
      </c>
      <c r="F13" t="s">
        <v>2415</v>
      </c>
      <c r="G13" t="s">
        <v>2411</v>
      </c>
      <c r="H13">
        <v>429</v>
      </c>
    </row>
    <row r="14" spans="1:8" x14ac:dyDescent="0.3">
      <c r="A14" t="s">
        <v>2406</v>
      </c>
      <c r="B14">
        <v>6</v>
      </c>
      <c r="C14" t="s">
        <v>2288</v>
      </c>
      <c r="D14">
        <v>29</v>
      </c>
      <c r="E14" t="s">
        <v>2407</v>
      </c>
      <c r="F14" t="s">
        <v>2415</v>
      </c>
      <c r="G14" t="s">
        <v>2412</v>
      </c>
      <c r="H14">
        <v>860</v>
      </c>
    </row>
    <row r="15" spans="1:8" x14ac:dyDescent="0.3">
      <c r="A15" t="s">
        <v>2406</v>
      </c>
      <c r="B15">
        <v>6</v>
      </c>
      <c r="C15" t="s">
        <v>2288</v>
      </c>
      <c r="D15">
        <v>29</v>
      </c>
      <c r="E15" t="s">
        <v>2407</v>
      </c>
      <c r="F15" t="s">
        <v>2415</v>
      </c>
      <c r="G15" t="s">
        <v>2413</v>
      </c>
      <c r="H15" s="2">
        <v>18734</v>
      </c>
    </row>
    <row r="16" spans="1:8" x14ac:dyDescent="0.3">
      <c r="A16" t="s">
        <v>2406</v>
      </c>
      <c r="B16">
        <v>6</v>
      </c>
      <c r="C16" t="s">
        <v>2288</v>
      </c>
      <c r="D16">
        <v>29</v>
      </c>
      <c r="E16" t="s">
        <v>2407</v>
      </c>
      <c r="F16" t="s">
        <v>2416</v>
      </c>
      <c r="H16" s="2">
        <v>424934000</v>
      </c>
    </row>
    <row r="17" spans="1:8" x14ac:dyDescent="0.3">
      <c r="A17" t="s">
        <v>2406</v>
      </c>
      <c r="B17">
        <v>6</v>
      </c>
      <c r="C17" t="s">
        <v>2288</v>
      </c>
      <c r="D17">
        <v>29</v>
      </c>
      <c r="E17" t="s">
        <v>2407</v>
      </c>
      <c r="F17" t="s">
        <v>2416</v>
      </c>
      <c r="G17" t="s">
        <v>2414</v>
      </c>
      <c r="H17" s="2">
        <v>254504000</v>
      </c>
    </row>
    <row r="18" spans="1:8" x14ac:dyDescent="0.3">
      <c r="A18" t="s">
        <v>2406</v>
      </c>
      <c r="B18">
        <v>6</v>
      </c>
      <c r="C18" t="s">
        <v>2288</v>
      </c>
      <c r="D18">
        <v>29</v>
      </c>
      <c r="E18" t="s">
        <v>2407</v>
      </c>
      <c r="F18" t="s">
        <v>2417</v>
      </c>
      <c r="H18">
        <v>626</v>
      </c>
    </row>
    <row r="19" spans="1:8" x14ac:dyDescent="0.3">
      <c r="A19" t="s">
        <v>2406</v>
      </c>
      <c r="B19">
        <v>6</v>
      </c>
      <c r="C19" t="s">
        <v>2288</v>
      </c>
      <c r="D19">
        <v>29</v>
      </c>
      <c r="E19" t="s">
        <v>2407</v>
      </c>
      <c r="F19" t="s">
        <v>2417</v>
      </c>
      <c r="G19" t="s">
        <v>2409</v>
      </c>
      <c r="H19">
        <v>111</v>
      </c>
    </row>
    <row r="20" spans="1:8" x14ac:dyDescent="0.3">
      <c r="A20" t="s">
        <v>2406</v>
      </c>
      <c r="B20">
        <v>6</v>
      </c>
      <c r="C20" t="s">
        <v>2288</v>
      </c>
      <c r="D20">
        <v>29</v>
      </c>
      <c r="E20" t="s">
        <v>2407</v>
      </c>
      <c r="F20" t="s">
        <v>2417</v>
      </c>
      <c r="G20" t="s">
        <v>2410</v>
      </c>
      <c r="H20">
        <v>115</v>
      </c>
    </row>
    <row r="21" spans="1:8" x14ac:dyDescent="0.3">
      <c r="A21" t="s">
        <v>2406</v>
      </c>
      <c r="B21">
        <v>6</v>
      </c>
      <c r="C21" t="s">
        <v>2288</v>
      </c>
      <c r="D21">
        <v>29</v>
      </c>
      <c r="E21" t="s">
        <v>2407</v>
      </c>
      <c r="F21" t="s">
        <v>2417</v>
      </c>
      <c r="G21" t="s">
        <v>2411</v>
      </c>
      <c r="H21">
        <v>121</v>
      </c>
    </row>
    <row r="22" spans="1:8" x14ac:dyDescent="0.3">
      <c r="A22" t="s">
        <v>2406</v>
      </c>
      <c r="B22">
        <v>6</v>
      </c>
      <c r="C22" t="s">
        <v>2288</v>
      </c>
      <c r="D22">
        <v>29</v>
      </c>
      <c r="E22" t="s">
        <v>2407</v>
      </c>
      <c r="F22" t="s">
        <v>2417</v>
      </c>
      <c r="G22" t="s">
        <v>2412</v>
      </c>
      <c r="H22">
        <v>74</v>
      </c>
    </row>
    <row r="23" spans="1:8" x14ac:dyDescent="0.3">
      <c r="A23" t="s">
        <v>2406</v>
      </c>
      <c r="B23">
        <v>6</v>
      </c>
      <c r="C23" t="s">
        <v>2288</v>
      </c>
      <c r="D23">
        <v>29</v>
      </c>
      <c r="E23" t="s">
        <v>2407</v>
      </c>
      <c r="F23" t="s">
        <v>2417</v>
      </c>
      <c r="G23" t="s">
        <v>2413</v>
      </c>
      <c r="H23">
        <v>205</v>
      </c>
    </row>
    <row r="24" spans="1:8" x14ac:dyDescent="0.3">
      <c r="A24" t="s">
        <v>2406</v>
      </c>
      <c r="B24">
        <v>6</v>
      </c>
      <c r="C24" t="s">
        <v>2288</v>
      </c>
      <c r="D24">
        <v>29</v>
      </c>
      <c r="E24" t="s">
        <v>2407</v>
      </c>
      <c r="F24" t="s">
        <v>2417</v>
      </c>
      <c r="G24" t="s">
        <v>2418</v>
      </c>
      <c r="H24">
        <v>368</v>
      </c>
    </row>
    <row r="25" spans="1:8" x14ac:dyDescent="0.3">
      <c r="A25" t="s">
        <v>2406</v>
      </c>
      <c r="B25">
        <v>6</v>
      </c>
      <c r="C25" t="s">
        <v>2288</v>
      </c>
      <c r="D25">
        <v>29</v>
      </c>
      <c r="E25" t="s">
        <v>2407</v>
      </c>
      <c r="F25" t="s">
        <v>2419</v>
      </c>
      <c r="H25" s="2">
        <v>12072</v>
      </c>
    </row>
    <row r="26" spans="1:8" x14ac:dyDescent="0.3">
      <c r="A26" t="s">
        <v>2406</v>
      </c>
      <c r="B26">
        <v>6</v>
      </c>
      <c r="C26" t="s">
        <v>2288</v>
      </c>
      <c r="D26">
        <v>29</v>
      </c>
      <c r="E26" t="s">
        <v>2407</v>
      </c>
      <c r="F26" t="s">
        <v>2419</v>
      </c>
      <c r="G26" t="s">
        <v>2409</v>
      </c>
      <c r="H26">
        <v>111</v>
      </c>
    </row>
    <row r="27" spans="1:8" x14ac:dyDescent="0.3">
      <c r="A27" t="s">
        <v>2406</v>
      </c>
      <c r="B27">
        <v>6</v>
      </c>
      <c r="C27" t="s">
        <v>2288</v>
      </c>
      <c r="D27">
        <v>29</v>
      </c>
      <c r="E27" t="s">
        <v>2407</v>
      </c>
      <c r="F27" t="s">
        <v>2419</v>
      </c>
      <c r="G27" t="s">
        <v>2410</v>
      </c>
      <c r="H27">
        <v>230</v>
      </c>
    </row>
    <row r="28" spans="1:8" x14ac:dyDescent="0.3">
      <c r="A28" t="s">
        <v>2406</v>
      </c>
      <c r="B28">
        <v>6</v>
      </c>
      <c r="C28" t="s">
        <v>2288</v>
      </c>
      <c r="D28">
        <v>29</v>
      </c>
      <c r="E28" t="s">
        <v>2407</v>
      </c>
      <c r="F28" t="s">
        <v>2419</v>
      </c>
      <c r="G28" t="s">
        <v>2411</v>
      </c>
      <c r="H28">
        <v>407</v>
      </c>
    </row>
    <row r="29" spans="1:8" x14ac:dyDescent="0.3">
      <c r="A29" t="s">
        <v>2406</v>
      </c>
      <c r="B29">
        <v>6</v>
      </c>
      <c r="C29" t="s">
        <v>2288</v>
      </c>
      <c r="D29">
        <v>29</v>
      </c>
      <c r="E29" t="s">
        <v>2407</v>
      </c>
      <c r="F29" t="s">
        <v>2419</v>
      </c>
      <c r="G29" t="s">
        <v>2412</v>
      </c>
      <c r="H29">
        <v>470</v>
      </c>
    </row>
    <row r="30" spans="1:8" x14ac:dyDescent="0.3">
      <c r="A30" t="s">
        <v>2406</v>
      </c>
      <c r="B30">
        <v>6</v>
      </c>
      <c r="C30" t="s">
        <v>2288</v>
      </c>
      <c r="D30">
        <v>29</v>
      </c>
      <c r="E30" t="s">
        <v>2407</v>
      </c>
      <c r="F30" t="s">
        <v>2419</v>
      </c>
      <c r="G30" t="s">
        <v>2413</v>
      </c>
      <c r="H30" s="2">
        <v>10854</v>
      </c>
    </row>
    <row r="31" spans="1:8" x14ac:dyDescent="0.3">
      <c r="A31" t="s">
        <v>2406</v>
      </c>
      <c r="B31">
        <v>6</v>
      </c>
      <c r="C31" t="s">
        <v>2288</v>
      </c>
      <c r="D31">
        <v>29</v>
      </c>
      <c r="E31" t="s">
        <v>2407</v>
      </c>
      <c r="F31" t="s">
        <v>2419</v>
      </c>
      <c r="G31" t="s">
        <v>2418</v>
      </c>
      <c r="H31" s="2">
        <v>5981</v>
      </c>
    </row>
    <row r="32" spans="1:8" x14ac:dyDescent="0.3">
      <c r="A32" t="s">
        <v>2406</v>
      </c>
      <c r="B32">
        <v>6</v>
      </c>
      <c r="C32" t="s">
        <v>2288</v>
      </c>
      <c r="D32">
        <v>29</v>
      </c>
      <c r="E32" t="s">
        <v>2407</v>
      </c>
      <c r="F32" t="s">
        <v>2419</v>
      </c>
      <c r="G32" t="s">
        <v>2414</v>
      </c>
      <c r="H32" s="2">
        <v>6091</v>
      </c>
    </row>
    <row r="33" spans="1:8" x14ac:dyDescent="0.3">
      <c r="A33" t="s">
        <v>2406</v>
      </c>
      <c r="B33">
        <v>6</v>
      </c>
      <c r="C33" t="s">
        <v>2288</v>
      </c>
      <c r="D33">
        <v>29</v>
      </c>
      <c r="E33" t="s">
        <v>2407</v>
      </c>
      <c r="F33" t="s">
        <v>2420</v>
      </c>
      <c r="H33">
        <v>477</v>
      </c>
    </row>
    <row r="34" spans="1:8" x14ac:dyDescent="0.3">
      <c r="A34" t="s">
        <v>2406</v>
      </c>
      <c r="B34">
        <v>6</v>
      </c>
      <c r="C34" t="s">
        <v>2288</v>
      </c>
      <c r="D34">
        <v>29</v>
      </c>
      <c r="E34" t="s">
        <v>2407</v>
      </c>
      <c r="F34" t="s">
        <v>2420</v>
      </c>
      <c r="G34" t="s">
        <v>2409</v>
      </c>
      <c r="H34">
        <v>185</v>
      </c>
    </row>
    <row r="35" spans="1:8" x14ac:dyDescent="0.3">
      <c r="A35" t="s">
        <v>2406</v>
      </c>
      <c r="B35">
        <v>6</v>
      </c>
      <c r="C35" t="s">
        <v>2288</v>
      </c>
      <c r="D35">
        <v>29</v>
      </c>
      <c r="E35" t="s">
        <v>2407</v>
      </c>
      <c r="F35" t="s">
        <v>2420</v>
      </c>
      <c r="G35" t="s">
        <v>2410</v>
      </c>
      <c r="H35">
        <v>66</v>
      </c>
    </row>
    <row r="36" spans="1:8" x14ac:dyDescent="0.3">
      <c r="A36" t="s">
        <v>2406</v>
      </c>
      <c r="B36">
        <v>6</v>
      </c>
      <c r="C36" t="s">
        <v>2288</v>
      </c>
      <c r="D36">
        <v>29</v>
      </c>
      <c r="E36" t="s">
        <v>2407</v>
      </c>
      <c r="F36" t="s">
        <v>2420</v>
      </c>
      <c r="G36" t="s">
        <v>2411</v>
      </c>
      <c r="H36">
        <v>77</v>
      </c>
    </row>
    <row r="37" spans="1:8" x14ac:dyDescent="0.3">
      <c r="A37" t="s">
        <v>2406</v>
      </c>
      <c r="B37">
        <v>6</v>
      </c>
      <c r="C37" t="s">
        <v>2288</v>
      </c>
      <c r="D37">
        <v>29</v>
      </c>
      <c r="E37" t="s">
        <v>2407</v>
      </c>
      <c r="F37" t="s">
        <v>2420</v>
      </c>
      <c r="G37" t="s">
        <v>2412</v>
      </c>
      <c r="H37">
        <v>48</v>
      </c>
    </row>
    <row r="38" spans="1:8" x14ac:dyDescent="0.3">
      <c r="A38" t="s">
        <v>2406</v>
      </c>
      <c r="B38">
        <v>6</v>
      </c>
      <c r="C38" t="s">
        <v>2288</v>
      </c>
      <c r="D38">
        <v>29</v>
      </c>
      <c r="E38" t="s">
        <v>2407</v>
      </c>
      <c r="F38" t="s">
        <v>2420</v>
      </c>
      <c r="G38" t="s">
        <v>2413</v>
      </c>
      <c r="H38">
        <v>101</v>
      </c>
    </row>
    <row r="39" spans="1:8" x14ac:dyDescent="0.3">
      <c r="A39" t="s">
        <v>2406</v>
      </c>
      <c r="B39">
        <v>6</v>
      </c>
      <c r="C39" t="s">
        <v>2288</v>
      </c>
      <c r="D39">
        <v>29</v>
      </c>
      <c r="E39" t="s">
        <v>2407</v>
      </c>
      <c r="F39" t="s">
        <v>2420</v>
      </c>
      <c r="G39" t="s">
        <v>2421</v>
      </c>
      <c r="H39">
        <v>219</v>
      </c>
    </row>
    <row r="40" spans="1:8" x14ac:dyDescent="0.3">
      <c r="A40" t="s">
        <v>2406</v>
      </c>
      <c r="B40">
        <v>6</v>
      </c>
      <c r="C40" t="s">
        <v>2288</v>
      </c>
      <c r="D40">
        <v>29</v>
      </c>
      <c r="E40" t="s">
        <v>2407</v>
      </c>
      <c r="F40" t="s">
        <v>2422</v>
      </c>
      <c r="H40" s="2">
        <v>8397</v>
      </c>
    </row>
    <row r="41" spans="1:8" x14ac:dyDescent="0.3">
      <c r="A41" t="s">
        <v>2406</v>
      </c>
      <c r="B41">
        <v>6</v>
      </c>
      <c r="C41" t="s">
        <v>2288</v>
      </c>
      <c r="D41">
        <v>29</v>
      </c>
      <c r="E41" t="s">
        <v>2407</v>
      </c>
      <c r="F41" t="s">
        <v>2422</v>
      </c>
      <c r="G41" t="s">
        <v>2409</v>
      </c>
      <c r="H41">
        <v>185</v>
      </c>
    </row>
    <row r="42" spans="1:8" x14ac:dyDescent="0.3">
      <c r="A42" t="s">
        <v>2406</v>
      </c>
      <c r="B42">
        <v>6</v>
      </c>
      <c r="C42" t="s">
        <v>2288</v>
      </c>
      <c r="D42">
        <v>29</v>
      </c>
      <c r="E42" t="s">
        <v>2407</v>
      </c>
      <c r="F42" t="s">
        <v>2422</v>
      </c>
      <c r="G42" t="s">
        <v>2410</v>
      </c>
      <c r="H42">
        <v>132</v>
      </c>
    </row>
    <row r="43" spans="1:8" x14ac:dyDescent="0.3">
      <c r="A43" t="s">
        <v>2406</v>
      </c>
      <c r="B43">
        <v>6</v>
      </c>
      <c r="C43" t="s">
        <v>2288</v>
      </c>
      <c r="D43">
        <v>29</v>
      </c>
      <c r="E43" t="s">
        <v>2407</v>
      </c>
      <c r="F43" t="s">
        <v>2422</v>
      </c>
      <c r="G43" t="s">
        <v>2411</v>
      </c>
      <c r="H43">
        <v>256</v>
      </c>
    </row>
    <row r="44" spans="1:8" x14ac:dyDescent="0.3">
      <c r="A44" t="s">
        <v>2406</v>
      </c>
      <c r="B44">
        <v>6</v>
      </c>
      <c r="C44" t="s">
        <v>2288</v>
      </c>
      <c r="D44">
        <v>29</v>
      </c>
      <c r="E44" t="s">
        <v>2407</v>
      </c>
      <c r="F44" t="s">
        <v>2422</v>
      </c>
      <c r="G44" t="s">
        <v>2412</v>
      </c>
      <c r="H44">
        <v>278</v>
      </c>
    </row>
    <row r="45" spans="1:8" x14ac:dyDescent="0.3">
      <c r="A45" t="s">
        <v>2406</v>
      </c>
      <c r="B45">
        <v>6</v>
      </c>
      <c r="C45" t="s">
        <v>2288</v>
      </c>
      <c r="D45">
        <v>29</v>
      </c>
      <c r="E45" t="s">
        <v>2407</v>
      </c>
      <c r="F45" t="s">
        <v>2422</v>
      </c>
      <c r="G45" t="s">
        <v>2413</v>
      </c>
      <c r="H45" s="2">
        <v>7546</v>
      </c>
    </row>
    <row r="46" spans="1:8" x14ac:dyDescent="0.3">
      <c r="A46" t="s">
        <v>2406</v>
      </c>
      <c r="B46">
        <v>6</v>
      </c>
      <c r="C46" t="s">
        <v>2288</v>
      </c>
      <c r="D46">
        <v>29</v>
      </c>
      <c r="E46" t="s">
        <v>2407</v>
      </c>
      <c r="F46" t="s">
        <v>2422</v>
      </c>
      <c r="G46" t="s">
        <v>2421</v>
      </c>
      <c r="H46" s="2">
        <v>1130</v>
      </c>
    </row>
    <row r="47" spans="1:8" x14ac:dyDescent="0.3">
      <c r="A47" t="s">
        <v>2406</v>
      </c>
      <c r="B47">
        <v>6</v>
      </c>
      <c r="C47" t="s">
        <v>2288</v>
      </c>
      <c r="D47">
        <v>29</v>
      </c>
      <c r="E47" t="s">
        <v>2407</v>
      </c>
      <c r="F47" t="s">
        <v>2422</v>
      </c>
      <c r="G47" t="s">
        <v>2414</v>
      </c>
      <c r="H47" s="2">
        <v>7267</v>
      </c>
    </row>
    <row r="48" spans="1:8" x14ac:dyDescent="0.3">
      <c r="A48" t="s">
        <v>2406</v>
      </c>
      <c r="B48">
        <v>6</v>
      </c>
      <c r="C48" t="s">
        <v>2288</v>
      </c>
      <c r="D48">
        <v>29</v>
      </c>
      <c r="E48" t="s">
        <v>2407</v>
      </c>
      <c r="F48" t="s">
        <v>2423</v>
      </c>
    </row>
    <row r="49" spans="1:8" x14ac:dyDescent="0.3">
      <c r="A49" t="s">
        <v>2406</v>
      </c>
      <c r="B49">
        <v>6</v>
      </c>
      <c r="C49" t="s">
        <v>2288</v>
      </c>
      <c r="D49">
        <v>29</v>
      </c>
      <c r="E49" t="s">
        <v>2407</v>
      </c>
      <c r="F49" t="s">
        <v>2423</v>
      </c>
      <c r="G49" t="s">
        <v>2418</v>
      </c>
      <c r="H49" s="2">
        <v>146917000</v>
      </c>
    </row>
    <row r="50" spans="1:8" x14ac:dyDescent="0.3">
      <c r="A50" t="s">
        <v>2406</v>
      </c>
      <c r="B50">
        <v>6</v>
      </c>
      <c r="C50" t="s">
        <v>2288</v>
      </c>
      <c r="D50">
        <v>29</v>
      </c>
      <c r="E50" t="s">
        <v>2407</v>
      </c>
      <c r="F50" t="s">
        <v>2424</v>
      </c>
    </row>
    <row r="51" spans="1:8" x14ac:dyDescent="0.3">
      <c r="A51" t="s">
        <v>2406</v>
      </c>
      <c r="B51">
        <v>6</v>
      </c>
      <c r="C51" t="s">
        <v>2288</v>
      </c>
      <c r="D51">
        <v>29</v>
      </c>
      <c r="E51" t="s">
        <v>2407</v>
      </c>
      <c r="F51" t="s">
        <v>2424</v>
      </c>
      <c r="G51" t="s">
        <v>2421</v>
      </c>
      <c r="H51" s="2">
        <v>23512000</v>
      </c>
    </row>
    <row r="52" spans="1:8" x14ac:dyDescent="0.3">
      <c r="A52" t="s">
        <v>2406</v>
      </c>
      <c r="B52">
        <v>6</v>
      </c>
      <c r="C52" t="s">
        <v>2288</v>
      </c>
      <c r="D52">
        <v>29</v>
      </c>
      <c r="E52" t="s">
        <v>2407</v>
      </c>
      <c r="F52" t="s">
        <v>2425</v>
      </c>
      <c r="H52">
        <v>98</v>
      </c>
    </row>
    <row r="53" spans="1:8" x14ac:dyDescent="0.3">
      <c r="A53" t="s">
        <v>2406</v>
      </c>
      <c r="B53">
        <v>6</v>
      </c>
      <c r="C53" t="s">
        <v>2288</v>
      </c>
      <c r="D53">
        <v>29</v>
      </c>
      <c r="E53" t="s">
        <v>2407</v>
      </c>
      <c r="F53" t="s">
        <v>2425</v>
      </c>
      <c r="G53" t="s">
        <v>2426</v>
      </c>
      <c r="H53">
        <v>84</v>
      </c>
    </row>
    <row r="54" spans="1:8" x14ac:dyDescent="0.3">
      <c r="A54" t="s">
        <v>2406</v>
      </c>
      <c r="B54">
        <v>6</v>
      </c>
      <c r="C54" t="s">
        <v>2288</v>
      </c>
      <c r="D54">
        <v>29</v>
      </c>
      <c r="E54" t="s">
        <v>2407</v>
      </c>
      <c r="F54" t="s">
        <v>2425</v>
      </c>
      <c r="G54" t="s">
        <v>2427</v>
      </c>
      <c r="H54">
        <v>14</v>
      </c>
    </row>
    <row r="55" spans="1:8" x14ac:dyDescent="0.3">
      <c r="A55" t="s">
        <v>2406</v>
      </c>
      <c r="B55">
        <v>6</v>
      </c>
      <c r="C55" t="s">
        <v>2288</v>
      </c>
      <c r="D55">
        <v>29</v>
      </c>
      <c r="E55" t="s">
        <v>2407</v>
      </c>
      <c r="F55" t="s">
        <v>2428</v>
      </c>
      <c r="H55" s="2">
        <v>6062</v>
      </c>
    </row>
    <row r="56" spans="1:8" x14ac:dyDescent="0.3">
      <c r="A56" t="s">
        <v>2406</v>
      </c>
      <c r="B56">
        <v>6</v>
      </c>
      <c r="C56" t="s">
        <v>2288</v>
      </c>
      <c r="D56">
        <v>29</v>
      </c>
      <c r="E56" t="s">
        <v>2407</v>
      </c>
      <c r="F56" t="s">
        <v>2428</v>
      </c>
      <c r="G56" t="s">
        <v>2426</v>
      </c>
      <c r="H56" s="2">
        <v>5779</v>
      </c>
    </row>
    <row r="57" spans="1:8" x14ac:dyDescent="0.3">
      <c r="A57" t="s">
        <v>2406</v>
      </c>
      <c r="B57">
        <v>6</v>
      </c>
      <c r="C57" t="s">
        <v>2288</v>
      </c>
      <c r="D57">
        <v>29</v>
      </c>
      <c r="E57" t="s">
        <v>2407</v>
      </c>
      <c r="F57" t="s">
        <v>2428</v>
      </c>
      <c r="G57" t="s">
        <v>2427</v>
      </c>
      <c r="H57">
        <v>283</v>
      </c>
    </row>
    <row r="58" spans="1:8" x14ac:dyDescent="0.3">
      <c r="A58" t="s">
        <v>2406</v>
      </c>
      <c r="B58">
        <v>6</v>
      </c>
      <c r="C58" t="s">
        <v>2288</v>
      </c>
      <c r="D58">
        <v>29</v>
      </c>
      <c r="E58" t="s">
        <v>2407</v>
      </c>
      <c r="F58" t="s">
        <v>2429</v>
      </c>
      <c r="H58">
        <v>600</v>
      </c>
    </row>
    <row r="59" spans="1:8" x14ac:dyDescent="0.3">
      <c r="A59" t="s">
        <v>2406</v>
      </c>
      <c r="B59">
        <v>6</v>
      </c>
      <c r="C59" t="s">
        <v>2288</v>
      </c>
      <c r="D59">
        <v>29</v>
      </c>
      <c r="E59" t="s">
        <v>2407</v>
      </c>
      <c r="F59" t="s">
        <v>2430</v>
      </c>
      <c r="H59" s="2">
        <v>1309</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2" t="s">
        <v>2509</v>
      </c>
    </row>
    <row r="2" spans="1:11" x14ac:dyDescent="0.3">
      <c r="A2" s="294" t="s">
        <v>322</v>
      </c>
      <c r="B2" t="s">
        <v>323</v>
      </c>
      <c r="C2" t="s">
        <v>324</v>
      </c>
      <c r="D2" t="s">
        <v>325</v>
      </c>
      <c r="E2" t="s">
        <v>326</v>
      </c>
      <c r="F2" t="s">
        <v>327</v>
      </c>
      <c r="G2" t="s">
        <v>328</v>
      </c>
      <c r="H2" t="s">
        <v>329</v>
      </c>
      <c r="I2" t="s">
        <v>330</v>
      </c>
      <c r="J2" t="s">
        <v>331</v>
      </c>
      <c r="K2" t="s">
        <v>332</v>
      </c>
    </row>
    <row r="3" spans="1:11" x14ac:dyDescent="0.3">
      <c r="A3" t="s">
        <v>333</v>
      </c>
      <c r="B3" s="72" t="s">
        <v>334</v>
      </c>
      <c r="C3">
        <v>197</v>
      </c>
      <c r="D3">
        <v>232</v>
      </c>
      <c r="E3">
        <v>342</v>
      </c>
      <c r="F3">
        <v>23</v>
      </c>
      <c r="G3">
        <v>37</v>
      </c>
      <c r="H3">
        <v>0</v>
      </c>
      <c r="I3">
        <v>25</v>
      </c>
      <c r="J3">
        <v>5</v>
      </c>
      <c r="K3">
        <v>34791</v>
      </c>
    </row>
    <row r="4" spans="1:11" x14ac:dyDescent="0.3">
      <c r="A4" t="s">
        <v>335</v>
      </c>
      <c r="B4" s="72" t="s">
        <v>336</v>
      </c>
      <c r="C4">
        <v>123</v>
      </c>
      <c r="D4">
        <v>101</v>
      </c>
      <c r="E4">
        <v>221</v>
      </c>
      <c r="F4">
        <v>5</v>
      </c>
      <c r="G4">
        <v>0</v>
      </c>
      <c r="H4">
        <v>0</v>
      </c>
      <c r="I4">
        <v>0</v>
      </c>
      <c r="J4">
        <v>0</v>
      </c>
      <c r="K4">
        <v>26021</v>
      </c>
    </row>
    <row r="5" spans="1:11" x14ac:dyDescent="0.3">
      <c r="A5" t="s">
        <v>337</v>
      </c>
      <c r="B5" s="72" t="s">
        <v>338</v>
      </c>
      <c r="C5">
        <v>272</v>
      </c>
      <c r="D5">
        <v>300</v>
      </c>
      <c r="E5">
        <v>502</v>
      </c>
      <c r="F5">
        <v>51</v>
      </c>
      <c r="G5">
        <v>10</v>
      </c>
      <c r="H5">
        <v>0</v>
      </c>
      <c r="I5">
        <v>5</v>
      </c>
      <c r="J5">
        <v>5</v>
      </c>
      <c r="K5">
        <v>79827</v>
      </c>
    </row>
    <row r="6" spans="1:11" x14ac:dyDescent="0.3">
      <c r="A6" t="s">
        <v>339</v>
      </c>
      <c r="B6" s="72" t="s">
        <v>340</v>
      </c>
      <c r="C6">
        <v>65</v>
      </c>
      <c r="D6">
        <v>38</v>
      </c>
      <c r="E6">
        <v>95</v>
      </c>
      <c r="F6">
        <v>5</v>
      </c>
      <c r="G6">
        <v>0</v>
      </c>
      <c r="H6">
        <v>0</v>
      </c>
      <c r="I6">
        <v>0</v>
      </c>
      <c r="J6">
        <v>5</v>
      </c>
      <c r="K6">
        <v>21404</v>
      </c>
    </row>
    <row r="7" spans="1:11" x14ac:dyDescent="0.3">
      <c r="A7" t="s">
        <v>341</v>
      </c>
      <c r="B7" s="72" t="s">
        <v>342</v>
      </c>
      <c r="C7">
        <v>396</v>
      </c>
      <c r="D7">
        <v>353</v>
      </c>
      <c r="E7">
        <v>670</v>
      </c>
      <c r="F7">
        <v>38</v>
      </c>
      <c r="G7">
        <v>25</v>
      </c>
      <c r="H7">
        <v>0</v>
      </c>
      <c r="I7">
        <v>10</v>
      </c>
      <c r="J7">
        <v>10</v>
      </c>
      <c r="K7">
        <v>84254</v>
      </c>
    </row>
    <row r="8" spans="1:11" x14ac:dyDescent="0.3">
      <c r="A8" t="s">
        <v>343</v>
      </c>
      <c r="B8" s="72" t="s">
        <v>344</v>
      </c>
      <c r="C8">
        <v>149</v>
      </c>
      <c r="D8">
        <v>133</v>
      </c>
      <c r="E8">
        <v>258</v>
      </c>
      <c r="F8">
        <v>18</v>
      </c>
      <c r="G8">
        <v>0</v>
      </c>
      <c r="H8">
        <v>0</v>
      </c>
      <c r="I8">
        <v>5</v>
      </c>
      <c r="J8">
        <v>0</v>
      </c>
      <c r="K8">
        <v>51940</v>
      </c>
    </row>
    <row r="9" spans="1:11" x14ac:dyDescent="0.3">
      <c r="A9" t="s">
        <v>345</v>
      </c>
      <c r="B9" s="72" t="s">
        <v>346</v>
      </c>
      <c r="C9">
        <v>18</v>
      </c>
      <c r="D9">
        <v>29</v>
      </c>
      <c r="E9">
        <v>33</v>
      </c>
      <c r="F9">
        <v>5</v>
      </c>
      <c r="G9">
        <v>0</v>
      </c>
      <c r="H9">
        <v>0</v>
      </c>
      <c r="I9">
        <v>5</v>
      </c>
      <c r="J9">
        <v>5</v>
      </c>
      <c r="K9">
        <v>5152</v>
      </c>
    </row>
    <row r="10" spans="1:11" x14ac:dyDescent="0.3">
      <c r="A10" t="s">
        <v>347</v>
      </c>
      <c r="B10" s="72" t="s">
        <v>348</v>
      </c>
      <c r="C10">
        <v>0</v>
      </c>
      <c r="D10">
        <v>5</v>
      </c>
      <c r="E10">
        <v>5</v>
      </c>
      <c r="F10">
        <v>0</v>
      </c>
      <c r="G10">
        <v>0</v>
      </c>
      <c r="H10">
        <v>0</v>
      </c>
      <c r="I10">
        <v>0</v>
      </c>
      <c r="J10">
        <v>0</v>
      </c>
      <c r="K10">
        <v>136</v>
      </c>
    </row>
    <row r="11" spans="1:11" x14ac:dyDescent="0.3">
      <c r="A11" t="s">
        <v>349</v>
      </c>
      <c r="B11" s="72" t="s">
        <v>350</v>
      </c>
      <c r="C11">
        <v>104</v>
      </c>
      <c r="D11">
        <v>110</v>
      </c>
      <c r="E11">
        <v>188</v>
      </c>
      <c r="F11">
        <v>14</v>
      </c>
      <c r="G11">
        <v>5</v>
      </c>
      <c r="H11">
        <v>0</v>
      </c>
      <c r="I11">
        <v>5</v>
      </c>
      <c r="J11">
        <v>0</v>
      </c>
      <c r="K11">
        <v>20295</v>
      </c>
    </row>
    <row r="12" spans="1:11" x14ac:dyDescent="0.3">
      <c r="A12" t="s">
        <v>351</v>
      </c>
      <c r="B12" s="72" t="s">
        <v>352</v>
      </c>
      <c r="C12">
        <v>1418</v>
      </c>
      <c r="D12">
        <v>1968</v>
      </c>
      <c r="E12">
        <v>2485</v>
      </c>
      <c r="F12">
        <v>233</v>
      </c>
      <c r="G12">
        <v>425</v>
      </c>
      <c r="H12">
        <v>147</v>
      </c>
      <c r="I12">
        <v>59</v>
      </c>
      <c r="J12">
        <v>41</v>
      </c>
      <c r="K12">
        <v>370560</v>
      </c>
    </row>
    <row r="13" spans="1:11" x14ac:dyDescent="0.3">
      <c r="A13" t="s">
        <v>353</v>
      </c>
      <c r="B13" s="72" t="s">
        <v>354</v>
      </c>
      <c r="C13">
        <v>194</v>
      </c>
      <c r="D13">
        <v>206</v>
      </c>
      <c r="E13">
        <v>319</v>
      </c>
      <c r="F13">
        <v>53</v>
      </c>
      <c r="G13">
        <v>18</v>
      </c>
      <c r="H13">
        <v>0</v>
      </c>
      <c r="I13">
        <v>5</v>
      </c>
      <c r="J13">
        <v>0</v>
      </c>
      <c r="K13">
        <v>23670</v>
      </c>
    </row>
    <row r="14" spans="1:11" x14ac:dyDescent="0.3">
      <c r="A14" t="s">
        <v>355</v>
      </c>
      <c r="B14" s="72" t="s">
        <v>356</v>
      </c>
      <c r="C14">
        <v>22</v>
      </c>
      <c r="D14">
        <v>19</v>
      </c>
      <c r="E14">
        <v>35</v>
      </c>
      <c r="F14">
        <v>5</v>
      </c>
      <c r="G14">
        <v>0</v>
      </c>
      <c r="H14">
        <v>0</v>
      </c>
      <c r="I14">
        <v>0</v>
      </c>
      <c r="J14">
        <v>0</v>
      </c>
      <c r="K14">
        <v>5418</v>
      </c>
    </row>
    <row r="15" spans="1:11" x14ac:dyDescent="0.3">
      <c r="A15" t="s">
        <v>357</v>
      </c>
      <c r="B15" s="72" t="s">
        <v>358</v>
      </c>
      <c r="C15">
        <v>605</v>
      </c>
      <c r="D15">
        <v>873</v>
      </c>
      <c r="E15">
        <v>1029</v>
      </c>
      <c r="F15">
        <v>76</v>
      </c>
      <c r="G15">
        <v>267</v>
      </c>
      <c r="H15">
        <v>64</v>
      </c>
      <c r="I15">
        <v>29</v>
      </c>
      <c r="J15">
        <v>10</v>
      </c>
      <c r="K15">
        <v>111458</v>
      </c>
    </row>
    <row r="16" spans="1:11" x14ac:dyDescent="0.3">
      <c r="A16" t="s">
        <v>359</v>
      </c>
      <c r="B16" s="72" t="s">
        <v>360</v>
      </c>
      <c r="C16">
        <v>409</v>
      </c>
      <c r="D16">
        <v>530</v>
      </c>
      <c r="E16">
        <v>714</v>
      </c>
      <c r="F16">
        <v>56</v>
      </c>
      <c r="G16">
        <v>120</v>
      </c>
      <c r="H16">
        <v>16</v>
      </c>
      <c r="I16">
        <v>21</v>
      </c>
      <c r="J16">
        <v>10</v>
      </c>
      <c r="K16">
        <v>81223</v>
      </c>
    </row>
    <row r="17" spans="1:11" x14ac:dyDescent="0.3">
      <c r="A17" t="s">
        <v>361</v>
      </c>
      <c r="B17" s="72" t="s">
        <v>362</v>
      </c>
      <c r="C17">
        <v>269</v>
      </c>
      <c r="D17">
        <v>185</v>
      </c>
      <c r="E17">
        <v>423</v>
      </c>
      <c r="F17">
        <v>10</v>
      </c>
      <c r="G17">
        <v>5</v>
      </c>
      <c r="H17">
        <v>0</v>
      </c>
      <c r="I17">
        <v>10</v>
      </c>
      <c r="J17">
        <v>5</v>
      </c>
      <c r="K17">
        <v>66353</v>
      </c>
    </row>
    <row r="18" spans="1:11" x14ac:dyDescent="0.3">
      <c r="A18" t="s">
        <v>363</v>
      </c>
      <c r="B18" s="72" t="s">
        <v>364</v>
      </c>
      <c r="C18">
        <v>103</v>
      </c>
      <c r="D18">
        <v>150</v>
      </c>
      <c r="E18">
        <v>147</v>
      </c>
      <c r="F18">
        <v>84</v>
      </c>
      <c r="G18">
        <v>0</v>
      </c>
      <c r="H18">
        <v>5</v>
      </c>
      <c r="I18">
        <v>5</v>
      </c>
      <c r="J18">
        <v>5</v>
      </c>
      <c r="K18">
        <v>24045</v>
      </c>
    </row>
    <row r="19" spans="1:11" x14ac:dyDescent="0.3">
      <c r="A19" t="s">
        <v>365</v>
      </c>
      <c r="B19" s="72" t="s">
        <v>366</v>
      </c>
      <c r="C19">
        <v>93</v>
      </c>
      <c r="D19">
        <v>167</v>
      </c>
      <c r="E19">
        <v>204</v>
      </c>
      <c r="F19">
        <v>21</v>
      </c>
      <c r="G19">
        <v>12</v>
      </c>
      <c r="H19">
        <v>20</v>
      </c>
      <c r="I19">
        <v>5</v>
      </c>
      <c r="J19">
        <v>5</v>
      </c>
      <c r="K19">
        <v>29915</v>
      </c>
    </row>
    <row r="20" spans="1:11" x14ac:dyDescent="0.3">
      <c r="A20" t="s">
        <v>367</v>
      </c>
      <c r="B20" s="72" t="s">
        <v>368</v>
      </c>
      <c r="C20">
        <v>91</v>
      </c>
      <c r="D20">
        <v>140</v>
      </c>
      <c r="E20">
        <v>169</v>
      </c>
      <c r="F20">
        <v>5</v>
      </c>
      <c r="G20">
        <v>33</v>
      </c>
      <c r="H20">
        <v>19</v>
      </c>
      <c r="I20">
        <v>5</v>
      </c>
      <c r="J20">
        <v>5</v>
      </c>
      <c r="K20">
        <v>16500</v>
      </c>
    </row>
    <row r="21" spans="1:11" x14ac:dyDescent="0.3">
      <c r="A21" t="s">
        <v>369</v>
      </c>
      <c r="B21" s="72" t="s">
        <v>370</v>
      </c>
      <c r="C21">
        <v>120</v>
      </c>
      <c r="D21">
        <v>87</v>
      </c>
      <c r="E21">
        <v>195</v>
      </c>
      <c r="F21">
        <v>5</v>
      </c>
      <c r="G21">
        <v>5</v>
      </c>
      <c r="H21">
        <v>0</v>
      </c>
      <c r="I21">
        <v>5</v>
      </c>
      <c r="J21">
        <v>5</v>
      </c>
      <c r="K21">
        <v>22546</v>
      </c>
    </row>
    <row r="22" spans="1:11" x14ac:dyDescent="0.3">
      <c r="A22" t="s">
        <v>371</v>
      </c>
      <c r="B22" s="72" t="s">
        <v>372</v>
      </c>
      <c r="C22">
        <v>176</v>
      </c>
      <c r="D22">
        <v>192</v>
      </c>
      <c r="E22">
        <v>250</v>
      </c>
      <c r="F22">
        <v>40</v>
      </c>
      <c r="G22">
        <v>61</v>
      </c>
      <c r="H22">
        <v>5</v>
      </c>
      <c r="I22">
        <v>5</v>
      </c>
      <c r="J22">
        <v>5</v>
      </c>
      <c r="K22">
        <v>34005</v>
      </c>
    </row>
    <row r="23" spans="1:11" x14ac:dyDescent="0.3">
      <c r="A23" t="s">
        <v>373</v>
      </c>
      <c r="B23" s="72" t="s">
        <v>374</v>
      </c>
      <c r="C23">
        <v>5</v>
      </c>
      <c r="D23">
        <v>15</v>
      </c>
      <c r="E23">
        <v>22</v>
      </c>
      <c r="F23">
        <v>0</v>
      </c>
      <c r="G23">
        <v>0</v>
      </c>
      <c r="H23">
        <v>0</v>
      </c>
      <c r="I23">
        <v>0</v>
      </c>
      <c r="J23">
        <v>0</v>
      </c>
      <c r="K23">
        <v>7193</v>
      </c>
    </row>
    <row r="24" spans="1:11" x14ac:dyDescent="0.3">
      <c r="A24" t="s">
        <v>375</v>
      </c>
      <c r="B24" s="72" t="s">
        <v>376</v>
      </c>
      <c r="C24">
        <v>232</v>
      </c>
      <c r="D24">
        <v>246</v>
      </c>
      <c r="E24">
        <v>385</v>
      </c>
      <c r="F24">
        <v>47</v>
      </c>
      <c r="G24">
        <v>29</v>
      </c>
      <c r="H24">
        <v>11</v>
      </c>
      <c r="I24">
        <v>5</v>
      </c>
      <c r="J24">
        <v>5</v>
      </c>
      <c r="K24">
        <v>39922</v>
      </c>
    </row>
    <row r="25" spans="1:11" x14ac:dyDescent="0.3">
      <c r="A25" t="s">
        <v>377</v>
      </c>
      <c r="B25" s="72" t="s">
        <v>378</v>
      </c>
      <c r="C25">
        <v>167</v>
      </c>
      <c r="D25">
        <v>311</v>
      </c>
      <c r="E25">
        <v>303</v>
      </c>
      <c r="F25">
        <v>65</v>
      </c>
      <c r="G25">
        <v>86</v>
      </c>
      <c r="H25">
        <v>5</v>
      </c>
      <c r="I25">
        <v>10</v>
      </c>
      <c r="J25">
        <v>10</v>
      </c>
      <c r="K25">
        <v>48518</v>
      </c>
    </row>
    <row r="26" spans="1:11" x14ac:dyDescent="0.3">
      <c r="A26" t="s">
        <v>379</v>
      </c>
      <c r="B26" s="72" t="s">
        <v>380</v>
      </c>
      <c r="C26">
        <v>18</v>
      </c>
      <c r="D26">
        <v>5</v>
      </c>
      <c r="E26">
        <v>23</v>
      </c>
      <c r="F26">
        <v>5</v>
      </c>
      <c r="G26">
        <v>0</v>
      </c>
      <c r="H26">
        <v>0</v>
      </c>
      <c r="I26">
        <v>0</v>
      </c>
      <c r="J26">
        <v>0</v>
      </c>
      <c r="K26">
        <v>4201</v>
      </c>
    </row>
    <row r="27" spans="1:11" x14ac:dyDescent="0.3">
      <c r="A27" t="s">
        <v>381</v>
      </c>
      <c r="B27" s="72" t="s">
        <v>382</v>
      </c>
      <c r="C27">
        <v>79</v>
      </c>
      <c r="D27">
        <v>29</v>
      </c>
      <c r="E27">
        <v>102</v>
      </c>
      <c r="F27">
        <v>10</v>
      </c>
      <c r="G27">
        <v>0</v>
      </c>
      <c r="H27">
        <v>0</v>
      </c>
      <c r="I27">
        <v>0</v>
      </c>
      <c r="J27">
        <v>5</v>
      </c>
      <c r="K27">
        <v>14818</v>
      </c>
    </row>
    <row r="28" spans="1:11" x14ac:dyDescent="0.3">
      <c r="A28" t="s">
        <v>383</v>
      </c>
      <c r="B28" s="72" t="s">
        <v>384</v>
      </c>
      <c r="C28">
        <v>343</v>
      </c>
      <c r="D28">
        <v>397</v>
      </c>
      <c r="E28">
        <v>601</v>
      </c>
      <c r="F28">
        <v>43</v>
      </c>
      <c r="G28">
        <v>35</v>
      </c>
      <c r="H28">
        <v>51</v>
      </c>
      <c r="I28">
        <v>5</v>
      </c>
      <c r="J28">
        <v>0</v>
      </c>
      <c r="K28">
        <v>61464</v>
      </c>
    </row>
    <row r="29" spans="1:11" x14ac:dyDescent="0.3">
      <c r="A29" t="s">
        <v>385</v>
      </c>
      <c r="B29" s="72" t="s">
        <v>386</v>
      </c>
      <c r="C29">
        <v>3437</v>
      </c>
      <c r="D29">
        <v>3147</v>
      </c>
      <c r="E29">
        <v>5305</v>
      </c>
      <c r="F29">
        <v>506</v>
      </c>
      <c r="G29">
        <v>360</v>
      </c>
      <c r="H29">
        <v>79</v>
      </c>
      <c r="I29">
        <v>275</v>
      </c>
      <c r="J29">
        <v>56</v>
      </c>
      <c r="K29">
        <v>480569</v>
      </c>
    </row>
    <row r="30" spans="1:11" x14ac:dyDescent="0.3">
      <c r="A30" t="s">
        <v>387</v>
      </c>
      <c r="B30" s="72" t="s">
        <v>388</v>
      </c>
      <c r="C30">
        <v>111</v>
      </c>
      <c r="D30">
        <v>126</v>
      </c>
      <c r="E30">
        <v>198</v>
      </c>
      <c r="F30">
        <v>14</v>
      </c>
      <c r="G30">
        <v>5</v>
      </c>
      <c r="H30">
        <v>5</v>
      </c>
      <c r="I30">
        <v>5</v>
      </c>
      <c r="J30">
        <v>0</v>
      </c>
      <c r="K30">
        <v>33360</v>
      </c>
    </row>
    <row r="31" spans="1:11" x14ac:dyDescent="0.3">
      <c r="A31" t="s">
        <v>389</v>
      </c>
      <c r="B31" s="72" t="s">
        <v>390</v>
      </c>
      <c r="C31">
        <v>153</v>
      </c>
      <c r="D31">
        <v>177</v>
      </c>
      <c r="E31">
        <v>252</v>
      </c>
      <c r="F31">
        <v>59</v>
      </c>
      <c r="G31">
        <v>5</v>
      </c>
      <c r="H31">
        <v>0</v>
      </c>
      <c r="I31">
        <v>15</v>
      </c>
      <c r="J31">
        <v>5</v>
      </c>
      <c r="K31">
        <v>34137</v>
      </c>
    </row>
    <row r="32" spans="1:11" x14ac:dyDescent="0.3">
      <c r="A32" t="s">
        <v>391</v>
      </c>
      <c r="B32" s="72" t="s">
        <v>392</v>
      </c>
      <c r="C32">
        <v>281</v>
      </c>
      <c r="D32">
        <v>242</v>
      </c>
      <c r="E32">
        <v>442</v>
      </c>
      <c r="F32">
        <v>24</v>
      </c>
      <c r="G32">
        <v>19</v>
      </c>
      <c r="H32">
        <v>5</v>
      </c>
      <c r="I32">
        <v>26</v>
      </c>
      <c r="J32">
        <v>5</v>
      </c>
      <c r="K32">
        <v>56925</v>
      </c>
    </row>
    <row r="33" spans="1:11" x14ac:dyDescent="0.3">
      <c r="A33" t="s">
        <v>393</v>
      </c>
      <c r="B33" s="72" t="s">
        <v>394</v>
      </c>
      <c r="C33">
        <v>743</v>
      </c>
      <c r="D33">
        <v>470</v>
      </c>
      <c r="E33">
        <v>1129</v>
      </c>
      <c r="F33">
        <v>27</v>
      </c>
      <c r="G33">
        <v>29</v>
      </c>
      <c r="H33">
        <v>0</v>
      </c>
      <c r="I33">
        <v>25</v>
      </c>
      <c r="J33">
        <v>5</v>
      </c>
      <c r="K33">
        <v>100512</v>
      </c>
    </row>
    <row r="34" spans="1:11" x14ac:dyDescent="0.3">
      <c r="A34" t="s">
        <v>395</v>
      </c>
      <c r="B34" s="72" t="s">
        <v>396</v>
      </c>
      <c r="C34">
        <v>533</v>
      </c>
      <c r="D34">
        <v>504</v>
      </c>
      <c r="E34">
        <v>842</v>
      </c>
      <c r="F34">
        <v>47</v>
      </c>
      <c r="G34">
        <v>85</v>
      </c>
      <c r="H34">
        <v>24</v>
      </c>
      <c r="I34">
        <v>31</v>
      </c>
      <c r="J34">
        <v>5</v>
      </c>
      <c r="K34">
        <v>76339</v>
      </c>
    </row>
    <row r="35" spans="1:11" x14ac:dyDescent="0.3">
      <c r="A35" t="s">
        <v>397</v>
      </c>
      <c r="B35" s="72" t="s">
        <v>398</v>
      </c>
      <c r="C35">
        <v>48</v>
      </c>
      <c r="D35">
        <v>117</v>
      </c>
      <c r="E35">
        <v>91</v>
      </c>
      <c r="F35">
        <v>37</v>
      </c>
      <c r="G35">
        <v>29</v>
      </c>
      <c r="H35">
        <v>5</v>
      </c>
      <c r="I35">
        <v>5</v>
      </c>
      <c r="J35">
        <v>5</v>
      </c>
      <c r="K35">
        <v>27001</v>
      </c>
    </row>
    <row r="36" spans="1:11" x14ac:dyDescent="0.3">
      <c r="A36" t="s">
        <v>399</v>
      </c>
      <c r="B36" s="72" t="s">
        <v>400</v>
      </c>
      <c r="C36">
        <v>75</v>
      </c>
      <c r="D36">
        <v>97</v>
      </c>
      <c r="E36">
        <v>147</v>
      </c>
      <c r="F36">
        <v>21</v>
      </c>
      <c r="G36">
        <v>0</v>
      </c>
      <c r="H36">
        <v>0</v>
      </c>
      <c r="I36">
        <v>5</v>
      </c>
      <c r="J36">
        <v>5</v>
      </c>
      <c r="K36">
        <v>28297</v>
      </c>
    </row>
    <row r="37" spans="1:11" x14ac:dyDescent="0.3">
      <c r="A37" t="s">
        <v>401</v>
      </c>
      <c r="B37" s="72" t="s">
        <v>402</v>
      </c>
      <c r="C37">
        <v>153</v>
      </c>
      <c r="D37">
        <v>270</v>
      </c>
      <c r="E37">
        <v>311</v>
      </c>
      <c r="F37">
        <v>100</v>
      </c>
      <c r="G37">
        <v>10</v>
      </c>
      <c r="H37">
        <v>5</v>
      </c>
      <c r="I37">
        <v>5</v>
      </c>
      <c r="J37">
        <v>20</v>
      </c>
      <c r="K37">
        <v>112771</v>
      </c>
    </row>
    <row r="38" spans="1:11" x14ac:dyDescent="0.3">
      <c r="A38" t="s">
        <v>403</v>
      </c>
      <c r="B38" s="72" t="s">
        <v>404</v>
      </c>
      <c r="C38">
        <v>77</v>
      </c>
      <c r="D38">
        <v>38</v>
      </c>
      <c r="E38">
        <v>111</v>
      </c>
      <c r="F38">
        <v>10</v>
      </c>
      <c r="G38">
        <v>0</v>
      </c>
      <c r="H38">
        <v>0</v>
      </c>
      <c r="I38">
        <v>0</v>
      </c>
      <c r="J38">
        <v>0</v>
      </c>
      <c r="K38">
        <v>21089</v>
      </c>
    </row>
    <row r="39" spans="1:11" x14ac:dyDescent="0.3">
      <c r="A39" t="s">
        <v>405</v>
      </c>
      <c r="B39" s="72" t="s">
        <v>406</v>
      </c>
      <c r="C39">
        <v>43</v>
      </c>
      <c r="D39">
        <v>40</v>
      </c>
      <c r="E39">
        <v>74</v>
      </c>
      <c r="F39">
        <v>20</v>
      </c>
      <c r="G39">
        <v>0</v>
      </c>
      <c r="H39">
        <v>0</v>
      </c>
      <c r="I39">
        <v>10</v>
      </c>
      <c r="J39">
        <v>0</v>
      </c>
      <c r="K39">
        <v>18438</v>
      </c>
    </row>
    <row r="40" spans="1:11" x14ac:dyDescent="0.3">
      <c r="A40" t="s">
        <v>407</v>
      </c>
      <c r="B40" s="72" t="s">
        <v>408</v>
      </c>
      <c r="C40">
        <v>32</v>
      </c>
      <c r="D40">
        <v>24</v>
      </c>
      <c r="E40">
        <v>51</v>
      </c>
      <c r="F40">
        <v>5</v>
      </c>
      <c r="G40">
        <v>0</v>
      </c>
      <c r="H40">
        <v>0</v>
      </c>
      <c r="I40">
        <v>5</v>
      </c>
      <c r="J40">
        <v>0</v>
      </c>
      <c r="K40">
        <v>3881</v>
      </c>
    </row>
    <row r="41" spans="1:11" x14ac:dyDescent="0.3">
      <c r="A41" t="s">
        <v>409</v>
      </c>
      <c r="B41" s="72" t="s">
        <v>410</v>
      </c>
      <c r="C41">
        <v>71</v>
      </c>
      <c r="D41">
        <v>42</v>
      </c>
      <c r="E41">
        <v>93</v>
      </c>
      <c r="F41">
        <v>16</v>
      </c>
      <c r="G41">
        <v>0</v>
      </c>
      <c r="H41">
        <v>0</v>
      </c>
      <c r="I41">
        <v>5</v>
      </c>
      <c r="J41">
        <v>5</v>
      </c>
      <c r="K41">
        <v>14423</v>
      </c>
    </row>
    <row r="42" spans="1:11" x14ac:dyDescent="0.3">
      <c r="A42" t="s">
        <v>411</v>
      </c>
      <c r="B42" s="72" t="s">
        <v>412</v>
      </c>
      <c r="C42">
        <v>5</v>
      </c>
      <c r="D42">
        <v>5</v>
      </c>
      <c r="E42">
        <v>15</v>
      </c>
      <c r="F42">
        <v>5</v>
      </c>
      <c r="G42">
        <v>0</v>
      </c>
      <c r="H42">
        <v>0</v>
      </c>
      <c r="I42">
        <v>0</v>
      </c>
      <c r="J42">
        <v>0</v>
      </c>
      <c r="K42">
        <v>1403</v>
      </c>
    </row>
    <row r="43" spans="1:11" x14ac:dyDescent="0.3">
      <c r="A43" t="s">
        <v>413</v>
      </c>
      <c r="B43" s="72" t="s">
        <v>414</v>
      </c>
      <c r="C43">
        <v>60</v>
      </c>
      <c r="D43">
        <v>56</v>
      </c>
      <c r="E43">
        <v>95</v>
      </c>
      <c r="F43">
        <v>14</v>
      </c>
      <c r="G43">
        <v>0</v>
      </c>
      <c r="H43">
        <v>0</v>
      </c>
      <c r="I43">
        <v>5</v>
      </c>
      <c r="J43">
        <v>0</v>
      </c>
      <c r="K43">
        <v>22520</v>
      </c>
    </row>
    <row r="44" spans="1:11" x14ac:dyDescent="0.3">
      <c r="A44" t="s">
        <v>415</v>
      </c>
      <c r="B44" s="72" t="s">
        <v>416</v>
      </c>
      <c r="C44">
        <v>5</v>
      </c>
      <c r="D44">
        <v>5</v>
      </c>
      <c r="E44">
        <v>5</v>
      </c>
      <c r="F44">
        <v>0</v>
      </c>
      <c r="G44">
        <v>0</v>
      </c>
      <c r="H44">
        <v>0</v>
      </c>
      <c r="I44">
        <v>5</v>
      </c>
      <c r="J44">
        <v>0</v>
      </c>
      <c r="K44">
        <v>1079</v>
      </c>
    </row>
    <row r="45" spans="1:11" x14ac:dyDescent="0.3">
      <c r="A45" t="s">
        <v>417</v>
      </c>
      <c r="B45" s="72" t="s">
        <v>418</v>
      </c>
      <c r="C45">
        <v>371</v>
      </c>
      <c r="D45">
        <v>168</v>
      </c>
      <c r="E45">
        <v>495</v>
      </c>
      <c r="F45">
        <v>28</v>
      </c>
      <c r="G45">
        <v>5</v>
      </c>
      <c r="H45">
        <v>5</v>
      </c>
      <c r="I45">
        <v>5</v>
      </c>
      <c r="J45">
        <v>5</v>
      </c>
      <c r="K45">
        <v>27165</v>
      </c>
    </row>
    <row r="46" spans="1:11" x14ac:dyDescent="0.3">
      <c r="A46" t="s">
        <v>419</v>
      </c>
      <c r="B46" s="72" t="s">
        <v>420</v>
      </c>
      <c r="C46">
        <v>170</v>
      </c>
      <c r="D46">
        <v>161</v>
      </c>
      <c r="E46">
        <v>287</v>
      </c>
      <c r="F46">
        <v>19</v>
      </c>
      <c r="G46">
        <v>25</v>
      </c>
      <c r="H46">
        <v>0</v>
      </c>
      <c r="I46">
        <v>5</v>
      </c>
      <c r="J46">
        <v>5</v>
      </c>
      <c r="K46">
        <v>44136</v>
      </c>
    </row>
    <row r="47" spans="1:11" x14ac:dyDescent="0.3">
      <c r="A47" t="s">
        <v>421</v>
      </c>
      <c r="B47" s="72" t="s">
        <v>422</v>
      </c>
      <c r="C47">
        <v>373</v>
      </c>
      <c r="D47">
        <v>285</v>
      </c>
      <c r="E47">
        <v>584</v>
      </c>
      <c r="F47">
        <v>5</v>
      </c>
      <c r="G47">
        <v>57</v>
      </c>
      <c r="H47">
        <v>0</v>
      </c>
      <c r="I47">
        <v>5</v>
      </c>
      <c r="J47">
        <v>0</v>
      </c>
      <c r="K47">
        <v>65454</v>
      </c>
    </row>
    <row r="48" spans="1:11" x14ac:dyDescent="0.3">
      <c r="A48" t="s">
        <v>423</v>
      </c>
      <c r="B48" s="72" t="s">
        <v>424</v>
      </c>
      <c r="C48">
        <v>12</v>
      </c>
      <c r="D48">
        <v>13</v>
      </c>
      <c r="E48">
        <v>25</v>
      </c>
      <c r="F48">
        <v>0</v>
      </c>
      <c r="G48">
        <v>0</v>
      </c>
      <c r="H48">
        <v>0</v>
      </c>
      <c r="I48">
        <v>0</v>
      </c>
      <c r="J48">
        <v>0</v>
      </c>
      <c r="K48">
        <v>4645</v>
      </c>
    </row>
    <row r="49" spans="1:11" x14ac:dyDescent="0.3">
      <c r="A49" t="s">
        <v>425</v>
      </c>
      <c r="B49" s="72" t="s">
        <v>426</v>
      </c>
      <c r="C49">
        <v>39</v>
      </c>
      <c r="D49">
        <v>17</v>
      </c>
      <c r="E49">
        <v>53</v>
      </c>
      <c r="F49">
        <v>5</v>
      </c>
      <c r="G49">
        <v>0</v>
      </c>
      <c r="H49">
        <v>0</v>
      </c>
      <c r="I49">
        <v>5</v>
      </c>
      <c r="J49">
        <v>0</v>
      </c>
      <c r="K49">
        <v>6195</v>
      </c>
    </row>
    <row r="50" spans="1:11" x14ac:dyDescent="0.3">
      <c r="A50" t="s">
        <v>427</v>
      </c>
      <c r="B50" s="72" t="s">
        <v>428</v>
      </c>
      <c r="C50">
        <v>319</v>
      </c>
      <c r="D50">
        <v>660</v>
      </c>
      <c r="E50">
        <v>565</v>
      </c>
      <c r="F50">
        <v>16</v>
      </c>
      <c r="G50">
        <v>221</v>
      </c>
      <c r="H50">
        <v>146</v>
      </c>
      <c r="I50">
        <v>10</v>
      </c>
      <c r="J50">
        <v>12</v>
      </c>
      <c r="K50">
        <v>81676</v>
      </c>
    </row>
    <row r="51" spans="1:11" x14ac:dyDescent="0.3">
      <c r="A51" t="s">
        <v>429</v>
      </c>
      <c r="B51" s="72" t="s">
        <v>430</v>
      </c>
      <c r="C51">
        <v>557</v>
      </c>
      <c r="D51">
        <v>458</v>
      </c>
      <c r="E51">
        <v>877</v>
      </c>
      <c r="F51">
        <v>42</v>
      </c>
      <c r="G51">
        <v>79</v>
      </c>
      <c r="H51">
        <v>5</v>
      </c>
      <c r="I51">
        <v>15</v>
      </c>
      <c r="J51">
        <v>20</v>
      </c>
      <c r="K51">
        <v>107655</v>
      </c>
    </row>
    <row r="52" spans="1:11" x14ac:dyDescent="0.3">
      <c r="A52" t="s">
        <v>431</v>
      </c>
      <c r="B52" s="72" t="s">
        <v>432</v>
      </c>
      <c r="C52">
        <v>97</v>
      </c>
      <c r="D52">
        <v>71</v>
      </c>
      <c r="E52">
        <v>162</v>
      </c>
      <c r="F52">
        <v>5</v>
      </c>
      <c r="G52">
        <v>0</v>
      </c>
      <c r="H52">
        <v>0</v>
      </c>
      <c r="I52">
        <v>0</v>
      </c>
      <c r="J52">
        <v>0</v>
      </c>
      <c r="K52">
        <v>26961</v>
      </c>
    </row>
    <row r="53" spans="1:11" x14ac:dyDescent="0.3">
      <c r="A53" t="s">
        <v>433</v>
      </c>
      <c r="B53" s="72" t="s">
        <v>434</v>
      </c>
      <c r="C53">
        <v>444</v>
      </c>
      <c r="D53">
        <v>246</v>
      </c>
      <c r="E53">
        <v>662</v>
      </c>
      <c r="F53">
        <v>5</v>
      </c>
      <c r="G53">
        <v>5</v>
      </c>
      <c r="H53">
        <v>0</v>
      </c>
      <c r="I53">
        <v>11</v>
      </c>
      <c r="J53">
        <v>5</v>
      </c>
      <c r="K53">
        <v>39884</v>
      </c>
    </row>
    <row r="54" spans="1:11" x14ac:dyDescent="0.3">
      <c r="A54" t="s">
        <v>435</v>
      </c>
      <c r="B54" s="72" t="s">
        <v>171</v>
      </c>
      <c r="C54">
        <v>98</v>
      </c>
      <c r="D54">
        <v>70</v>
      </c>
      <c r="E54">
        <v>148</v>
      </c>
      <c r="F54">
        <v>16</v>
      </c>
      <c r="G54">
        <v>0</v>
      </c>
      <c r="H54">
        <v>0</v>
      </c>
      <c r="I54">
        <v>5</v>
      </c>
      <c r="J54">
        <v>5</v>
      </c>
      <c r="K54">
        <v>13993</v>
      </c>
    </row>
    <row r="55" spans="1:11" x14ac:dyDescent="0.3">
      <c r="A55" t="s">
        <v>436</v>
      </c>
      <c r="B55" s="72" t="s">
        <v>437</v>
      </c>
      <c r="C55">
        <v>28</v>
      </c>
      <c r="D55">
        <v>39</v>
      </c>
      <c r="E55">
        <v>56</v>
      </c>
      <c r="F55">
        <v>5</v>
      </c>
      <c r="G55">
        <v>5</v>
      </c>
      <c r="H55">
        <v>5</v>
      </c>
      <c r="I55">
        <v>5</v>
      </c>
      <c r="J55">
        <v>5</v>
      </c>
      <c r="K55">
        <v>9022</v>
      </c>
    </row>
    <row r="56" spans="1:11" x14ac:dyDescent="0.3">
      <c r="A56" t="s">
        <v>438</v>
      </c>
      <c r="B56" s="72" t="s">
        <v>439</v>
      </c>
      <c r="C56">
        <v>66</v>
      </c>
      <c r="D56">
        <v>22</v>
      </c>
      <c r="E56">
        <v>87</v>
      </c>
      <c r="F56">
        <v>0</v>
      </c>
      <c r="G56">
        <v>0</v>
      </c>
      <c r="H56">
        <v>0</v>
      </c>
      <c r="I56">
        <v>5</v>
      </c>
      <c r="J56">
        <v>0</v>
      </c>
      <c r="K56">
        <v>7520</v>
      </c>
    </row>
    <row r="57" spans="1:11" x14ac:dyDescent="0.3">
      <c r="A57" t="s">
        <v>440</v>
      </c>
      <c r="B57" s="72" t="s">
        <v>441</v>
      </c>
      <c r="C57">
        <v>19</v>
      </c>
      <c r="D57">
        <v>11</v>
      </c>
      <c r="E57">
        <v>29</v>
      </c>
      <c r="F57">
        <v>5</v>
      </c>
      <c r="G57">
        <v>0</v>
      </c>
      <c r="H57">
        <v>0</v>
      </c>
      <c r="I57">
        <v>0</v>
      </c>
      <c r="J57">
        <v>0</v>
      </c>
      <c r="K57">
        <v>7525</v>
      </c>
    </row>
    <row r="58" spans="1:11" x14ac:dyDescent="0.3">
      <c r="A58" t="s">
        <v>442</v>
      </c>
      <c r="B58" s="72" t="s">
        <v>443</v>
      </c>
      <c r="C58">
        <v>440</v>
      </c>
      <c r="D58">
        <v>336</v>
      </c>
      <c r="E58">
        <v>720</v>
      </c>
      <c r="F58">
        <v>41</v>
      </c>
      <c r="G58">
        <v>5</v>
      </c>
      <c r="H58">
        <v>5</v>
      </c>
      <c r="I58">
        <v>10</v>
      </c>
      <c r="J58">
        <v>5</v>
      </c>
      <c r="K58">
        <v>85085</v>
      </c>
    </row>
    <row r="59" spans="1:11" x14ac:dyDescent="0.3">
      <c r="A59" t="s">
        <v>444</v>
      </c>
      <c r="B59" s="72" t="s">
        <v>445</v>
      </c>
      <c r="C59">
        <v>135</v>
      </c>
      <c r="D59">
        <v>138</v>
      </c>
      <c r="E59">
        <v>206</v>
      </c>
      <c r="F59">
        <v>18</v>
      </c>
      <c r="G59">
        <v>27</v>
      </c>
      <c r="H59">
        <v>5</v>
      </c>
      <c r="I59">
        <v>0</v>
      </c>
      <c r="J59">
        <v>16</v>
      </c>
      <c r="K59">
        <v>47886</v>
      </c>
    </row>
    <row r="60" spans="1:11" x14ac:dyDescent="0.3">
      <c r="A60" t="s">
        <v>446</v>
      </c>
      <c r="B60" s="72" t="s">
        <v>447</v>
      </c>
      <c r="C60">
        <v>91</v>
      </c>
      <c r="D60">
        <v>55</v>
      </c>
      <c r="E60">
        <v>139</v>
      </c>
      <c r="F60">
        <v>5</v>
      </c>
      <c r="G60">
        <v>5</v>
      </c>
      <c r="H60">
        <v>0</v>
      </c>
      <c r="I60">
        <v>5</v>
      </c>
      <c r="J60">
        <v>0</v>
      </c>
      <c r="K60">
        <v>18017</v>
      </c>
    </row>
    <row r="61" spans="1:11" x14ac:dyDescent="0.3">
      <c r="A61" t="s">
        <v>448</v>
      </c>
      <c r="B61" s="72" t="s">
        <v>449</v>
      </c>
      <c r="C61">
        <v>15</v>
      </c>
      <c r="D61">
        <v>71</v>
      </c>
      <c r="E61">
        <v>41</v>
      </c>
      <c r="F61">
        <v>31</v>
      </c>
      <c r="G61">
        <v>14</v>
      </c>
      <c r="H61">
        <v>0</v>
      </c>
      <c r="I61">
        <v>0</v>
      </c>
      <c r="J61">
        <v>0</v>
      </c>
      <c r="K61">
        <v>8908</v>
      </c>
    </row>
    <row r="62" spans="1:11" x14ac:dyDescent="0.3">
      <c r="A62" t="s">
        <v>450</v>
      </c>
      <c r="B62" s="72" t="s">
        <v>451</v>
      </c>
      <c r="C62">
        <v>387</v>
      </c>
      <c r="D62">
        <v>326</v>
      </c>
      <c r="E62">
        <v>647</v>
      </c>
      <c r="F62">
        <v>49</v>
      </c>
      <c r="G62">
        <v>5</v>
      </c>
      <c r="H62">
        <v>10</v>
      </c>
      <c r="I62">
        <v>5</v>
      </c>
      <c r="J62">
        <v>0</v>
      </c>
      <c r="K62">
        <v>114411</v>
      </c>
    </row>
    <row r="63" spans="1:11" x14ac:dyDescent="0.3">
      <c r="A63" t="s">
        <v>452</v>
      </c>
      <c r="B63" s="72" t="s">
        <v>453</v>
      </c>
      <c r="C63">
        <v>10</v>
      </c>
      <c r="D63">
        <v>20</v>
      </c>
      <c r="E63">
        <v>23</v>
      </c>
      <c r="F63">
        <v>5</v>
      </c>
      <c r="G63">
        <v>5</v>
      </c>
      <c r="H63">
        <v>0</v>
      </c>
      <c r="I63">
        <v>0</v>
      </c>
      <c r="J63">
        <v>0</v>
      </c>
      <c r="K63">
        <v>15873</v>
      </c>
    </row>
    <row r="64" spans="1:11" x14ac:dyDescent="0.3">
      <c r="A64" t="s">
        <v>454</v>
      </c>
      <c r="B64" s="72" t="s">
        <v>455</v>
      </c>
      <c r="C64">
        <v>82</v>
      </c>
      <c r="D64">
        <v>82</v>
      </c>
      <c r="E64">
        <v>138</v>
      </c>
      <c r="F64">
        <v>13</v>
      </c>
      <c r="G64">
        <v>5</v>
      </c>
      <c r="H64">
        <v>5</v>
      </c>
      <c r="I64">
        <v>5</v>
      </c>
      <c r="J64">
        <v>0</v>
      </c>
      <c r="K64">
        <v>17021</v>
      </c>
    </row>
    <row r="65" spans="1:11" x14ac:dyDescent="0.3">
      <c r="A65" t="s">
        <v>456</v>
      </c>
      <c r="B65" s="72" t="s">
        <v>457</v>
      </c>
      <c r="C65">
        <v>718</v>
      </c>
      <c r="D65">
        <v>879</v>
      </c>
      <c r="E65">
        <v>1245</v>
      </c>
      <c r="F65">
        <v>57</v>
      </c>
      <c r="G65">
        <v>211</v>
      </c>
      <c r="H65">
        <v>24</v>
      </c>
      <c r="I65">
        <v>54</v>
      </c>
      <c r="J65">
        <v>15</v>
      </c>
      <c r="K65">
        <v>119682</v>
      </c>
    </row>
    <row r="66" spans="1:11" x14ac:dyDescent="0.3">
      <c r="A66" t="s">
        <v>458</v>
      </c>
      <c r="B66" s="72" t="s">
        <v>459</v>
      </c>
      <c r="C66">
        <v>178</v>
      </c>
      <c r="D66">
        <v>176</v>
      </c>
      <c r="E66">
        <v>311</v>
      </c>
      <c r="F66">
        <v>17</v>
      </c>
      <c r="G66">
        <v>21</v>
      </c>
      <c r="H66">
        <v>0</v>
      </c>
      <c r="I66">
        <v>10</v>
      </c>
      <c r="J66">
        <v>5</v>
      </c>
      <c r="K66">
        <v>62507</v>
      </c>
    </row>
    <row r="67" spans="1:11" x14ac:dyDescent="0.3">
      <c r="A67" t="s">
        <v>460</v>
      </c>
      <c r="B67" s="72" t="s">
        <v>461</v>
      </c>
      <c r="C67">
        <v>324</v>
      </c>
      <c r="D67">
        <v>184</v>
      </c>
      <c r="E67">
        <v>463</v>
      </c>
      <c r="F67">
        <v>27</v>
      </c>
      <c r="G67">
        <v>5</v>
      </c>
      <c r="H67">
        <v>0</v>
      </c>
      <c r="I67">
        <v>11</v>
      </c>
      <c r="J67">
        <v>5</v>
      </c>
      <c r="K67">
        <v>47130</v>
      </c>
    </row>
    <row r="68" spans="1:11" x14ac:dyDescent="0.3">
      <c r="A68" t="s">
        <v>462</v>
      </c>
      <c r="B68" s="72" t="s">
        <v>463</v>
      </c>
      <c r="C68">
        <v>188</v>
      </c>
      <c r="D68">
        <v>286</v>
      </c>
      <c r="E68">
        <v>358</v>
      </c>
      <c r="F68">
        <v>5</v>
      </c>
      <c r="G68">
        <v>59</v>
      </c>
      <c r="H68">
        <v>5</v>
      </c>
      <c r="I68">
        <v>5</v>
      </c>
      <c r="J68">
        <v>40</v>
      </c>
      <c r="K68">
        <v>49633</v>
      </c>
    </row>
    <row r="69" spans="1:11" x14ac:dyDescent="0.3">
      <c r="A69" t="s">
        <v>464</v>
      </c>
      <c r="B69" s="72" t="s">
        <v>465</v>
      </c>
      <c r="C69">
        <v>414</v>
      </c>
      <c r="D69">
        <v>595</v>
      </c>
      <c r="E69">
        <v>654</v>
      </c>
      <c r="F69">
        <v>302</v>
      </c>
      <c r="G69">
        <v>30</v>
      </c>
      <c r="H69">
        <v>0</v>
      </c>
      <c r="I69">
        <v>10</v>
      </c>
      <c r="J69">
        <v>10</v>
      </c>
      <c r="K69">
        <v>80045</v>
      </c>
    </row>
    <row r="70" spans="1:11" x14ac:dyDescent="0.3">
      <c r="A70" t="s">
        <v>466</v>
      </c>
      <c r="B70" s="72" t="s">
        <v>467</v>
      </c>
      <c r="C70">
        <v>365</v>
      </c>
      <c r="D70">
        <v>375</v>
      </c>
      <c r="E70">
        <v>597</v>
      </c>
      <c r="F70">
        <v>19</v>
      </c>
      <c r="G70">
        <v>85</v>
      </c>
      <c r="H70">
        <v>26</v>
      </c>
      <c r="I70">
        <v>21</v>
      </c>
      <c r="J70">
        <v>0</v>
      </c>
      <c r="K70">
        <v>95361</v>
      </c>
    </row>
    <row r="71" spans="1:11" x14ac:dyDescent="0.3">
      <c r="A71" t="s">
        <v>468</v>
      </c>
      <c r="B71" s="72" t="s">
        <v>469</v>
      </c>
      <c r="C71">
        <v>225</v>
      </c>
      <c r="D71">
        <v>165</v>
      </c>
      <c r="E71">
        <v>377</v>
      </c>
      <c r="F71">
        <v>5</v>
      </c>
      <c r="G71">
        <v>5</v>
      </c>
      <c r="H71">
        <v>0</v>
      </c>
      <c r="I71">
        <v>5</v>
      </c>
      <c r="J71">
        <v>0</v>
      </c>
      <c r="K71">
        <v>82800</v>
      </c>
    </row>
    <row r="72" spans="1:11" x14ac:dyDescent="0.3">
      <c r="A72" t="s">
        <v>470</v>
      </c>
      <c r="B72" s="72" t="s">
        <v>471</v>
      </c>
      <c r="C72">
        <v>81</v>
      </c>
      <c r="D72">
        <v>55</v>
      </c>
      <c r="E72">
        <v>121</v>
      </c>
      <c r="F72">
        <v>11</v>
      </c>
      <c r="G72">
        <v>0</v>
      </c>
      <c r="H72">
        <v>0</v>
      </c>
      <c r="I72">
        <v>5</v>
      </c>
      <c r="J72">
        <v>0</v>
      </c>
      <c r="K72">
        <v>23279</v>
      </c>
    </row>
    <row r="73" spans="1:11" x14ac:dyDescent="0.3">
      <c r="A73" t="s">
        <v>472</v>
      </c>
      <c r="B73" s="72" t="s">
        <v>473</v>
      </c>
      <c r="C73">
        <v>2050</v>
      </c>
      <c r="D73">
        <v>1377</v>
      </c>
      <c r="E73">
        <v>3074</v>
      </c>
      <c r="F73">
        <v>98</v>
      </c>
      <c r="G73">
        <v>170</v>
      </c>
      <c r="H73">
        <v>33</v>
      </c>
      <c r="I73">
        <v>46</v>
      </c>
      <c r="J73">
        <v>10</v>
      </c>
      <c r="K73">
        <v>264760</v>
      </c>
    </row>
    <row r="74" spans="1:11" x14ac:dyDescent="0.3">
      <c r="A74" t="s">
        <v>474</v>
      </c>
      <c r="B74" s="72" t="s">
        <v>475</v>
      </c>
      <c r="C74">
        <v>394</v>
      </c>
      <c r="D74">
        <v>570</v>
      </c>
      <c r="E74">
        <v>718</v>
      </c>
      <c r="F74">
        <v>136</v>
      </c>
      <c r="G74">
        <v>75</v>
      </c>
      <c r="H74">
        <v>10</v>
      </c>
      <c r="I74">
        <v>17</v>
      </c>
      <c r="J74">
        <v>5</v>
      </c>
      <c r="K74">
        <v>88679</v>
      </c>
    </row>
    <row r="75" spans="1:11" x14ac:dyDescent="0.3">
      <c r="A75" t="s">
        <v>476</v>
      </c>
      <c r="B75" s="72" t="s">
        <v>477</v>
      </c>
      <c r="C75">
        <v>157</v>
      </c>
      <c r="D75">
        <v>224</v>
      </c>
      <c r="E75">
        <v>267</v>
      </c>
      <c r="F75">
        <v>28</v>
      </c>
      <c r="G75">
        <v>41</v>
      </c>
      <c r="H75">
        <v>35</v>
      </c>
      <c r="I75">
        <v>5</v>
      </c>
      <c r="J75">
        <v>5</v>
      </c>
      <c r="K75">
        <v>36568</v>
      </c>
    </row>
    <row r="76" spans="1:11" x14ac:dyDescent="0.3">
      <c r="A76" t="s">
        <v>478</v>
      </c>
      <c r="B76" s="72" t="s">
        <v>479</v>
      </c>
      <c r="C76">
        <v>36</v>
      </c>
      <c r="D76">
        <v>41</v>
      </c>
      <c r="E76">
        <v>66</v>
      </c>
      <c r="F76">
        <v>0</v>
      </c>
      <c r="G76">
        <v>5</v>
      </c>
      <c r="H76">
        <v>5</v>
      </c>
      <c r="I76">
        <v>0</v>
      </c>
      <c r="J76">
        <v>5</v>
      </c>
      <c r="K76">
        <v>12970</v>
      </c>
    </row>
    <row r="77" spans="1:11" x14ac:dyDescent="0.3">
      <c r="A77" t="s">
        <v>480</v>
      </c>
      <c r="B77" s="72" t="s">
        <v>481</v>
      </c>
      <c r="C77">
        <v>116</v>
      </c>
      <c r="D77">
        <v>153</v>
      </c>
      <c r="E77">
        <v>170</v>
      </c>
      <c r="F77">
        <v>91</v>
      </c>
      <c r="G77">
        <v>5</v>
      </c>
      <c r="H77">
        <v>0</v>
      </c>
      <c r="I77">
        <v>5</v>
      </c>
      <c r="J77">
        <v>5</v>
      </c>
      <c r="K77">
        <v>15644</v>
      </c>
    </row>
    <row r="78" spans="1:11" x14ac:dyDescent="0.3">
      <c r="A78" t="s">
        <v>482</v>
      </c>
      <c r="B78" s="72" t="s">
        <v>483</v>
      </c>
      <c r="C78">
        <v>31</v>
      </c>
      <c r="D78">
        <v>60</v>
      </c>
      <c r="E78">
        <v>78</v>
      </c>
      <c r="F78">
        <v>12</v>
      </c>
      <c r="G78">
        <v>0</v>
      </c>
      <c r="H78">
        <v>0</v>
      </c>
      <c r="I78">
        <v>5</v>
      </c>
      <c r="J78">
        <v>0</v>
      </c>
      <c r="K78">
        <v>11144</v>
      </c>
    </row>
    <row r="79" spans="1:11" x14ac:dyDescent="0.3">
      <c r="A79" t="s">
        <v>484</v>
      </c>
      <c r="B79" s="72" t="s">
        <v>485</v>
      </c>
      <c r="C79">
        <v>652</v>
      </c>
      <c r="D79">
        <v>607</v>
      </c>
      <c r="E79">
        <v>1011</v>
      </c>
      <c r="F79">
        <v>85</v>
      </c>
      <c r="G79">
        <v>84</v>
      </c>
      <c r="H79">
        <v>34</v>
      </c>
      <c r="I79">
        <v>40</v>
      </c>
      <c r="J79">
        <v>5</v>
      </c>
      <c r="K79">
        <v>129584</v>
      </c>
    </row>
    <row r="80" spans="1:11" x14ac:dyDescent="0.3">
      <c r="A80" t="s">
        <v>486</v>
      </c>
      <c r="B80" s="72" t="s">
        <v>487</v>
      </c>
      <c r="C80">
        <v>173</v>
      </c>
      <c r="D80">
        <v>185</v>
      </c>
      <c r="E80">
        <v>338</v>
      </c>
      <c r="F80">
        <v>5</v>
      </c>
      <c r="G80">
        <v>5</v>
      </c>
      <c r="H80">
        <v>0</v>
      </c>
      <c r="I80">
        <v>5</v>
      </c>
      <c r="J80">
        <v>0</v>
      </c>
      <c r="K80">
        <v>45975</v>
      </c>
    </row>
    <row r="81" spans="1:11" x14ac:dyDescent="0.3">
      <c r="A81" t="s">
        <v>488</v>
      </c>
      <c r="B81" s="72" t="s">
        <v>489</v>
      </c>
      <c r="C81">
        <v>54</v>
      </c>
      <c r="D81">
        <v>44</v>
      </c>
      <c r="E81">
        <v>91</v>
      </c>
      <c r="F81">
        <v>5</v>
      </c>
      <c r="G81">
        <v>0</v>
      </c>
      <c r="H81">
        <v>0</v>
      </c>
      <c r="I81">
        <v>5</v>
      </c>
      <c r="J81">
        <v>5</v>
      </c>
      <c r="K81">
        <v>18339</v>
      </c>
    </row>
    <row r="82" spans="1:11" x14ac:dyDescent="0.3">
      <c r="A82" t="s">
        <v>490</v>
      </c>
      <c r="B82" s="72" t="s">
        <v>491</v>
      </c>
      <c r="C82">
        <v>26</v>
      </c>
      <c r="D82">
        <v>46</v>
      </c>
      <c r="E82">
        <v>63</v>
      </c>
      <c r="F82">
        <v>5</v>
      </c>
      <c r="G82">
        <v>5</v>
      </c>
      <c r="H82">
        <v>0</v>
      </c>
      <c r="I82">
        <v>5</v>
      </c>
      <c r="J82">
        <v>5</v>
      </c>
      <c r="K82">
        <v>10545</v>
      </c>
    </row>
    <row r="83" spans="1:11" x14ac:dyDescent="0.3">
      <c r="A83" t="s">
        <v>492</v>
      </c>
      <c r="B83" s="72" t="s">
        <v>493</v>
      </c>
      <c r="C83">
        <v>278</v>
      </c>
      <c r="D83">
        <v>286</v>
      </c>
      <c r="E83">
        <v>473</v>
      </c>
      <c r="F83">
        <v>31</v>
      </c>
      <c r="G83">
        <v>37</v>
      </c>
      <c r="H83">
        <v>5</v>
      </c>
      <c r="I83">
        <v>11</v>
      </c>
      <c r="J83">
        <v>5</v>
      </c>
      <c r="K83">
        <v>59628</v>
      </c>
    </row>
    <row r="84" spans="1:11" x14ac:dyDescent="0.3">
      <c r="A84" t="s">
        <v>494</v>
      </c>
      <c r="B84" s="72" t="s">
        <v>495</v>
      </c>
      <c r="C84">
        <v>48</v>
      </c>
      <c r="D84">
        <v>25</v>
      </c>
      <c r="E84">
        <v>61</v>
      </c>
      <c r="F84">
        <v>5</v>
      </c>
      <c r="G84">
        <v>5</v>
      </c>
      <c r="H84">
        <v>0</v>
      </c>
      <c r="I84">
        <v>5</v>
      </c>
      <c r="J84">
        <v>5</v>
      </c>
      <c r="K84">
        <v>7573</v>
      </c>
    </row>
    <row r="85" spans="1:11" x14ac:dyDescent="0.3">
      <c r="A85" t="s">
        <v>496</v>
      </c>
      <c r="B85" s="72" t="s">
        <v>497</v>
      </c>
      <c r="C85">
        <v>116</v>
      </c>
      <c r="D85">
        <v>54</v>
      </c>
      <c r="E85">
        <v>166</v>
      </c>
      <c r="F85">
        <v>0</v>
      </c>
      <c r="G85">
        <v>5</v>
      </c>
      <c r="H85">
        <v>0</v>
      </c>
      <c r="I85">
        <v>5</v>
      </c>
      <c r="J85">
        <v>5</v>
      </c>
      <c r="K85">
        <v>12363</v>
      </c>
    </row>
    <row r="86" spans="1:11" x14ac:dyDescent="0.3">
      <c r="A86" t="s">
        <v>498</v>
      </c>
      <c r="B86" s="72" t="s">
        <v>499</v>
      </c>
      <c r="C86">
        <v>972</v>
      </c>
      <c r="D86">
        <v>806</v>
      </c>
      <c r="E86">
        <v>1450</v>
      </c>
      <c r="F86">
        <v>86</v>
      </c>
      <c r="G86">
        <v>130</v>
      </c>
      <c r="H86">
        <v>10</v>
      </c>
      <c r="I86">
        <v>97</v>
      </c>
      <c r="J86">
        <v>10</v>
      </c>
      <c r="K86">
        <v>136517</v>
      </c>
    </row>
    <row r="87" spans="1:11" x14ac:dyDescent="0.3">
      <c r="A87" t="s">
        <v>500</v>
      </c>
      <c r="B87" s="72" t="s">
        <v>501</v>
      </c>
      <c r="C87">
        <v>533</v>
      </c>
      <c r="D87">
        <v>763</v>
      </c>
      <c r="E87">
        <v>856</v>
      </c>
      <c r="F87">
        <v>205</v>
      </c>
      <c r="G87">
        <v>174</v>
      </c>
      <c r="H87">
        <v>42</v>
      </c>
      <c r="I87">
        <v>20</v>
      </c>
      <c r="J87">
        <v>15</v>
      </c>
      <c r="K87">
        <v>130763</v>
      </c>
    </row>
    <row r="88" spans="1:11" x14ac:dyDescent="0.3">
      <c r="A88" t="s">
        <v>502</v>
      </c>
      <c r="B88" s="72" t="s">
        <v>503</v>
      </c>
      <c r="C88">
        <v>85</v>
      </c>
      <c r="D88">
        <v>57</v>
      </c>
      <c r="E88">
        <v>127</v>
      </c>
      <c r="F88">
        <v>12</v>
      </c>
      <c r="G88">
        <v>5</v>
      </c>
      <c r="H88">
        <v>0</v>
      </c>
      <c r="I88">
        <v>5</v>
      </c>
      <c r="J88">
        <v>0</v>
      </c>
      <c r="K88">
        <v>22596</v>
      </c>
    </row>
    <row r="89" spans="1:11" x14ac:dyDescent="0.3">
      <c r="A89" t="s">
        <v>504</v>
      </c>
      <c r="B89" s="72" t="s">
        <v>505</v>
      </c>
      <c r="C89">
        <v>136</v>
      </c>
      <c r="D89">
        <v>93</v>
      </c>
      <c r="E89">
        <v>197</v>
      </c>
      <c r="F89">
        <v>25</v>
      </c>
      <c r="G89">
        <v>5</v>
      </c>
      <c r="H89">
        <v>0</v>
      </c>
      <c r="I89">
        <v>5</v>
      </c>
      <c r="J89">
        <v>0</v>
      </c>
      <c r="K89">
        <v>14970</v>
      </c>
    </row>
    <row r="90" spans="1:11" x14ac:dyDescent="0.3">
      <c r="A90" t="s">
        <v>506</v>
      </c>
      <c r="B90" s="72" t="s">
        <v>507</v>
      </c>
      <c r="C90">
        <v>604</v>
      </c>
      <c r="D90">
        <v>614</v>
      </c>
      <c r="E90">
        <v>1026</v>
      </c>
      <c r="F90">
        <v>32</v>
      </c>
      <c r="G90">
        <v>92</v>
      </c>
      <c r="H90">
        <v>49</v>
      </c>
      <c r="I90">
        <v>15</v>
      </c>
      <c r="J90">
        <v>15</v>
      </c>
      <c r="K90">
        <v>156917</v>
      </c>
    </row>
    <row r="91" spans="1:11" x14ac:dyDescent="0.3">
      <c r="A91" t="s">
        <v>508</v>
      </c>
      <c r="B91" s="72" t="s">
        <v>509</v>
      </c>
      <c r="C91">
        <v>37</v>
      </c>
      <c r="D91">
        <v>38</v>
      </c>
      <c r="E91">
        <v>70</v>
      </c>
      <c r="F91">
        <v>0</v>
      </c>
      <c r="G91">
        <v>0</v>
      </c>
      <c r="H91">
        <v>0</v>
      </c>
      <c r="I91">
        <v>5</v>
      </c>
      <c r="J91">
        <v>5</v>
      </c>
      <c r="K91">
        <v>23426</v>
      </c>
    </row>
    <row r="92" spans="1:11" x14ac:dyDescent="0.3">
      <c r="A92" t="s">
        <v>510</v>
      </c>
      <c r="B92" s="72" t="s">
        <v>511</v>
      </c>
      <c r="C92">
        <v>29</v>
      </c>
      <c r="D92">
        <v>31</v>
      </c>
      <c r="E92">
        <v>42</v>
      </c>
      <c r="F92">
        <v>18</v>
      </c>
      <c r="G92">
        <v>0</v>
      </c>
      <c r="H92">
        <v>0</v>
      </c>
      <c r="I92">
        <v>0</v>
      </c>
      <c r="J92">
        <v>0</v>
      </c>
      <c r="K92">
        <v>9793</v>
      </c>
    </row>
    <row r="93" spans="1:11" x14ac:dyDescent="0.3">
      <c r="A93" t="s">
        <v>512</v>
      </c>
      <c r="B93" s="72" t="s">
        <v>513</v>
      </c>
      <c r="C93">
        <v>334</v>
      </c>
      <c r="D93">
        <v>615</v>
      </c>
      <c r="E93">
        <v>547</v>
      </c>
      <c r="F93">
        <v>225</v>
      </c>
      <c r="G93">
        <v>84</v>
      </c>
      <c r="H93">
        <v>77</v>
      </c>
      <c r="I93">
        <v>10</v>
      </c>
      <c r="J93">
        <v>10</v>
      </c>
      <c r="K93">
        <v>113415</v>
      </c>
    </row>
    <row r="94" spans="1:11" x14ac:dyDescent="0.3">
      <c r="A94" t="s">
        <v>514</v>
      </c>
      <c r="B94" s="72" t="s">
        <v>515</v>
      </c>
      <c r="C94">
        <v>23</v>
      </c>
      <c r="D94">
        <v>33</v>
      </c>
      <c r="E94">
        <v>40</v>
      </c>
      <c r="F94">
        <v>15</v>
      </c>
      <c r="G94">
        <v>0</v>
      </c>
      <c r="H94">
        <v>0</v>
      </c>
      <c r="I94">
        <v>5</v>
      </c>
      <c r="J94">
        <v>0</v>
      </c>
      <c r="K94">
        <v>9097</v>
      </c>
    </row>
    <row r="95" spans="1:11" x14ac:dyDescent="0.3">
      <c r="A95" t="s">
        <v>516</v>
      </c>
      <c r="B95" s="72" t="s">
        <v>517</v>
      </c>
      <c r="C95">
        <v>501</v>
      </c>
      <c r="D95">
        <v>554</v>
      </c>
      <c r="E95">
        <v>852</v>
      </c>
      <c r="F95">
        <v>63</v>
      </c>
      <c r="G95">
        <v>90</v>
      </c>
      <c r="H95">
        <v>22</v>
      </c>
      <c r="I95">
        <v>25</v>
      </c>
      <c r="J95">
        <v>15</v>
      </c>
      <c r="K95">
        <v>80125</v>
      </c>
    </row>
    <row r="96" spans="1:11" x14ac:dyDescent="0.3">
      <c r="A96" t="s">
        <v>518</v>
      </c>
      <c r="B96" s="72" t="s">
        <v>519</v>
      </c>
      <c r="C96">
        <v>205</v>
      </c>
      <c r="D96">
        <v>256</v>
      </c>
      <c r="E96">
        <v>316</v>
      </c>
      <c r="F96">
        <v>121</v>
      </c>
      <c r="G96">
        <v>5</v>
      </c>
      <c r="H96">
        <v>0</v>
      </c>
      <c r="I96">
        <v>12</v>
      </c>
      <c r="J96">
        <v>5</v>
      </c>
      <c r="K96">
        <v>24052</v>
      </c>
    </row>
    <row r="97" spans="1:11" x14ac:dyDescent="0.3">
      <c r="A97" t="s">
        <v>520</v>
      </c>
      <c r="B97" s="72" t="s">
        <v>521</v>
      </c>
      <c r="C97">
        <v>212</v>
      </c>
      <c r="D97">
        <v>265</v>
      </c>
      <c r="E97">
        <v>368</v>
      </c>
      <c r="F97">
        <v>81</v>
      </c>
      <c r="G97">
        <v>10</v>
      </c>
      <c r="H97">
        <v>5</v>
      </c>
      <c r="I97">
        <v>5</v>
      </c>
      <c r="J97">
        <v>10</v>
      </c>
      <c r="K97">
        <v>48056</v>
      </c>
    </row>
    <row r="98" spans="1:11" x14ac:dyDescent="0.3">
      <c r="A98" t="s">
        <v>522</v>
      </c>
      <c r="B98" s="72" t="s">
        <v>523</v>
      </c>
      <c r="C98">
        <v>142</v>
      </c>
      <c r="D98">
        <v>158</v>
      </c>
      <c r="E98">
        <v>260</v>
      </c>
      <c r="F98">
        <v>5</v>
      </c>
      <c r="G98">
        <v>19</v>
      </c>
      <c r="H98">
        <v>0</v>
      </c>
      <c r="I98">
        <v>5</v>
      </c>
      <c r="J98">
        <v>5</v>
      </c>
      <c r="K98">
        <v>61480</v>
      </c>
    </row>
    <row r="99" spans="1:11" x14ac:dyDescent="0.3">
      <c r="A99" t="s">
        <v>524</v>
      </c>
      <c r="B99" s="72" t="s">
        <v>525</v>
      </c>
      <c r="C99">
        <v>158</v>
      </c>
      <c r="D99">
        <v>191</v>
      </c>
      <c r="E99">
        <v>296</v>
      </c>
      <c r="F99">
        <v>5</v>
      </c>
      <c r="G99">
        <v>25</v>
      </c>
      <c r="H99">
        <v>15</v>
      </c>
      <c r="I99">
        <v>5</v>
      </c>
      <c r="J99">
        <v>0</v>
      </c>
      <c r="K99">
        <v>49378</v>
      </c>
    </row>
    <row r="100" spans="1:11" x14ac:dyDescent="0.3">
      <c r="A100" t="s">
        <v>526</v>
      </c>
      <c r="B100" s="72" t="s">
        <v>527</v>
      </c>
      <c r="C100">
        <v>267</v>
      </c>
      <c r="D100">
        <v>422</v>
      </c>
      <c r="E100">
        <v>571</v>
      </c>
      <c r="F100">
        <v>25</v>
      </c>
      <c r="G100">
        <v>50</v>
      </c>
      <c r="H100">
        <v>13</v>
      </c>
      <c r="I100">
        <v>24</v>
      </c>
      <c r="J100">
        <v>10</v>
      </c>
      <c r="K100">
        <v>114764</v>
      </c>
    </row>
    <row r="101" spans="1:11" x14ac:dyDescent="0.3">
      <c r="A101" t="s">
        <v>528</v>
      </c>
      <c r="B101" s="72" t="s">
        <v>529</v>
      </c>
      <c r="C101">
        <v>66</v>
      </c>
      <c r="D101">
        <v>96</v>
      </c>
      <c r="E101">
        <v>141</v>
      </c>
      <c r="F101">
        <v>10</v>
      </c>
      <c r="G101">
        <v>0</v>
      </c>
      <c r="H101">
        <v>5</v>
      </c>
      <c r="I101">
        <v>10</v>
      </c>
      <c r="J101">
        <v>5</v>
      </c>
      <c r="K101">
        <v>33399</v>
      </c>
    </row>
    <row r="102" spans="1:11" x14ac:dyDescent="0.3">
      <c r="A102" t="s">
        <v>530</v>
      </c>
      <c r="B102" s="72" t="s">
        <v>531</v>
      </c>
      <c r="C102">
        <v>78</v>
      </c>
      <c r="D102">
        <v>86</v>
      </c>
      <c r="E102">
        <v>147</v>
      </c>
      <c r="F102">
        <v>5</v>
      </c>
      <c r="G102">
        <v>5</v>
      </c>
      <c r="H102">
        <v>0</v>
      </c>
      <c r="I102">
        <v>5</v>
      </c>
      <c r="J102">
        <v>0</v>
      </c>
      <c r="K102">
        <v>33738</v>
      </c>
    </row>
    <row r="103" spans="1:11" x14ac:dyDescent="0.3">
      <c r="A103" t="s">
        <v>532</v>
      </c>
      <c r="B103" s="72" t="s">
        <v>533</v>
      </c>
      <c r="C103">
        <v>210</v>
      </c>
      <c r="D103">
        <v>253</v>
      </c>
      <c r="E103">
        <v>335</v>
      </c>
      <c r="F103">
        <v>109</v>
      </c>
      <c r="G103">
        <v>10</v>
      </c>
      <c r="H103">
        <v>0</v>
      </c>
      <c r="I103">
        <v>5</v>
      </c>
      <c r="J103">
        <v>10</v>
      </c>
      <c r="K103">
        <v>81043</v>
      </c>
    </row>
    <row r="104" spans="1:11" x14ac:dyDescent="0.3">
      <c r="A104" t="s">
        <v>534</v>
      </c>
      <c r="B104" s="72" t="s">
        <v>535</v>
      </c>
      <c r="C104">
        <v>253</v>
      </c>
      <c r="D104">
        <v>265</v>
      </c>
      <c r="E104">
        <v>406</v>
      </c>
      <c r="F104">
        <v>25</v>
      </c>
      <c r="G104">
        <v>20</v>
      </c>
      <c r="H104">
        <v>51</v>
      </c>
      <c r="I104">
        <v>12</v>
      </c>
      <c r="J104">
        <v>5</v>
      </c>
      <c r="K104">
        <v>55648</v>
      </c>
    </row>
    <row r="105" spans="1:11" x14ac:dyDescent="0.3">
      <c r="A105" t="s">
        <v>536</v>
      </c>
      <c r="B105" s="72" t="s">
        <v>537</v>
      </c>
      <c r="C105">
        <v>159</v>
      </c>
      <c r="D105">
        <v>219</v>
      </c>
      <c r="E105">
        <v>264</v>
      </c>
      <c r="F105">
        <v>36</v>
      </c>
      <c r="G105">
        <v>5</v>
      </c>
      <c r="H105">
        <v>57</v>
      </c>
      <c r="I105">
        <v>5</v>
      </c>
      <c r="J105">
        <v>5</v>
      </c>
      <c r="K105">
        <v>36214</v>
      </c>
    </row>
    <row r="106" spans="1:11" x14ac:dyDescent="0.3">
      <c r="A106" t="s">
        <v>538</v>
      </c>
      <c r="B106" s="72" t="s">
        <v>539</v>
      </c>
      <c r="C106">
        <v>171</v>
      </c>
      <c r="D106">
        <v>208</v>
      </c>
      <c r="E106">
        <v>288</v>
      </c>
      <c r="F106">
        <v>5</v>
      </c>
      <c r="G106">
        <v>33</v>
      </c>
      <c r="H106">
        <v>44</v>
      </c>
      <c r="I106">
        <v>11</v>
      </c>
      <c r="J106">
        <v>5</v>
      </c>
      <c r="K106">
        <v>46248</v>
      </c>
    </row>
    <row r="107" spans="1:11" x14ac:dyDescent="0.3">
      <c r="A107" t="s">
        <v>540</v>
      </c>
      <c r="B107" s="72" t="s">
        <v>541</v>
      </c>
      <c r="C107">
        <v>194</v>
      </c>
      <c r="D107">
        <v>132</v>
      </c>
      <c r="E107">
        <v>300</v>
      </c>
      <c r="F107">
        <v>16</v>
      </c>
      <c r="G107">
        <v>5</v>
      </c>
      <c r="H107">
        <v>0</v>
      </c>
      <c r="I107">
        <v>5</v>
      </c>
      <c r="J107">
        <v>0</v>
      </c>
      <c r="K107">
        <v>31971</v>
      </c>
    </row>
    <row r="108" spans="1:11" x14ac:dyDescent="0.3">
      <c r="A108" t="s">
        <v>542</v>
      </c>
      <c r="B108" s="72" t="s">
        <v>543</v>
      </c>
      <c r="C108">
        <v>100</v>
      </c>
      <c r="D108">
        <v>90</v>
      </c>
      <c r="E108">
        <v>160</v>
      </c>
      <c r="F108">
        <v>14</v>
      </c>
      <c r="G108">
        <v>5</v>
      </c>
      <c r="H108">
        <v>5</v>
      </c>
      <c r="I108">
        <v>5</v>
      </c>
      <c r="J108">
        <v>0</v>
      </c>
      <c r="K108">
        <v>22312</v>
      </c>
    </row>
    <row r="109" spans="1:11" x14ac:dyDescent="0.3">
      <c r="A109" t="s">
        <v>544</v>
      </c>
      <c r="B109" s="72" t="s">
        <v>545</v>
      </c>
      <c r="C109">
        <v>13</v>
      </c>
      <c r="D109">
        <v>5</v>
      </c>
      <c r="E109">
        <v>18</v>
      </c>
      <c r="F109">
        <v>5</v>
      </c>
      <c r="G109">
        <v>0</v>
      </c>
      <c r="H109">
        <v>0</v>
      </c>
      <c r="I109">
        <v>0</v>
      </c>
      <c r="J109">
        <v>0</v>
      </c>
      <c r="K109">
        <v>1188</v>
      </c>
    </row>
    <row r="110" spans="1:11" x14ac:dyDescent="0.3">
      <c r="A110" t="s">
        <v>546</v>
      </c>
      <c r="B110" s="72" t="s">
        <v>547</v>
      </c>
      <c r="C110">
        <v>56</v>
      </c>
      <c r="D110">
        <v>46</v>
      </c>
      <c r="E110">
        <v>84</v>
      </c>
      <c r="F110">
        <v>5</v>
      </c>
      <c r="G110">
        <v>13</v>
      </c>
      <c r="H110">
        <v>0</v>
      </c>
      <c r="I110">
        <v>5</v>
      </c>
      <c r="J110">
        <v>0</v>
      </c>
      <c r="K110">
        <v>8452</v>
      </c>
    </row>
    <row r="111" spans="1:11" x14ac:dyDescent="0.3">
      <c r="A111" t="s">
        <v>548</v>
      </c>
      <c r="B111" s="72" t="s">
        <v>549</v>
      </c>
      <c r="C111">
        <v>669</v>
      </c>
      <c r="D111">
        <v>563</v>
      </c>
      <c r="E111">
        <v>1049</v>
      </c>
      <c r="F111">
        <v>24</v>
      </c>
      <c r="G111">
        <v>110</v>
      </c>
      <c r="H111">
        <v>10</v>
      </c>
      <c r="I111">
        <v>21</v>
      </c>
      <c r="J111">
        <v>15</v>
      </c>
      <c r="K111">
        <v>111263</v>
      </c>
    </row>
    <row r="112" spans="1:11" x14ac:dyDescent="0.3">
      <c r="A112" t="s">
        <v>550</v>
      </c>
      <c r="B112" s="72" t="s">
        <v>551</v>
      </c>
      <c r="C112">
        <v>147</v>
      </c>
      <c r="D112">
        <v>152</v>
      </c>
      <c r="E112">
        <v>255</v>
      </c>
      <c r="F112">
        <v>14</v>
      </c>
      <c r="G112">
        <v>5</v>
      </c>
      <c r="H112">
        <v>0</v>
      </c>
      <c r="I112">
        <v>5</v>
      </c>
      <c r="J112">
        <v>17</v>
      </c>
      <c r="K112">
        <v>26516</v>
      </c>
    </row>
    <row r="113" spans="1:11" x14ac:dyDescent="0.3">
      <c r="A113" t="s">
        <v>552</v>
      </c>
      <c r="B113" s="72" t="s">
        <v>553</v>
      </c>
      <c r="C113">
        <v>277</v>
      </c>
      <c r="D113">
        <v>203</v>
      </c>
      <c r="E113">
        <v>380</v>
      </c>
      <c r="F113">
        <v>36</v>
      </c>
      <c r="G113">
        <v>38</v>
      </c>
      <c r="H113">
        <v>21</v>
      </c>
      <c r="I113">
        <v>5</v>
      </c>
      <c r="J113">
        <v>5</v>
      </c>
      <c r="K113">
        <v>57395</v>
      </c>
    </row>
    <row r="114" spans="1:11" x14ac:dyDescent="0.3">
      <c r="A114" t="s">
        <v>554</v>
      </c>
      <c r="B114" s="72" t="s">
        <v>555</v>
      </c>
      <c r="C114">
        <v>5</v>
      </c>
      <c r="D114">
        <v>5</v>
      </c>
      <c r="E114">
        <v>13</v>
      </c>
      <c r="F114">
        <v>5</v>
      </c>
      <c r="G114">
        <v>0</v>
      </c>
      <c r="H114">
        <v>0</v>
      </c>
      <c r="I114">
        <v>0</v>
      </c>
      <c r="J114">
        <v>0</v>
      </c>
      <c r="K114">
        <v>2232</v>
      </c>
    </row>
    <row r="115" spans="1:11" x14ac:dyDescent="0.3">
      <c r="A115" t="s">
        <v>556</v>
      </c>
      <c r="B115" s="72" t="s">
        <v>557</v>
      </c>
      <c r="C115">
        <v>316</v>
      </c>
      <c r="D115">
        <v>256</v>
      </c>
      <c r="E115">
        <v>472</v>
      </c>
      <c r="F115">
        <v>5</v>
      </c>
      <c r="G115">
        <v>47</v>
      </c>
      <c r="H115">
        <v>23</v>
      </c>
      <c r="I115">
        <v>23</v>
      </c>
      <c r="J115">
        <v>0</v>
      </c>
      <c r="K115">
        <v>72614</v>
      </c>
    </row>
    <row r="116" spans="1:11" x14ac:dyDescent="0.3">
      <c r="A116" t="s">
        <v>558</v>
      </c>
      <c r="B116" s="72" t="s">
        <v>559</v>
      </c>
      <c r="C116">
        <v>853</v>
      </c>
      <c r="D116">
        <v>915</v>
      </c>
      <c r="E116">
        <v>1298</v>
      </c>
      <c r="F116">
        <v>206</v>
      </c>
      <c r="G116">
        <v>145</v>
      </c>
      <c r="H116">
        <v>57</v>
      </c>
      <c r="I116">
        <v>25</v>
      </c>
      <c r="J116">
        <v>35</v>
      </c>
      <c r="K116">
        <v>128979</v>
      </c>
    </row>
    <row r="117" spans="1:11" x14ac:dyDescent="0.3">
      <c r="A117" t="s">
        <v>560</v>
      </c>
      <c r="B117" s="72" t="s">
        <v>561</v>
      </c>
      <c r="C117">
        <v>565</v>
      </c>
      <c r="D117">
        <v>370</v>
      </c>
      <c r="E117">
        <v>831</v>
      </c>
      <c r="F117">
        <v>77</v>
      </c>
      <c r="G117">
        <v>11</v>
      </c>
      <c r="H117">
        <v>0</v>
      </c>
      <c r="I117">
        <v>13</v>
      </c>
      <c r="J117">
        <v>5</v>
      </c>
      <c r="K117">
        <v>50112</v>
      </c>
    </row>
    <row r="118" spans="1:11" x14ac:dyDescent="0.3">
      <c r="A118" t="s">
        <v>562</v>
      </c>
      <c r="B118" s="72" t="s">
        <v>563</v>
      </c>
      <c r="C118">
        <v>64</v>
      </c>
      <c r="D118">
        <v>55</v>
      </c>
      <c r="E118">
        <v>108</v>
      </c>
      <c r="F118">
        <v>5</v>
      </c>
      <c r="G118">
        <v>0</v>
      </c>
      <c r="H118">
        <v>0</v>
      </c>
      <c r="I118">
        <v>0</v>
      </c>
      <c r="J118">
        <v>5</v>
      </c>
      <c r="K118">
        <v>25925</v>
      </c>
    </row>
    <row r="119" spans="1:11" x14ac:dyDescent="0.3">
      <c r="A119" t="s">
        <v>564</v>
      </c>
      <c r="B119" s="72" t="s">
        <v>565</v>
      </c>
      <c r="C119">
        <v>667</v>
      </c>
      <c r="D119">
        <v>509</v>
      </c>
      <c r="E119">
        <v>1030</v>
      </c>
      <c r="F119">
        <v>30</v>
      </c>
      <c r="G119">
        <v>77</v>
      </c>
      <c r="H119">
        <v>20</v>
      </c>
      <c r="I119">
        <v>10</v>
      </c>
      <c r="J119">
        <v>10</v>
      </c>
      <c r="K119">
        <v>91388</v>
      </c>
    </row>
    <row r="120" spans="1:11" x14ac:dyDescent="0.3">
      <c r="A120" t="s">
        <v>566</v>
      </c>
      <c r="B120" s="72" t="s">
        <v>567</v>
      </c>
      <c r="C120">
        <v>66</v>
      </c>
      <c r="D120">
        <v>53</v>
      </c>
      <c r="E120">
        <v>107</v>
      </c>
      <c r="F120">
        <v>5</v>
      </c>
      <c r="G120">
        <v>5</v>
      </c>
      <c r="H120">
        <v>0</v>
      </c>
      <c r="I120">
        <v>5</v>
      </c>
      <c r="J120">
        <v>0</v>
      </c>
      <c r="K120">
        <v>16575</v>
      </c>
    </row>
    <row r="121" spans="1:11" x14ac:dyDescent="0.3">
      <c r="A121" t="s">
        <v>568</v>
      </c>
      <c r="B121" s="72" t="s">
        <v>569</v>
      </c>
      <c r="C121">
        <v>1123</v>
      </c>
      <c r="D121">
        <v>1119</v>
      </c>
      <c r="E121">
        <v>1859</v>
      </c>
      <c r="F121">
        <v>99</v>
      </c>
      <c r="G121">
        <v>240</v>
      </c>
      <c r="H121">
        <v>5</v>
      </c>
      <c r="I121">
        <v>34</v>
      </c>
      <c r="J121">
        <v>15</v>
      </c>
      <c r="K121">
        <v>184645</v>
      </c>
    </row>
    <row r="122" spans="1:11" x14ac:dyDescent="0.3">
      <c r="A122" t="s">
        <v>570</v>
      </c>
      <c r="B122" s="72" t="s">
        <v>571</v>
      </c>
      <c r="C122">
        <v>77</v>
      </c>
      <c r="D122">
        <v>112</v>
      </c>
      <c r="E122">
        <v>143</v>
      </c>
      <c r="F122">
        <v>38</v>
      </c>
      <c r="G122">
        <v>5</v>
      </c>
      <c r="H122">
        <v>0</v>
      </c>
      <c r="I122">
        <v>5</v>
      </c>
      <c r="J122">
        <v>5</v>
      </c>
      <c r="K122">
        <v>31572</v>
      </c>
    </row>
    <row r="123" spans="1:11" x14ac:dyDescent="0.3">
      <c r="A123" t="s">
        <v>572</v>
      </c>
      <c r="B123" s="72" t="s">
        <v>573</v>
      </c>
      <c r="C123">
        <v>179</v>
      </c>
      <c r="D123">
        <v>124</v>
      </c>
      <c r="E123">
        <v>278</v>
      </c>
      <c r="F123">
        <v>20</v>
      </c>
      <c r="G123">
        <v>0</v>
      </c>
      <c r="H123">
        <v>5</v>
      </c>
      <c r="I123">
        <v>5</v>
      </c>
      <c r="J123">
        <v>5</v>
      </c>
      <c r="K123">
        <v>62967</v>
      </c>
    </row>
    <row r="124" spans="1:11" x14ac:dyDescent="0.3">
      <c r="A124" t="s">
        <v>574</v>
      </c>
      <c r="B124" s="72" t="s">
        <v>575</v>
      </c>
      <c r="C124">
        <v>44</v>
      </c>
      <c r="D124">
        <v>38</v>
      </c>
      <c r="E124">
        <v>77</v>
      </c>
      <c r="F124">
        <v>5</v>
      </c>
      <c r="G124">
        <v>0</v>
      </c>
      <c r="H124">
        <v>0</v>
      </c>
      <c r="I124">
        <v>0</v>
      </c>
      <c r="J124">
        <v>5</v>
      </c>
      <c r="K124">
        <v>12990</v>
      </c>
    </row>
    <row r="125" spans="1:11" x14ac:dyDescent="0.3">
      <c r="A125" t="s">
        <v>576</v>
      </c>
      <c r="B125" s="72" t="s">
        <v>577</v>
      </c>
      <c r="C125">
        <v>1053</v>
      </c>
      <c r="D125">
        <v>898</v>
      </c>
      <c r="E125">
        <v>1498</v>
      </c>
      <c r="F125">
        <v>113</v>
      </c>
      <c r="G125">
        <v>191</v>
      </c>
      <c r="H125">
        <v>107</v>
      </c>
      <c r="I125">
        <v>20</v>
      </c>
      <c r="J125">
        <v>26</v>
      </c>
      <c r="K125">
        <v>179323</v>
      </c>
    </row>
    <row r="126" spans="1:11" x14ac:dyDescent="0.3">
      <c r="A126" t="s">
        <v>578</v>
      </c>
      <c r="B126" s="72" t="s">
        <v>579</v>
      </c>
      <c r="C126">
        <v>5</v>
      </c>
      <c r="D126">
        <v>14</v>
      </c>
      <c r="E126">
        <v>17</v>
      </c>
      <c r="F126">
        <v>5</v>
      </c>
      <c r="G126">
        <v>0</v>
      </c>
      <c r="H126">
        <v>0</v>
      </c>
      <c r="I126">
        <v>0</v>
      </c>
      <c r="J126">
        <v>0</v>
      </c>
      <c r="K126">
        <v>2273</v>
      </c>
    </row>
    <row r="127" spans="1:11" x14ac:dyDescent="0.3">
      <c r="A127" t="s">
        <v>580</v>
      </c>
      <c r="B127" s="72" t="s">
        <v>581</v>
      </c>
      <c r="C127">
        <v>161</v>
      </c>
      <c r="D127">
        <v>260</v>
      </c>
      <c r="E127">
        <v>228</v>
      </c>
      <c r="F127">
        <v>150</v>
      </c>
      <c r="G127">
        <v>15</v>
      </c>
      <c r="H127">
        <v>0</v>
      </c>
      <c r="I127">
        <v>16</v>
      </c>
      <c r="J127">
        <v>12</v>
      </c>
      <c r="K127">
        <v>23948</v>
      </c>
    </row>
    <row r="128" spans="1:11" x14ac:dyDescent="0.3">
      <c r="A128" t="s">
        <v>582</v>
      </c>
      <c r="B128" s="72" t="s">
        <v>583</v>
      </c>
      <c r="C128">
        <v>100</v>
      </c>
      <c r="D128">
        <v>96</v>
      </c>
      <c r="E128">
        <v>165</v>
      </c>
      <c r="F128">
        <v>5</v>
      </c>
      <c r="G128">
        <v>5</v>
      </c>
      <c r="H128">
        <v>11</v>
      </c>
      <c r="I128">
        <v>5</v>
      </c>
      <c r="J128">
        <v>0</v>
      </c>
      <c r="K128">
        <v>14596</v>
      </c>
    </row>
    <row r="129" spans="1:11" x14ac:dyDescent="0.3">
      <c r="A129" t="s">
        <v>584</v>
      </c>
      <c r="B129" s="72" t="s">
        <v>585</v>
      </c>
      <c r="C129">
        <v>15</v>
      </c>
      <c r="D129">
        <v>21</v>
      </c>
      <c r="E129">
        <v>26</v>
      </c>
      <c r="F129">
        <v>5</v>
      </c>
      <c r="G129">
        <v>5</v>
      </c>
      <c r="H129">
        <v>0</v>
      </c>
      <c r="I129">
        <v>0</v>
      </c>
      <c r="J129">
        <v>0</v>
      </c>
      <c r="K129">
        <v>8794</v>
      </c>
    </row>
    <row r="130" spans="1:11" x14ac:dyDescent="0.3">
      <c r="A130" t="s">
        <v>586</v>
      </c>
      <c r="B130" s="72" t="s">
        <v>587</v>
      </c>
      <c r="C130">
        <v>653</v>
      </c>
      <c r="D130">
        <v>986</v>
      </c>
      <c r="E130">
        <v>1178</v>
      </c>
      <c r="F130">
        <v>154</v>
      </c>
      <c r="G130">
        <v>229</v>
      </c>
      <c r="H130">
        <v>27</v>
      </c>
      <c r="I130">
        <v>36</v>
      </c>
      <c r="J130">
        <v>15</v>
      </c>
      <c r="K130">
        <v>149924</v>
      </c>
    </row>
    <row r="131" spans="1:11" x14ac:dyDescent="0.3">
      <c r="A131" t="s">
        <v>588</v>
      </c>
      <c r="B131" s="72" t="s">
        <v>589</v>
      </c>
      <c r="C131">
        <v>60</v>
      </c>
      <c r="D131">
        <v>64</v>
      </c>
      <c r="E131">
        <v>102</v>
      </c>
      <c r="F131">
        <v>5</v>
      </c>
      <c r="G131">
        <v>0</v>
      </c>
      <c r="H131">
        <v>13</v>
      </c>
      <c r="I131">
        <v>5</v>
      </c>
      <c r="J131">
        <v>5</v>
      </c>
      <c r="K131">
        <v>10842</v>
      </c>
    </row>
    <row r="132" spans="1:11" x14ac:dyDescent="0.3">
      <c r="A132" t="s">
        <v>590</v>
      </c>
      <c r="B132" s="72" t="s">
        <v>591</v>
      </c>
      <c r="C132">
        <v>14</v>
      </c>
      <c r="D132">
        <v>12</v>
      </c>
      <c r="E132">
        <v>24</v>
      </c>
      <c r="F132">
        <v>5</v>
      </c>
      <c r="G132">
        <v>0</v>
      </c>
      <c r="H132">
        <v>0</v>
      </c>
      <c r="I132">
        <v>0</v>
      </c>
      <c r="J132">
        <v>0</v>
      </c>
      <c r="K132">
        <v>3081</v>
      </c>
    </row>
    <row r="133" spans="1:11" x14ac:dyDescent="0.3">
      <c r="A133" t="s">
        <v>592</v>
      </c>
      <c r="B133" s="72" t="s">
        <v>593</v>
      </c>
      <c r="C133">
        <v>143</v>
      </c>
      <c r="D133">
        <v>86</v>
      </c>
      <c r="E133">
        <v>195</v>
      </c>
      <c r="F133">
        <v>5</v>
      </c>
      <c r="G133">
        <v>5</v>
      </c>
      <c r="H133">
        <v>5</v>
      </c>
      <c r="I133">
        <v>5</v>
      </c>
      <c r="J133">
        <v>5</v>
      </c>
      <c r="K133">
        <v>18182</v>
      </c>
    </row>
    <row r="134" spans="1:11" x14ac:dyDescent="0.3">
      <c r="A134" t="s">
        <v>594</v>
      </c>
      <c r="B134" s="72" t="s">
        <v>595</v>
      </c>
      <c r="C134">
        <v>44</v>
      </c>
      <c r="D134">
        <v>37</v>
      </c>
      <c r="E134">
        <v>78</v>
      </c>
      <c r="F134">
        <v>5</v>
      </c>
      <c r="G134">
        <v>0</v>
      </c>
      <c r="H134">
        <v>0</v>
      </c>
      <c r="I134">
        <v>5</v>
      </c>
      <c r="J134">
        <v>0</v>
      </c>
      <c r="K134">
        <v>9417</v>
      </c>
    </row>
    <row r="135" spans="1:11" x14ac:dyDescent="0.3">
      <c r="A135" t="s">
        <v>596</v>
      </c>
      <c r="B135" s="72" t="s">
        <v>597</v>
      </c>
      <c r="C135">
        <v>375</v>
      </c>
      <c r="D135">
        <v>273</v>
      </c>
      <c r="E135">
        <v>615</v>
      </c>
      <c r="F135">
        <v>29</v>
      </c>
      <c r="G135">
        <v>0</v>
      </c>
      <c r="H135">
        <v>0</v>
      </c>
      <c r="I135">
        <v>5</v>
      </c>
      <c r="J135">
        <v>0</v>
      </c>
      <c r="K135">
        <v>79584</v>
      </c>
    </row>
    <row r="136" spans="1:11" x14ac:dyDescent="0.3">
      <c r="A136" t="s">
        <v>598</v>
      </c>
      <c r="B136" s="72" t="s">
        <v>599</v>
      </c>
      <c r="C136">
        <v>1157</v>
      </c>
      <c r="D136">
        <v>1034</v>
      </c>
      <c r="E136">
        <v>1980</v>
      </c>
      <c r="F136">
        <v>42</v>
      </c>
      <c r="G136">
        <v>85</v>
      </c>
      <c r="H136">
        <v>10</v>
      </c>
      <c r="I136">
        <v>54</v>
      </c>
      <c r="J136">
        <v>10</v>
      </c>
      <c r="K136">
        <v>237573</v>
      </c>
    </row>
    <row r="137" spans="1:11" x14ac:dyDescent="0.3">
      <c r="A137" t="s">
        <v>600</v>
      </c>
      <c r="B137" s="72" t="s">
        <v>601</v>
      </c>
      <c r="C137">
        <v>46</v>
      </c>
      <c r="D137">
        <v>127</v>
      </c>
      <c r="E137">
        <v>113</v>
      </c>
      <c r="F137">
        <v>54</v>
      </c>
      <c r="G137">
        <v>5</v>
      </c>
      <c r="H137">
        <v>0</v>
      </c>
      <c r="I137">
        <v>0</v>
      </c>
      <c r="J137">
        <v>5</v>
      </c>
      <c r="K137">
        <v>15098</v>
      </c>
    </row>
    <row r="138" spans="1:11" x14ac:dyDescent="0.3">
      <c r="A138" t="s">
        <v>602</v>
      </c>
      <c r="B138" s="72" t="s">
        <v>603</v>
      </c>
      <c r="C138">
        <v>5</v>
      </c>
      <c r="D138">
        <v>5</v>
      </c>
      <c r="E138">
        <v>14</v>
      </c>
      <c r="F138">
        <v>5</v>
      </c>
      <c r="G138">
        <v>0</v>
      </c>
      <c r="H138">
        <v>0</v>
      </c>
      <c r="I138">
        <v>0</v>
      </c>
      <c r="J138">
        <v>0</v>
      </c>
      <c r="K138">
        <v>2732</v>
      </c>
    </row>
    <row r="139" spans="1:11" x14ac:dyDescent="0.3">
      <c r="A139" t="s">
        <v>604</v>
      </c>
      <c r="B139" s="72" t="s">
        <v>605</v>
      </c>
      <c r="C139">
        <v>98</v>
      </c>
      <c r="D139">
        <v>126</v>
      </c>
      <c r="E139">
        <v>162</v>
      </c>
      <c r="F139">
        <v>48</v>
      </c>
      <c r="G139">
        <v>5</v>
      </c>
      <c r="H139">
        <v>0</v>
      </c>
      <c r="I139">
        <v>5</v>
      </c>
      <c r="J139">
        <v>5</v>
      </c>
      <c r="K139">
        <v>14316</v>
      </c>
    </row>
    <row r="140" spans="1:11" x14ac:dyDescent="0.3">
      <c r="A140" t="s">
        <v>606</v>
      </c>
      <c r="B140" s="72" t="s">
        <v>607</v>
      </c>
      <c r="C140">
        <v>72</v>
      </c>
      <c r="D140">
        <v>96</v>
      </c>
      <c r="E140">
        <v>133</v>
      </c>
      <c r="F140">
        <v>5</v>
      </c>
      <c r="G140">
        <v>29</v>
      </c>
      <c r="H140">
        <v>5</v>
      </c>
      <c r="I140">
        <v>5</v>
      </c>
      <c r="J140">
        <v>0</v>
      </c>
      <c r="K140">
        <v>36086</v>
      </c>
    </row>
    <row r="141" spans="1:11" x14ac:dyDescent="0.3">
      <c r="A141" t="s">
        <v>608</v>
      </c>
      <c r="B141" s="72" t="s">
        <v>609</v>
      </c>
      <c r="C141">
        <v>217</v>
      </c>
      <c r="D141">
        <v>207</v>
      </c>
      <c r="E141">
        <v>376</v>
      </c>
      <c r="F141">
        <v>22</v>
      </c>
      <c r="G141">
        <v>16</v>
      </c>
      <c r="H141">
        <v>5</v>
      </c>
      <c r="I141">
        <v>5</v>
      </c>
      <c r="J141">
        <v>5</v>
      </c>
      <c r="K141">
        <v>56811</v>
      </c>
    </row>
    <row r="142" spans="1:11" x14ac:dyDescent="0.3">
      <c r="A142" t="s">
        <v>610</v>
      </c>
      <c r="B142" s="72" t="s">
        <v>611</v>
      </c>
      <c r="C142">
        <v>28</v>
      </c>
      <c r="D142">
        <v>32</v>
      </c>
      <c r="E142">
        <v>53</v>
      </c>
      <c r="F142">
        <v>5</v>
      </c>
      <c r="G142">
        <v>0</v>
      </c>
      <c r="H142">
        <v>0</v>
      </c>
      <c r="I142">
        <v>5</v>
      </c>
      <c r="J142">
        <v>5</v>
      </c>
      <c r="K142">
        <v>7695</v>
      </c>
    </row>
    <row r="143" spans="1:11" x14ac:dyDescent="0.3">
      <c r="A143" t="s">
        <v>612</v>
      </c>
      <c r="B143" s="72" t="s">
        <v>613</v>
      </c>
      <c r="C143">
        <v>791</v>
      </c>
      <c r="D143">
        <v>840</v>
      </c>
      <c r="E143">
        <v>1297</v>
      </c>
      <c r="F143">
        <v>137</v>
      </c>
      <c r="G143">
        <v>159</v>
      </c>
      <c r="H143">
        <v>27</v>
      </c>
      <c r="I143">
        <v>5</v>
      </c>
      <c r="J143">
        <v>10</v>
      </c>
      <c r="K143">
        <v>234850</v>
      </c>
    </row>
    <row r="144" spans="1:11" x14ac:dyDescent="0.3">
      <c r="A144" t="s">
        <v>1</v>
      </c>
      <c r="B144" s="72" t="s">
        <v>614</v>
      </c>
      <c r="C144">
        <v>3525</v>
      </c>
      <c r="D144">
        <v>3838</v>
      </c>
      <c r="E144">
        <v>5597</v>
      </c>
      <c r="F144">
        <v>745</v>
      </c>
      <c r="G144">
        <v>526</v>
      </c>
      <c r="H144">
        <v>186</v>
      </c>
      <c r="I144">
        <v>263</v>
      </c>
      <c r="J144">
        <v>81</v>
      </c>
      <c r="K144">
        <v>607875</v>
      </c>
    </row>
    <row r="145" spans="1:11" x14ac:dyDescent="0.3">
      <c r="A145" t="s">
        <v>615</v>
      </c>
      <c r="B145" s="72" t="s">
        <v>616</v>
      </c>
      <c r="C145">
        <v>499</v>
      </c>
      <c r="D145">
        <v>554</v>
      </c>
      <c r="E145">
        <v>860</v>
      </c>
      <c r="F145">
        <v>59</v>
      </c>
      <c r="G145">
        <v>77</v>
      </c>
      <c r="H145">
        <v>15</v>
      </c>
      <c r="I145">
        <v>20</v>
      </c>
      <c r="J145">
        <v>15</v>
      </c>
      <c r="K145">
        <v>140750</v>
      </c>
    </row>
    <row r="146" spans="1:11" x14ac:dyDescent="0.3">
      <c r="A146" t="s">
        <v>617</v>
      </c>
      <c r="B146" s="72" t="s">
        <v>618</v>
      </c>
      <c r="C146">
        <v>149</v>
      </c>
      <c r="D146">
        <v>165</v>
      </c>
      <c r="E146">
        <v>259</v>
      </c>
      <c r="F146">
        <v>12</v>
      </c>
      <c r="G146">
        <v>35</v>
      </c>
      <c r="H146">
        <v>0</v>
      </c>
      <c r="I146">
        <v>5</v>
      </c>
      <c r="J146">
        <v>5</v>
      </c>
      <c r="K146">
        <v>32039</v>
      </c>
    </row>
    <row r="147" spans="1:11" x14ac:dyDescent="0.3">
      <c r="A147" t="s">
        <v>619</v>
      </c>
      <c r="B147" s="72" t="s">
        <v>620</v>
      </c>
      <c r="C147">
        <v>727</v>
      </c>
      <c r="D147">
        <v>891</v>
      </c>
      <c r="E147">
        <v>1283</v>
      </c>
      <c r="F147">
        <v>43</v>
      </c>
      <c r="G147">
        <v>238</v>
      </c>
      <c r="H147">
        <v>5</v>
      </c>
      <c r="I147">
        <v>33</v>
      </c>
      <c r="J147">
        <v>20</v>
      </c>
      <c r="K147">
        <v>174304</v>
      </c>
    </row>
    <row r="148" spans="1:11" x14ac:dyDescent="0.3">
      <c r="A148" t="s">
        <v>621</v>
      </c>
      <c r="B148" s="72" t="s">
        <v>622</v>
      </c>
      <c r="C148">
        <v>459</v>
      </c>
      <c r="D148">
        <v>484</v>
      </c>
      <c r="E148">
        <v>739</v>
      </c>
      <c r="F148">
        <v>51</v>
      </c>
      <c r="G148">
        <v>78</v>
      </c>
      <c r="H148">
        <v>27</v>
      </c>
      <c r="I148">
        <v>35</v>
      </c>
      <c r="J148">
        <v>10</v>
      </c>
      <c r="K148">
        <v>73699</v>
      </c>
    </row>
    <row r="149" spans="1:11" x14ac:dyDescent="0.3">
      <c r="A149" t="s">
        <v>623</v>
      </c>
      <c r="B149" s="72" t="s">
        <v>624</v>
      </c>
      <c r="C149">
        <v>276</v>
      </c>
      <c r="D149">
        <v>311</v>
      </c>
      <c r="E149">
        <v>467</v>
      </c>
      <c r="F149">
        <v>26</v>
      </c>
      <c r="G149">
        <v>70</v>
      </c>
      <c r="H149">
        <v>14</v>
      </c>
      <c r="I149">
        <v>5</v>
      </c>
      <c r="J149">
        <v>5</v>
      </c>
      <c r="K149">
        <v>63522</v>
      </c>
    </row>
    <row r="150" spans="1:11" x14ac:dyDescent="0.3">
      <c r="A150" t="s">
        <v>625</v>
      </c>
      <c r="B150" s="72" t="s">
        <v>626</v>
      </c>
      <c r="C150">
        <v>1011</v>
      </c>
      <c r="D150">
        <v>928</v>
      </c>
      <c r="E150">
        <v>1649</v>
      </c>
      <c r="F150">
        <v>88</v>
      </c>
      <c r="G150">
        <v>107</v>
      </c>
      <c r="H150">
        <v>76</v>
      </c>
      <c r="I150">
        <v>35</v>
      </c>
      <c r="J150">
        <v>25</v>
      </c>
      <c r="K150">
        <v>210743</v>
      </c>
    </row>
    <row r="151" spans="1:11" x14ac:dyDescent="0.3">
      <c r="A151" t="s">
        <v>627</v>
      </c>
      <c r="B151" s="72" t="s">
        <v>628</v>
      </c>
      <c r="C151">
        <v>249</v>
      </c>
      <c r="D151">
        <v>275</v>
      </c>
      <c r="E151">
        <v>418</v>
      </c>
      <c r="F151">
        <v>48</v>
      </c>
      <c r="G151">
        <v>24</v>
      </c>
      <c r="H151">
        <v>10</v>
      </c>
      <c r="I151">
        <v>16</v>
      </c>
      <c r="J151">
        <v>10</v>
      </c>
      <c r="K151">
        <v>52170</v>
      </c>
    </row>
    <row r="152" spans="1:11" x14ac:dyDescent="0.3">
      <c r="A152" t="s">
        <v>629</v>
      </c>
      <c r="B152" s="72" t="s">
        <v>630</v>
      </c>
      <c r="C152">
        <v>323</v>
      </c>
      <c r="D152">
        <v>324</v>
      </c>
      <c r="E152">
        <v>472</v>
      </c>
      <c r="F152">
        <v>108</v>
      </c>
      <c r="G152">
        <v>52</v>
      </c>
      <c r="H152">
        <v>10</v>
      </c>
      <c r="I152">
        <v>5</v>
      </c>
      <c r="J152">
        <v>10</v>
      </c>
      <c r="K152">
        <v>77766</v>
      </c>
    </row>
    <row r="153" spans="1:11" x14ac:dyDescent="0.3">
      <c r="A153" t="s">
        <v>631</v>
      </c>
      <c r="B153" s="72" t="s">
        <v>632</v>
      </c>
      <c r="C153">
        <v>40</v>
      </c>
      <c r="D153">
        <v>30</v>
      </c>
      <c r="E153">
        <v>68</v>
      </c>
      <c r="F153">
        <v>5</v>
      </c>
      <c r="G153">
        <v>0</v>
      </c>
      <c r="H153">
        <v>0</v>
      </c>
      <c r="I153">
        <v>0</v>
      </c>
      <c r="J153">
        <v>0</v>
      </c>
      <c r="K153">
        <v>8893</v>
      </c>
    </row>
    <row r="154" spans="1:11" x14ac:dyDescent="0.3">
      <c r="A154" t="s">
        <v>633</v>
      </c>
      <c r="B154" s="72" t="s">
        <v>634</v>
      </c>
      <c r="C154">
        <v>42</v>
      </c>
      <c r="D154">
        <v>54</v>
      </c>
      <c r="E154">
        <v>74</v>
      </c>
      <c r="F154">
        <v>5</v>
      </c>
      <c r="G154">
        <v>5</v>
      </c>
      <c r="H154">
        <v>5</v>
      </c>
      <c r="I154">
        <v>5</v>
      </c>
      <c r="J154">
        <v>5</v>
      </c>
      <c r="K154">
        <v>12559</v>
      </c>
    </row>
    <row r="155" spans="1:11" x14ac:dyDescent="0.3">
      <c r="A155" t="s">
        <v>635</v>
      </c>
      <c r="B155" s="72" t="s">
        <v>636</v>
      </c>
      <c r="C155">
        <v>63</v>
      </c>
      <c r="D155">
        <v>180</v>
      </c>
      <c r="E155">
        <v>145</v>
      </c>
      <c r="F155">
        <v>80</v>
      </c>
      <c r="G155">
        <v>11</v>
      </c>
      <c r="H155">
        <v>0</v>
      </c>
      <c r="I155">
        <v>5</v>
      </c>
      <c r="J155">
        <v>5</v>
      </c>
      <c r="K155">
        <v>26281</v>
      </c>
    </row>
    <row r="156" spans="1:11" x14ac:dyDescent="0.3">
      <c r="A156" t="s">
        <v>637</v>
      </c>
      <c r="B156" s="72" t="s">
        <v>638</v>
      </c>
      <c r="C156">
        <v>112</v>
      </c>
      <c r="D156">
        <v>65</v>
      </c>
      <c r="E156">
        <v>171</v>
      </c>
      <c r="F156">
        <v>5</v>
      </c>
      <c r="G156">
        <v>0</v>
      </c>
      <c r="H156">
        <v>0</v>
      </c>
      <c r="I156">
        <v>5</v>
      </c>
      <c r="J156">
        <v>0</v>
      </c>
      <c r="K156">
        <v>18344</v>
      </c>
    </row>
    <row r="157" spans="1:11" x14ac:dyDescent="0.3">
      <c r="A157" t="s">
        <v>639</v>
      </c>
      <c r="B157" s="72" t="s">
        <v>640</v>
      </c>
      <c r="C157">
        <v>130</v>
      </c>
      <c r="D157">
        <v>78</v>
      </c>
      <c r="E157">
        <v>169</v>
      </c>
      <c r="F157">
        <v>26</v>
      </c>
      <c r="G157">
        <v>5</v>
      </c>
      <c r="H157">
        <v>0</v>
      </c>
      <c r="I157">
        <v>5</v>
      </c>
      <c r="J157">
        <v>0</v>
      </c>
      <c r="K157">
        <v>12122</v>
      </c>
    </row>
    <row r="158" spans="1:11" x14ac:dyDescent="0.3">
      <c r="A158" t="s">
        <v>641</v>
      </c>
      <c r="B158" s="72" t="s">
        <v>642</v>
      </c>
      <c r="C158">
        <v>60</v>
      </c>
      <c r="D158">
        <v>59</v>
      </c>
      <c r="E158">
        <v>97</v>
      </c>
      <c r="F158">
        <v>13</v>
      </c>
      <c r="G158">
        <v>5</v>
      </c>
      <c r="H158">
        <v>5</v>
      </c>
      <c r="I158">
        <v>5</v>
      </c>
      <c r="J158">
        <v>0</v>
      </c>
      <c r="K158">
        <v>13481</v>
      </c>
    </row>
    <row r="159" spans="1:11" x14ac:dyDescent="0.3">
      <c r="A159" t="s">
        <v>643</v>
      </c>
      <c r="B159" s="72" t="s">
        <v>644</v>
      </c>
      <c r="C159">
        <v>52</v>
      </c>
      <c r="D159">
        <v>43</v>
      </c>
      <c r="E159">
        <v>90</v>
      </c>
      <c r="F159">
        <v>5</v>
      </c>
      <c r="G159">
        <v>0</v>
      </c>
      <c r="H159">
        <v>0</v>
      </c>
      <c r="I159">
        <v>0</v>
      </c>
      <c r="J159">
        <v>0</v>
      </c>
      <c r="K159">
        <v>7654</v>
      </c>
    </row>
    <row r="160" spans="1:11" x14ac:dyDescent="0.3">
      <c r="A160" t="s">
        <v>645</v>
      </c>
      <c r="B160" s="72" t="s">
        <v>646</v>
      </c>
      <c r="C160">
        <v>48</v>
      </c>
      <c r="D160">
        <v>28</v>
      </c>
      <c r="E160">
        <v>75</v>
      </c>
      <c r="F160">
        <v>5</v>
      </c>
      <c r="G160">
        <v>0</v>
      </c>
      <c r="H160">
        <v>0</v>
      </c>
      <c r="I160">
        <v>0</v>
      </c>
      <c r="J160">
        <v>0</v>
      </c>
      <c r="K160">
        <v>10016</v>
      </c>
    </row>
    <row r="161" spans="1:11" x14ac:dyDescent="0.3">
      <c r="A161" t="s">
        <v>647</v>
      </c>
      <c r="B161" s="72" t="s">
        <v>648</v>
      </c>
      <c r="C161">
        <v>40</v>
      </c>
      <c r="D161">
        <v>46</v>
      </c>
      <c r="E161">
        <v>81</v>
      </c>
      <c r="F161">
        <v>5</v>
      </c>
      <c r="G161">
        <v>0</v>
      </c>
      <c r="H161">
        <v>0</v>
      </c>
      <c r="I161">
        <v>5</v>
      </c>
      <c r="J161">
        <v>0</v>
      </c>
      <c r="K161">
        <v>20207</v>
      </c>
    </row>
    <row r="162" spans="1:11" x14ac:dyDescent="0.3">
      <c r="A162" t="s">
        <v>649</v>
      </c>
      <c r="B162" s="72" t="s">
        <v>650</v>
      </c>
      <c r="C162">
        <v>432</v>
      </c>
      <c r="D162">
        <v>313</v>
      </c>
      <c r="E162">
        <v>648</v>
      </c>
      <c r="F162">
        <v>60</v>
      </c>
      <c r="G162">
        <v>18</v>
      </c>
      <c r="H162">
        <v>0</v>
      </c>
      <c r="I162">
        <v>15</v>
      </c>
      <c r="J162">
        <v>5</v>
      </c>
      <c r="K162">
        <v>68896</v>
      </c>
    </row>
    <row r="163" spans="1:11" x14ac:dyDescent="0.3">
      <c r="A163" t="s">
        <v>651</v>
      </c>
      <c r="B163" s="72" t="s">
        <v>652</v>
      </c>
      <c r="C163">
        <v>103</v>
      </c>
      <c r="D163">
        <v>71</v>
      </c>
      <c r="E163">
        <v>168</v>
      </c>
      <c r="F163">
        <v>5</v>
      </c>
      <c r="G163">
        <v>0</v>
      </c>
      <c r="H163">
        <v>0</v>
      </c>
      <c r="I163">
        <v>5</v>
      </c>
      <c r="J163">
        <v>0</v>
      </c>
      <c r="K163">
        <v>14170</v>
      </c>
    </row>
    <row r="164" spans="1:11" x14ac:dyDescent="0.3">
      <c r="A164" t="s">
        <v>653</v>
      </c>
      <c r="B164" s="72" t="s">
        <v>654</v>
      </c>
      <c r="C164">
        <v>644</v>
      </c>
      <c r="D164">
        <v>549</v>
      </c>
      <c r="E164">
        <v>1007</v>
      </c>
      <c r="F164">
        <v>96</v>
      </c>
      <c r="G164">
        <v>48</v>
      </c>
      <c r="H164">
        <v>5</v>
      </c>
      <c r="I164">
        <v>28</v>
      </c>
      <c r="J164">
        <v>5</v>
      </c>
      <c r="K164">
        <v>95115</v>
      </c>
    </row>
    <row r="165" spans="1:11" x14ac:dyDescent="0.3">
      <c r="A165" t="s">
        <v>655</v>
      </c>
      <c r="B165" s="72" t="s">
        <v>656</v>
      </c>
      <c r="C165">
        <v>864</v>
      </c>
      <c r="D165">
        <v>1134</v>
      </c>
      <c r="E165">
        <v>1448</v>
      </c>
      <c r="F165">
        <v>84</v>
      </c>
      <c r="G165">
        <v>339</v>
      </c>
      <c r="H165">
        <v>91</v>
      </c>
      <c r="I165">
        <v>15</v>
      </c>
      <c r="J165">
        <v>24</v>
      </c>
      <c r="K165">
        <v>192216</v>
      </c>
    </row>
    <row r="166" spans="1:11" x14ac:dyDescent="0.3">
      <c r="A166" t="s">
        <v>657</v>
      </c>
      <c r="B166" s="72" t="s">
        <v>658</v>
      </c>
      <c r="C166">
        <v>38</v>
      </c>
      <c r="D166">
        <v>55</v>
      </c>
      <c r="E166">
        <v>82</v>
      </c>
      <c r="F166">
        <v>5</v>
      </c>
      <c r="G166">
        <v>5</v>
      </c>
      <c r="H166">
        <v>0</v>
      </c>
      <c r="I166">
        <v>0</v>
      </c>
      <c r="J166">
        <v>5</v>
      </c>
      <c r="K166">
        <v>17353</v>
      </c>
    </row>
    <row r="167" spans="1:11" x14ac:dyDescent="0.3">
      <c r="A167" t="s">
        <v>659</v>
      </c>
      <c r="B167" s="72" t="s">
        <v>660</v>
      </c>
      <c r="C167">
        <v>398</v>
      </c>
      <c r="D167">
        <v>417</v>
      </c>
      <c r="E167">
        <v>697</v>
      </c>
      <c r="F167">
        <v>55</v>
      </c>
      <c r="G167">
        <v>38</v>
      </c>
      <c r="H167">
        <v>0</v>
      </c>
      <c r="I167">
        <v>10</v>
      </c>
      <c r="J167">
        <v>10</v>
      </c>
      <c r="K167">
        <v>81770</v>
      </c>
    </row>
    <row r="168" spans="1:11" x14ac:dyDescent="0.3">
      <c r="A168" t="s">
        <v>661</v>
      </c>
      <c r="B168" s="72" t="s">
        <v>662</v>
      </c>
      <c r="C168">
        <v>98</v>
      </c>
      <c r="D168">
        <v>122</v>
      </c>
      <c r="E168">
        <v>181</v>
      </c>
      <c r="F168">
        <v>5</v>
      </c>
      <c r="G168">
        <v>29</v>
      </c>
      <c r="H168">
        <v>0</v>
      </c>
      <c r="I168">
        <v>5</v>
      </c>
      <c r="J168">
        <v>0</v>
      </c>
      <c r="K168">
        <v>26090</v>
      </c>
    </row>
    <row r="169" spans="1:11" x14ac:dyDescent="0.3">
      <c r="A169" t="s">
        <v>663</v>
      </c>
      <c r="B169" s="72" t="s">
        <v>664</v>
      </c>
      <c r="C169">
        <v>45</v>
      </c>
      <c r="D169">
        <v>28</v>
      </c>
      <c r="E169">
        <v>68</v>
      </c>
      <c r="F169">
        <v>5</v>
      </c>
      <c r="G169">
        <v>0</v>
      </c>
      <c r="H169">
        <v>0</v>
      </c>
      <c r="I169">
        <v>5</v>
      </c>
      <c r="J169">
        <v>5</v>
      </c>
      <c r="K169">
        <v>19147</v>
      </c>
    </row>
    <row r="170" spans="1:11" x14ac:dyDescent="0.3">
      <c r="A170" t="s">
        <v>665</v>
      </c>
      <c r="B170" s="72" t="s">
        <v>666</v>
      </c>
      <c r="C170">
        <v>459</v>
      </c>
      <c r="D170">
        <v>435</v>
      </c>
      <c r="E170">
        <v>779</v>
      </c>
      <c r="F170">
        <v>46</v>
      </c>
      <c r="G170">
        <v>33</v>
      </c>
      <c r="H170">
        <v>5</v>
      </c>
      <c r="I170">
        <v>33</v>
      </c>
      <c r="J170">
        <v>5</v>
      </c>
      <c r="K170">
        <v>83731</v>
      </c>
    </row>
    <row r="171" spans="1:11" x14ac:dyDescent="0.3">
      <c r="A171" t="s">
        <v>667</v>
      </c>
      <c r="B171" s="72" t="s">
        <v>668</v>
      </c>
      <c r="C171">
        <v>302</v>
      </c>
      <c r="D171">
        <v>358</v>
      </c>
      <c r="E171">
        <v>548</v>
      </c>
      <c r="F171">
        <v>27</v>
      </c>
      <c r="G171">
        <v>32</v>
      </c>
      <c r="H171">
        <v>39</v>
      </c>
      <c r="I171">
        <v>16</v>
      </c>
      <c r="J171">
        <v>5</v>
      </c>
      <c r="K171">
        <v>73174</v>
      </c>
    </row>
    <row r="172" spans="1:11" x14ac:dyDescent="0.3">
      <c r="A172" t="s">
        <v>669</v>
      </c>
      <c r="B172" s="72" t="s">
        <v>670</v>
      </c>
      <c r="C172">
        <v>75</v>
      </c>
      <c r="D172">
        <v>100</v>
      </c>
      <c r="E172">
        <v>145</v>
      </c>
      <c r="F172">
        <v>11</v>
      </c>
      <c r="G172">
        <v>14</v>
      </c>
      <c r="H172">
        <v>5</v>
      </c>
      <c r="I172">
        <v>5</v>
      </c>
      <c r="J172">
        <v>5</v>
      </c>
      <c r="K172">
        <v>42466</v>
      </c>
    </row>
    <row r="173" spans="1:11" x14ac:dyDescent="0.3">
      <c r="A173" t="s">
        <v>671</v>
      </c>
      <c r="B173" s="72" t="s">
        <v>672</v>
      </c>
      <c r="C173">
        <v>228</v>
      </c>
      <c r="D173">
        <v>226</v>
      </c>
      <c r="E173">
        <v>395</v>
      </c>
      <c r="F173">
        <v>23</v>
      </c>
      <c r="G173">
        <v>20</v>
      </c>
      <c r="H173">
        <v>0</v>
      </c>
      <c r="I173">
        <v>5</v>
      </c>
      <c r="J173">
        <v>5</v>
      </c>
      <c r="K173">
        <v>54197</v>
      </c>
    </row>
    <row r="174" spans="1:11" x14ac:dyDescent="0.3">
      <c r="A174" t="s">
        <v>673</v>
      </c>
      <c r="B174" s="72" t="s">
        <v>674</v>
      </c>
      <c r="C174">
        <v>55</v>
      </c>
      <c r="D174">
        <v>41</v>
      </c>
      <c r="E174">
        <v>93</v>
      </c>
      <c r="F174">
        <v>5</v>
      </c>
      <c r="G174">
        <v>0</v>
      </c>
      <c r="H174">
        <v>0</v>
      </c>
      <c r="I174">
        <v>0</v>
      </c>
      <c r="J174">
        <v>0</v>
      </c>
      <c r="K174">
        <v>8255</v>
      </c>
    </row>
    <row r="175" spans="1:11" x14ac:dyDescent="0.3">
      <c r="A175" t="s">
        <v>675</v>
      </c>
      <c r="B175" s="72" t="s">
        <v>676</v>
      </c>
      <c r="C175">
        <v>55</v>
      </c>
      <c r="D175">
        <v>33</v>
      </c>
      <c r="E175">
        <v>78</v>
      </c>
      <c r="F175">
        <v>5</v>
      </c>
      <c r="G175">
        <v>0</v>
      </c>
      <c r="H175">
        <v>0</v>
      </c>
      <c r="I175">
        <v>5</v>
      </c>
      <c r="J175">
        <v>5</v>
      </c>
      <c r="K175">
        <v>10669</v>
      </c>
    </row>
    <row r="176" spans="1:11" x14ac:dyDescent="0.3">
      <c r="A176" t="s">
        <v>677</v>
      </c>
      <c r="B176" s="72" t="s">
        <v>678</v>
      </c>
      <c r="C176">
        <v>516</v>
      </c>
      <c r="D176">
        <v>608</v>
      </c>
      <c r="E176">
        <v>983</v>
      </c>
      <c r="F176">
        <v>92</v>
      </c>
      <c r="G176">
        <v>24</v>
      </c>
      <c r="H176">
        <v>0</v>
      </c>
      <c r="I176">
        <v>27</v>
      </c>
      <c r="J176">
        <v>10</v>
      </c>
      <c r="K176">
        <v>199845</v>
      </c>
    </row>
    <row r="177" spans="1:11" x14ac:dyDescent="0.3">
      <c r="A177" t="s">
        <v>679</v>
      </c>
      <c r="B177" s="72" t="s">
        <v>680</v>
      </c>
      <c r="C177">
        <v>467</v>
      </c>
      <c r="D177">
        <v>353</v>
      </c>
      <c r="E177">
        <v>775</v>
      </c>
      <c r="F177">
        <v>21</v>
      </c>
      <c r="G177">
        <v>5</v>
      </c>
      <c r="H177">
        <v>0</v>
      </c>
      <c r="I177">
        <v>14</v>
      </c>
      <c r="J177">
        <v>5</v>
      </c>
      <c r="K177">
        <v>74390</v>
      </c>
    </row>
    <row r="178" spans="1:11" x14ac:dyDescent="0.3">
      <c r="A178" t="s">
        <v>681</v>
      </c>
      <c r="B178" s="72" t="s">
        <v>682</v>
      </c>
      <c r="C178">
        <v>23</v>
      </c>
      <c r="D178">
        <v>15</v>
      </c>
      <c r="E178">
        <v>38</v>
      </c>
      <c r="F178">
        <v>0</v>
      </c>
      <c r="G178">
        <v>0</v>
      </c>
      <c r="H178">
        <v>0</v>
      </c>
      <c r="I178">
        <v>0</v>
      </c>
      <c r="J178">
        <v>0</v>
      </c>
      <c r="K178">
        <v>7258</v>
      </c>
    </row>
    <row r="179" spans="1:11" x14ac:dyDescent="0.3">
      <c r="A179" t="s">
        <v>683</v>
      </c>
      <c r="B179" s="72" t="s">
        <v>684</v>
      </c>
      <c r="C179">
        <v>313</v>
      </c>
      <c r="D179">
        <v>129</v>
      </c>
      <c r="E179">
        <v>401</v>
      </c>
      <c r="F179">
        <v>5</v>
      </c>
      <c r="G179">
        <v>14</v>
      </c>
      <c r="H179">
        <v>15</v>
      </c>
      <c r="I179">
        <v>5</v>
      </c>
      <c r="J179">
        <v>5</v>
      </c>
      <c r="K179">
        <v>24321</v>
      </c>
    </row>
    <row r="180" spans="1:11" x14ac:dyDescent="0.3">
      <c r="A180" t="s">
        <v>685</v>
      </c>
      <c r="B180" s="72" t="s">
        <v>686</v>
      </c>
      <c r="C180">
        <v>170</v>
      </c>
      <c r="D180">
        <v>117</v>
      </c>
      <c r="E180">
        <v>263</v>
      </c>
      <c r="F180">
        <v>11</v>
      </c>
      <c r="G180">
        <v>5</v>
      </c>
      <c r="H180">
        <v>0</v>
      </c>
      <c r="I180">
        <v>5</v>
      </c>
      <c r="J180">
        <v>5</v>
      </c>
      <c r="K180">
        <v>26323</v>
      </c>
    </row>
    <row r="181" spans="1:11" x14ac:dyDescent="0.3">
      <c r="A181" t="s">
        <v>687</v>
      </c>
      <c r="B181" s="72" t="s">
        <v>688</v>
      </c>
      <c r="C181">
        <v>5</v>
      </c>
      <c r="D181">
        <v>5</v>
      </c>
      <c r="E181">
        <v>5</v>
      </c>
      <c r="F181">
        <v>0</v>
      </c>
      <c r="G181">
        <v>0</v>
      </c>
      <c r="H181">
        <v>0</v>
      </c>
      <c r="I181">
        <v>0</v>
      </c>
      <c r="J181">
        <v>0</v>
      </c>
      <c r="K181">
        <v>5137</v>
      </c>
    </row>
    <row r="182" spans="1:11" x14ac:dyDescent="0.3">
      <c r="A182" t="s">
        <v>689</v>
      </c>
      <c r="B182" s="72" t="s">
        <v>690</v>
      </c>
      <c r="C182">
        <v>360</v>
      </c>
      <c r="D182">
        <v>340</v>
      </c>
      <c r="E182">
        <v>615</v>
      </c>
      <c r="F182">
        <v>40</v>
      </c>
      <c r="G182">
        <v>25</v>
      </c>
      <c r="H182">
        <v>5</v>
      </c>
      <c r="I182">
        <v>10</v>
      </c>
      <c r="J182">
        <v>5</v>
      </c>
      <c r="K182">
        <v>97327</v>
      </c>
    </row>
    <row r="183" spans="1:11" x14ac:dyDescent="0.3">
      <c r="A183" t="s">
        <v>691</v>
      </c>
      <c r="B183" s="72" t="s">
        <v>692</v>
      </c>
      <c r="C183">
        <v>199</v>
      </c>
      <c r="D183">
        <v>205</v>
      </c>
      <c r="E183">
        <v>313</v>
      </c>
      <c r="F183">
        <v>5</v>
      </c>
      <c r="G183">
        <v>66</v>
      </c>
      <c r="H183">
        <v>5</v>
      </c>
      <c r="I183">
        <v>14</v>
      </c>
      <c r="J183">
        <v>5</v>
      </c>
      <c r="K183">
        <v>29876</v>
      </c>
    </row>
    <row r="184" spans="1:11" x14ac:dyDescent="0.3">
      <c r="A184" t="s">
        <v>693</v>
      </c>
      <c r="B184" s="72" t="s">
        <v>694</v>
      </c>
      <c r="C184">
        <v>686</v>
      </c>
      <c r="D184">
        <v>723</v>
      </c>
      <c r="E184">
        <v>1128</v>
      </c>
      <c r="F184">
        <v>169</v>
      </c>
      <c r="G184">
        <v>54</v>
      </c>
      <c r="H184">
        <v>10</v>
      </c>
      <c r="I184">
        <v>34</v>
      </c>
      <c r="J184">
        <v>15</v>
      </c>
      <c r="K184">
        <v>108021</v>
      </c>
    </row>
    <row r="185" spans="1:11" x14ac:dyDescent="0.3">
      <c r="A185" t="s">
        <v>695</v>
      </c>
      <c r="B185" s="72" t="s">
        <v>696</v>
      </c>
      <c r="C185">
        <v>46</v>
      </c>
      <c r="D185">
        <v>45</v>
      </c>
      <c r="E185">
        <v>61</v>
      </c>
      <c r="F185">
        <v>15</v>
      </c>
      <c r="G185">
        <v>5</v>
      </c>
      <c r="H185">
        <v>0</v>
      </c>
      <c r="I185">
        <v>5</v>
      </c>
      <c r="J185">
        <v>5</v>
      </c>
      <c r="K185">
        <v>11872</v>
      </c>
    </row>
    <row r="186" spans="1:11" x14ac:dyDescent="0.3">
      <c r="A186" t="s">
        <v>697</v>
      </c>
      <c r="B186" s="72" t="s">
        <v>698</v>
      </c>
      <c r="C186">
        <v>1053</v>
      </c>
      <c r="D186">
        <v>702</v>
      </c>
      <c r="E186">
        <v>1606</v>
      </c>
      <c r="F186">
        <v>82</v>
      </c>
      <c r="G186">
        <v>40</v>
      </c>
      <c r="H186">
        <v>5</v>
      </c>
      <c r="I186">
        <v>30</v>
      </c>
      <c r="J186">
        <v>5</v>
      </c>
      <c r="K186">
        <v>277211</v>
      </c>
    </row>
    <row r="187" spans="1:11" x14ac:dyDescent="0.3">
      <c r="A187" t="s">
        <v>699</v>
      </c>
      <c r="B187" s="72" t="s">
        <v>700</v>
      </c>
      <c r="C187">
        <v>507</v>
      </c>
      <c r="D187">
        <v>506</v>
      </c>
      <c r="E187">
        <v>818</v>
      </c>
      <c r="F187">
        <v>22</v>
      </c>
      <c r="G187">
        <v>33</v>
      </c>
      <c r="H187">
        <v>110</v>
      </c>
      <c r="I187">
        <v>19</v>
      </c>
      <c r="J187">
        <v>11</v>
      </c>
      <c r="K187">
        <v>76581</v>
      </c>
    </row>
    <row r="188" spans="1:11" x14ac:dyDescent="0.3">
      <c r="A188" t="s">
        <v>701</v>
      </c>
      <c r="B188" s="72" t="s">
        <v>702</v>
      </c>
      <c r="C188">
        <v>13</v>
      </c>
      <c r="D188">
        <v>5</v>
      </c>
      <c r="E188">
        <v>17</v>
      </c>
      <c r="F188">
        <v>0</v>
      </c>
      <c r="G188">
        <v>0</v>
      </c>
      <c r="H188">
        <v>0</v>
      </c>
      <c r="I188">
        <v>0</v>
      </c>
      <c r="J188">
        <v>5</v>
      </c>
      <c r="K188">
        <v>1459</v>
      </c>
    </row>
    <row r="189" spans="1:11" x14ac:dyDescent="0.3">
      <c r="A189" t="s">
        <v>703</v>
      </c>
      <c r="B189" s="72" t="s">
        <v>704</v>
      </c>
      <c r="C189">
        <v>44</v>
      </c>
      <c r="D189">
        <v>54</v>
      </c>
      <c r="E189">
        <v>72</v>
      </c>
      <c r="F189">
        <v>25</v>
      </c>
      <c r="G189">
        <v>0</v>
      </c>
      <c r="H189">
        <v>0</v>
      </c>
      <c r="I189">
        <v>5</v>
      </c>
      <c r="J189">
        <v>0</v>
      </c>
      <c r="K189">
        <v>6547</v>
      </c>
    </row>
    <row r="190" spans="1:11" x14ac:dyDescent="0.3">
      <c r="A190" t="s">
        <v>705</v>
      </c>
      <c r="B190" s="72" t="s">
        <v>706</v>
      </c>
      <c r="C190">
        <v>508</v>
      </c>
      <c r="D190">
        <v>558</v>
      </c>
      <c r="E190">
        <v>861</v>
      </c>
      <c r="F190">
        <v>10</v>
      </c>
      <c r="G190">
        <v>78</v>
      </c>
      <c r="H190">
        <v>78</v>
      </c>
      <c r="I190">
        <v>25</v>
      </c>
      <c r="J190">
        <v>5</v>
      </c>
      <c r="K190">
        <v>118464</v>
      </c>
    </row>
    <row r="191" spans="1:11" x14ac:dyDescent="0.3">
      <c r="A191" t="s">
        <v>707</v>
      </c>
      <c r="B191" s="72" t="s">
        <v>708</v>
      </c>
      <c r="C191">
        <v>122</v>
      </c>
      <c r="D191">
        <v>98</v>
      </c>
      <c r="E191">
        <v>207</v>
      </c>
      <c r="F191">
        <v>5</v>
      </c>
      <c r="G191">
        <v>5</v>
      </c>
      <c r="H191">
        <v>0</v>
      </c>
      <c r="I191">
        <v>5</v>
      </c>
      <c r="J191">
        <v>0</v>
      </c>
      <c r="K191">
        <v>20727</v>
      </c>
    </row>
    <row r="192" spans="1:11" x14ac:dyDescent="0.3">
      <c r="A192" t="s">
        <v>709</v>
      </c>
      <c r="B192" s="72" t="s">
        <v>710</v>
      </c>
      <c r="C192">
        <v>79</v>
      </c>
      <c r="D192">
        <v>56</v>
      </c>
      <c r="E192">
        <v>129</v>
      </c>
      <c r="F192">
        <v>5</v>
      </c>
      <c r="G192">
        <v>0</v>
      </c>
      <c r="H192">
        <v>0</v>
      </c>
      <c r="I192">
        <v>0</v>
      </c>
      <c r="J192">
        <v>5</v>
      </c>
      <c r="K192">
        <v>17599</v>
      </c>
    </row>
    <row r="193" spans="1:11" x14ac:dyDescent="0.3">
      <c r="A193" t="s">
        <v>711</v>
      </c>
      <c r="B193" s="72" t="s">
        <v>712</v>
      </c>
      <c r="C193">
        <v>67</v>
      </c>
      <c r="D193">
        <v>64</v>
      </c>
      <c r="E193">
        <v>116</v>
      </c>
      <c r="F193">
        <v>5</v>
      </c>
      <c r="G193">
        <v>5</v>
      </c>
      <c r="H193">
        <v>0</v>
      </c>
      <c r="I193">
        <v>0</v>
      </c>
      <c r="J193">
        <v>5</v>
      </c>
      <c r="K193">
        <v>16163</v>
      </c>
    </row>
    <row r="194" spans="1:11" x14ac:dyDescent="0.3">
      <c r="A194" t="s">
        <v>713</v>
      </c>
      <c r="B194" s="72" t="s">
        <v>714</v>
      </c>
      <c r="C194">
        <v>97</v>
      </c>
      <c r="D194">
        <v>66</v>
      </c>
      <c r="E194">
        <v>159</v>
      </c>
      <c r="F194">
        <v>5</v>
      </c>
      <c r="G194">
        <v>0</v>
      </c>
      <c r="H194">
        <v>0</v>
      </c>
      <c r="I194">
        <v>5</v>
      </c>
      <c r="J194">
        <v>0</v>
      </c>
      <c r="K194">
        <v>20174</v>
      </c>
    </row>
    <row r="195" spans="1:11" x14ac:dyDescent="0.3">
      <c r="A195" t="s">
        <v>715</v>
      </c>
      <c r="B195" s="72" t="s">
        <v>716</v>
      </c>
      <c r="C195">
        <v>272</v>
      </c>
      <c r="D195">
        <v>248</v>
      </c>
      <c r="E195">
        <v>469</v>
      </c>
      <c r="F195">
        <v>11</v>
      </c>
      <c r="G195">
        <v>27</v>
      </c>
      <c r="H195">
        <v>0</v>
      </c>
      <c r="I195">
        <v>11</v>
      </c>
      <c r="J195">
        <v>5</v>
      </c>
      <c r="K195">
        <v>68748</v>
      </c>
    </row>
    <row r="196" spans="1:11" x14ac:dyDescent="0.3">
      <c r="A196" t="s">
        <v>717</v>
      </c>
      <c r="B196" s="72" t="s">
        <v>718</v>
      </c>
      <c r="C196">
        <v>185</v>
      </c>
      <c r="D196">
        <v>227</v>
      </c>
      <c r="E196">
        <v>276</v>
      </c>
      <c r="F196">
        <v>51</v>
      </c>
      <c r="G196">
        <v>30</v>
      </c>
      <c r="H196">
        <v>39</v>
      </c>
      <c r="I196">
        <v>5</v>
      </c>
      <c r="J196">
        <v>11</v>
      </c>
      <c r="K196">
        <v>40714</v>
      </c>
    </row>
    <row r="197" spans="1:11" x14ac:dyDescent="0.3">
      <c r="A197" t="s">
        <v>719</v>
      </c>
      <c r="B197" s="72" t="s">
        <v>720</v>
      </c>
      <c r="C197">
        <v>208</v>
      </c>
      <c r="D197">
        <v>291</v>
      </c>
      <c r="E197">
        <v>396</v>
      </c>
      <c r="F197">
        <v>5</v>
      </c>
      <c r="G197">
        <v>47</v>
      </c>
      <c r="H197">
        <v>37</v>
      </c>
      <c r="I197">
        <v>5</v>
      </c>
      <c r="J197">
        <v>5</v>
      </c>
      <c r="K197">
        <v>48704</v>
      </c>
    </row>
    <row r="198" spans="1:11" x14ac:dyDescent="0.3">
      <c r="A198" t="s">
        <v>721</v>
      </c>
      <c r="B198" s="72" t="s">
        <v>722</v>
      </c>
      <c r="C198">
        <v>44</v>
      </c>
      <c r="D198">
        <v>58</v>
      </c>
      <c r="E198">
        <v>95</v>
      </c>
      <c r="F198">
        <v>0</v>
      </c>
      <c r="G198">
        <v>0</v>
      </c>
      <c r="H198">
        <v>5</v>
      </c>
      <c r="I198">
        <v>5</v>
      </c>
      <c r="J198">
        <v>0</v>
      </c>
      <c r="K198">
        <v>15624</v>
      </c>
    </row>
    <row r="199" spans="1:11" x14ac:dyDescent="0.3">
      <c r="A199" t="s">
        <v>723</v>
      </c>
      <c r="B199" s="72" t="s">
        <v>724</v>
      </c>
      <c r="C199">
        <v>541</v>
      </c>
      <c r="D199">
        <v>528</v>
      </c>
      <c r="E199">
        <v>942</v>
      </c>
      <c r="F199">
        <v>34</v>
      </c>
      <c r="G199">
        <v>46</v>
      </c>
      <c r="H199">
        <v>22</v>
      </c>
      <c r="I199">
        <v>20</v>
      </c>
      <c r="J199">
        <v>5</v>
      </c>
      <c r="K199">
        <v>83396</v>
      </c>
    </row>
    <row r="200" spans="1:11" x14ac:dyDescent="0.3">
      <c r="A200" t="s">
        <v>725</v>
      </c>
      <c r="B200" s="72" t="s">
        <v>726</v>
      </c>
      <c r="C200">
        <v>83</v>
      </c>
      <c r="D200">
        <v>96</v>
      </c>
      <c r="E200">
        <v>153</v>
      </c>
      <c r="F200">
        <v>5</v>
      </c>
      <c r="G200">
        <v>16</v>
      </c>
      <c r="H200">
        <v>0</v>
      </c>
      <c r="I200">
        <v>5</v>
      </c>
      <c r="J200">
        <v>5</v>
      </c>
      <c r="K200">
        <v>41573</v>
      </c>
    </row>
    <row r="201" spans="1:11" x14ac:dyDescent="0.3">
      <c r="A201" t="s">
        <v>727</v>
      </c>
      <c r="B201" s="72" t="s">
        <v>728</v>
      </c>
      <c r="C201">
        <v>143</v>
      </c>
      <c r="D201">
        <v>208</v>
      </c>
      <c r="E201">
        <v>280</v>
      </c>
      <c r="F201">
        <v>18</v>
      </c>
      <c r="G201">
        <v>22</v>
      </c>
      <c r="H201">
        <v>25</v>
      </c>
      <c r="I201">
        <v>5</v>
      </c>
      <c r="J201">
        <v>0</v>
      </c>
      <c r="K201">
        <v>34468</v>
      </c>
    </row>
    <row r="202" spans="1:11" x14ac:dyDescent="0.3">
      <c r="A202" t="s">
        <v>729</v>
      </c>
      <c r="B202" s="72" t="s">
        <v>730</v>
      </c>
      <c r="C202">
        <v>99</v>
      </c>
      <c r="D202">
        <v>90</v>
      </c>
      <c r="E202">
        <v>153</v>
      </c>
      <c r="F202">
        <v>35</v>
      </c>
      <c r="G202">
        <v>5</v>
      </c>
      <c r="H202">
        <v>0</v>
      </c>
      <c r="I202">
        <v>0</v>
      </c>
      <c r="J202">
        <v>0</v>
      </c>
      <c r="K202">
        <v>29344</v>
      </c>
    </row>
    <row r="203" spans="1:11" x14ac:dyDescent="0.3">
      <c r="A203" t="s">
        <v>731</v>
      </c>
      <c r="B203" s="72" t="s">
        <v>732</v>
      </c>
      <c r="C203">
        <v>46</v>
      </c>
      <c r="D203">
        <v>73</v>
      </c>
      <c r="E203">
        <v>75</v>
      </c>
      <c r="F203">
        <v>39</v>
      </c>
      <c r="G203">
        <v>5</v>
      </c>
      <c r="H203">
        <v>0</v>
      </c>
      <c r="I203">
        <v>0</v>
      </c>
      <c r="J203">
        <v>5</v>
      </c>
      <c r="K203">
        <v>23732</v>
      </c>
    </row>
    <row r="204" spans="1:11" x14ac:dyDescent="0.3">
      <c r="A204" t="s">
        <v>733</v>
      </c>
      <c r="B204" s="72" t="s">
        <v>734</v>
      </c>
      <c r="C204">
        <v>80</v>
      </c>
      <c r="D204">
        <v>143</v>
      </c>
      <c r="E204">
        <v>178</v>
      </c>
      <c r="F204">
        <v>5</v>
      </c>
      <c r="G204">
        <v>5</v>
      </c>
      <c r="H204">
        <v>21</v>
      </c>
      <c r="I204">
        <v>5</v>
      </c>
      <c r="J204">
        <v>5</v>
      </c>
      <c r="K204">
        <v>30080</v>
      </c>
    </row>
    <row r="205" spans="1:11" x14ac:dyDescent="0.3">
      <c r="A205" t="s">
        <v>735</v>
      </c>
      <c r="B205" s="72" t="s">
        <v>736</v>
      </c>
      <c r="C205">
        <v>144</v>
      </c>
      <c r="D205">
        <v>174</v>
      </c>
      <c r="E205">
        <v>288</v>
      </c>
      <c r="F205">
        <v>17</v>
      </c>
      <c r="G205">
        <v>0</v>
      </c>
      <c r="H205">
        <v>5</v>
      </c>
      <c r="I205">
        <v>5</v>
      </c>
      <c r="J205">
        <v>0</v>
      </c>
      <c r="K205">
        <v>65508</v>
      </c>
    </row>
    <row r="206" spans="1:11" x14ac:dyDescent="0.3">
      <c r="A206" t="s">
        <v>737</v>
      </c>
      <c r="B206" s="72" t="s">
        <v>738</v>
      </c>
      <c r="C206">
        <v>5</v>
      </c>
      <c r="D206">
        <v>30</v>
      </c>
      <c r="E206">
        <v>21</v>
      </c>
      <c r="F206">
        <v>5</v>
      </c>
      <c r="G206">
        <v>0</v>
      </c>
      <c r="H206">
        <v>0</v>
      </c>
      <c r="I206">
        <v>5</v>
      </c>
      <c r="J206">
        <v>0</v>
      </c>
      <c r="K206">
        <v>16034</v>
      </c>
    </row>
    <row r="207" spans="1:11" x14ac:dyDescent="0.3">
      <c r="A207" t="s">
        <v>739</v>
      </c>
      <c r="B207" s="72" t="s">
        <v>740</v>
      </c>
      <c r="C207">
        <v>436</v>
      </c>
      <c r="D207">
        <v>358</v>
      </c>
      <c r="E207">
        <v>718</v>
      </c>
      <c r="F207">
        <v>20</v>
      </c>
      <c r="G207">
        <v>28</v>
      </c>
      <c r="H207">
        <v>0</v>
      </c>
      <c r="I207">
        <v>27</v>
      </c>
      <c r="J207">
        <v>10</v>
      </c>
      <c r="K207">
        <v>81775</v>
      </c>
    </row>
    <row r="208" spans="1:11" x14ac:dyDescent="0.3">
      <c r="A208" t="s">
        <v>741</v>
      </c>
      <c r="B208" s="72" t="s">
        <v>742</v>
      </c>
      <c r="C208">
        <v>265</v>
      </c>
      <c r="D208">
        <v>298</v>
      </c>
      <c r="E208">
        <v>474</v>
      </c>
      <c r="F208">
        <v>29</v>
      </c>
      <c r="G208">
        <v>39</v>
      </c>
      <c r="H208">
        <v>11</v>
      </c>
      <c r="I208">
        <v>5</v>
      </c>
      <c r="J208">
        <v>0</v>
      </c>
      <c r="K208">
        <v>77806</v>
      </c>
    </row>
    <row r="209" spans="1:11" x14ac:dyDescent="0.3">
      <c r="A209" t="s">
        <v>743</v>
      </c>
      <c r="B209" s="72" t="s">
        <v>744</v>
      </c>
      <c r="C209">
        <v>51</v>
      </c>
      <c r="D209">
        <v>109</v>
      </c>
      <c r="E209">
        <v>95</v>
      </c>
      <c r="F209">
        <v>58</v>
      </c>
      <c r="G209">
        <v>5</v>
      </c>
      <c r="H209">
        <v>0</v>
      </c>
      <c r="I209">
        <v>5</v>
      </c>
      <c r="J209">
        <v>5</v>
      </c>
      <c r="K209">
        <v>11209</v>
      </c>
    </row>
    <row r="210" spans="1:11" x14ac:dyDescent="0.3">
      <c r="A210" t="s">
        <v>745</v>
      </c>
      <c r="B210" s="72" t="s">
        <v>746</v>
      </c>
      <c r="C210">
        <v>515</v>
      </c>
      <c r="D210">
        <v>443</v>
      </c>
      <c r="E210">
        <v>812</v>
      </c>
      <c r="F210">
        <v>21</v>
      </c>
      <c r="G210">
        <v>93</v>
      </c>
      <c r="H210">
        <v>5</v>
      </c>
      <c r="I210">
        <v>15</v>
      </c>
      <c r="J210">
        <v>0</v>
      </c>
      <c r="K210">
        <v>79183</v>
      </c>
    </row>
    <row r="211" spans="1:11" x14ac:dyDescent="0.3">
      <c r="A211" t="s">
        <v>747</v>
      </c>
      <c r="B211" s="72" t="s">
        <v>748</v>
      </c>
      <c r="C211">
        <v>1835</v>
      </c>
      <c r="D211">
        <v>1845</v>
      </c>
      <c r="E211">
        <v>2928</v>
      </c>
      <c r="F211">
        <v>351</v>
      </c>
      <c r="G211">
        <v>161</v>
      </c>
      <c r="H211">
        <v>5</v>
      </c>
      <c r="I211">
        <v>219</v>
      </c>
      <c r="J211">
        <v>21</v>
      </c>
      <c r="K211">
        <v>183317</v>
      </c>
    </row>
    <row r="212" spans="1:11" x14ac:dyDescent="0.3">
      <c r="A212" t="s">
        <v>749</v>
      </c>
      <c r="B212" s="72" t="s">
        <v>750</v>
      </c>
      <c r="C212">
        <v>5</v>
      </c>
      <c r="D212">
        <v>13</v>
      </c>
      <c r="E212">
        <v>5</v>
      </c>
      <c r="F212">
        <v>5</v>
      </c>
      <c r="G212">
        <v>0</v>
      </c>
      <c r="H212">
        <v>0</v>
      </c>
      <c r="I212">
        <v>0</v>
      </c>
      <c r="J212">
        <v>0</v>
      </c>
      <c r="K212">
        <v>6910</v>
      </c>
    </row>
    <row r="213" spans="1:11" x14ac:dyDescent="0.3">
      <c r="A213" t="s">
        <v>751</v>
      </c>
      <c r="B213" s="72" t="s">
        <v>752</v>
      </c>
      <c r="C213">
        <v>201</v>
      </c>
      <c r="D213">
        <v>113</v>
      </c>
      <c r="E213">
        <v>278</v>
      </c>
      <c r="F213">
        <v>5</v>
      </c>
      <c r="G213">
        <v>24</v>
      </c>
      <c r="H213">
        <v>0</v>
      </c>
      <c r="I213">
        <v>5</v>
      </c>
      <c r="J213">
        <v>0</v>
      </c>
      <c r="K213">
        <v>24096</v>
      </c>
    </row>
    <row r="214" spans="1:11" x14ac:dyDescent="0.3">
      <c r="A214" t="s">
        <v>753</v>
      </c>
      <c r="B214" s="72" t="s">
        <v>754</v>
      </c>
      <c r="C214">
        <v>217</v>
      </c>
      <c r="D214">
        <v>208</v>
      </c>
      <c r="E214">
        <v>350</v>
      </c>
      <c r="F214">
        <v>12</v>
      </c>
      <c r="G214">
        <v>43</v>
      </c>
      <c r="H214">
        <v>5</v>
      </c>
      <c r="I214">
        <v>11</v>
      </c>
      <c r="J214">
        <v>0</v>
      </c>
      <c r="K214">
        <v>34540</v>
      </c>
    </row>
    <row r="215" spans="1:11" x14ac:dyDescent="0.3">
      <c r="A215" t="s">
        <v>755</v>
      </c>
      <c r="B215" s="72" t="s">
        <v>756</v>
      </c>
      <c r="C215">
        <v>157</v>
      </c>
      <c r="D215">
        <v>191</v>
      </c>
      <c r="E215">
        <v>241</v>
      </c>
      <c r="F215">
        <v>27</v>
      </c>
      <c r="G215">
        <v>52</v>
      </c>
      <c r="H215">
        <v>5</v>
      </c>
      <c r="I215">
        <v>5</v>
      </c>
      <c r="J215">
        <v>5</v>
      </c>
      <c r="K215">
        <v>26923</v>
      </c>
    </row>
    <row r="216" spans="1:11" x14ac:dyDescent="0.3">
      <c r="A216" t="s">
        <v>757</v>
      </c>
      <c r="B216" s="72" t="s">
        <v>758</v>
      </c>
      <c r="C216">
        <v>206</v>
      </c>
      <c r="D216">
        <v>115</v>
      </c>
      <c r="E216">
        <v>283</v>
      </c>
      <c r="F216">
        <v>22</v>
      </c>
      <c r="G216">
        <v>5</v>
      </c>
      <c r="H216">
        <v>0</v>
      </c>
      <c r="I216">
        <v>5</v>
      </c>
      <c r="J216">
        <v>5</v>
      </c>
      <c r="K216">
        <v>38275</v>
      </c>
    </row>
    <row r="217" spans="1:11" x14ac:dyDescent="0.3">
      <c r="A217" t="s">
        <v>759</v>
      </c>
      <c r="B217" s="72" t="s">
        <v>760</v>
      </c>
      <c r="C217">
        <v>291</v>
      </c>
      <c r="D217">
        <v>193</v>
      </c>
      <c r="E217">
        <v>449</v>
      </c>
      <c r="F217">
        <v>14</v>
      </c>
      <c r="G217">
        <v>12</v>
      </c>
      <c r="H217">
        <v>0</v>
      </c>
      <c r="I217">
        <v>5</v>
      </c>
      <c r="J217">
        <v>5</v>
      </c>
      <c r="K217">
        <v>52777</v>
      </c>
    </row>
    <row r="218" spans="1:11" x14ac:dyDescent="0.3">
      <c r="A218" t="s">
        <v>761</v>
      </c>
      <c r="B218" s="72" t="s">
        <v>762</v>
      </c>
      <c r="C218">
        <v>118</v>
      </c>
      <c r="D218">
        <v>88</v>
      </c>
      <c r="E218">
        <v>181</v>
      </c>
      <c r="F218">
        <v>12</v>
      </c>
      <c r="G218">
        <v>5</v>
      </c>
      <c r="H218">
        <v>5</v>
      </c>
      <c r="I218">
        <v>5</v>
      </c>
      <c r="J218">
        <v>5</v>
      </c>
      <c r="K218">
        <v>17334</v>
      </c>
    </row>
    <row r="219" spans="1:11" x14ac:dyDescent="0.3">
      <c r="A219" t="s">
        <v>763</v>
      </c>
      <c r="B219" s="72" t="s">
        <v>764</v>
      </c>
      <c r="C219">
        <v>63</v>
      </c>
      <c r="D219">
        <v>49</v>
      </c>
      <c r="E219">
        <v>100</v>
      </c>
      <c r="F219">
        <v>5</v>
      </c>
      <c r="G219">
        <v>5</v>
      </c>
      <c r="H219">
        <v>0</v>
      </c>
      <c r="I219">
        <v>5</v>
      </c>
      <c r="J219">
        <v>0</v>
      </c>
      <c r="K219">
        <v>11073</v>
      </c>
    </row>
    <row r="220" spans="1:11" x14ac:dyDescent="0.3">
      <c r="A220" t="s">
        <v>765</v>
      </c>
      <c r="B220" s="72" t="s">
        <v>766</v>
      </c>
      <c r="C220">
        <v>359</v>
      </c>
      <c r="D220">
        <v>311</v>
      </c>
      <c r="E220">
        <v>557</v>
      </c>
      <c r="F220">
        <v>64</v>
      </c>
      <c r="G220">
        <v>39</v>
      </c>
      <c r="H220">
        <v>0</v>
      </c>
      <c r="I220">
        <v>5</v>
      </c>
      <c r="J220">
        <v>10</v>
      </c>
      <c r="K220">
        <v>100768</v>
      </c>
    </row>
    <row r="221" spans="1:11" x14ac:dyDescent="0.3">
      <c r="A221" t="s">
        <v>767</v>
      </c>
      <c r="B221" s="72" t="s">
        <v>768</v>
      </c>
      <c r="C221">
        <v>77</v>
      </c>
      <c r="D221">
        <v>52</v>
      </c>
      <c r="E221">
        <v>125</v>
      </c>
      <c r="F221">
        <v>5</v>
      </c>
      <c r="G221">
        <v>0</v>
      </c>
      <c r="H221">
        <v>0</v>
      </c>
      <c r="I221">
        <v>5</v>
      </c>
      <c r="J221">
        <v>5</v>
      </c>
      <c r="K221">
        <v>17624</v>
      </c>
    </row>
    <row r="222" spans="1:11" x14ac:dyDescent="0.3">
      <c r="A222" t="s">
        <v>769</v>
      </c>
      <c r="B222" s="72" t="s">
        <v>770</v>
      </c>
      <c r="C222">
        <v>544</v>
      </c>
      <c r="D222">
        <v>378</v>
      </c>
      <c r="E222">
        <v>733</v>
      </c>
      <c r="F222">
        <v>43</v>
      </c>
      <c r="G222">
        <v>103</v>
      </c>
      <c r="H222">
        <v>18</v>
      </c>
      <c r="I222">
        <v>10</v>
      </c>
      <c r="J222">
        <v>10</v>
      </c>
      <c r="K222">
        <v>76779</v>
      </c>
    </row>
    <row r="223" spans="1:11" x14ac:dyDescent="0.3">
      <c r="A223" t="s">
        <v>771</v>
      </c>
      <c r="B223" s="72" t="s">
        <v>772</v>
      </c>
      <c r="C223">
        <v>112</v>
      </c>
      <c r="D223">
        <v>139</v>
      </c>
      <c r="E223">
        <v>131</v>
      </c>
      <c r="F223">
        <v>5</v>
      </c>
      <c r="G223">
        <v>19</v>
      </c>
      <c r="H223">
        <v>72</v>
      </c>
      <c r="I223">
        <v>5</v>
      </c>
      <c r="J223">
        <v>19</v>
      </c>
      <c r="K223">
        <v>22991</v>
      </c>
    </row>
    <row r="224" spans="1:11" x14ac:dyDescent="0.3">
      <c r="A224" t="s">
        <v>773</v>
      </c>
      <c r="B224" s="72" t="s">
        <v>774</v>
      </c>
      <c r="C224">
        <v>106</v>
      </c>
      <c r="D224">
        <v>138</v>
      </c>
      <c r="E224">
        <v>181</v>
      </c>
      <c r="F224">
        <v>22</v>
      </c>
      <c r="G224">
        <v>24</v>
      </c>
      <c r="H224">
        <v>15</v>
      </c>
      <c r="I224">
        <v>5</v>
      </c>
      <c r="J224">
        <v>0</v>
      </c>
      <c r="K224">
        <v>20919</v>
      </c>
    </row>
    <row r="225" spans="1:11" x14ac:dyDescent="0.3">
      <c r="A225" t="s">
        <v>775</v>
      </c>
      <c r="B225" s="72" t="s">
        <v>776</v>
      </c>
      <c r="C225">
        <v>340</v>
      </c>
      <c r="D225">
        <v>284</v>
      </c>
      <c r="E225">
        <v>527</v>
      </c>
      <c r="F225">
        <v>74</v>
      </c>
      <c r="G225">
        <v>5</v>
      </c>
      <c r="H225">
        <v>5</v>
      </c>
      <c r="I225">
        <v>5</v>
      </c>
      <c r="J225">
        <v>5</v>
      </c>
      <c r="K225">
        <v>55727</v>
      </c>
    </row>
    <row r="226" spans="1:11" x14ac:dyDescent="0.3">
      <c r="A226" t="s">
        <v>777</v>
      </c>
      <c r="B226" s="72" t="s">
        <v>778</v>
      </c>
      <c r="C226">
        <v>2806</v>
      </c>
      <c r="D226">
        <v>2182</v>
      </c>
      <c r="E226">
        <v>4163</v>
      </c>
      <c r="F226">
        <v>444</v>
      </c>
      <c r="G226">
        <v>152</v>
      </c>
      <c r="H226">
        <v>16</v>
      </c>
      <c r="I226">
        <v>182</v>
      </c>
      <c r="J226">
        <v>40</v>
      </c>
      <c r="K226">
        <v>435526</v>
      </c>
    </row>
    <row r="227" spans="1:11" x14ac:dyDescent="0.3">
      <c r="A227" t="s">
        <v>779</v>
      </c>
      <c r="B227" s="72" t="s">
        <v>780</v>
      </c>
      <c r="C227">
        <v>42</v>
      </c>
      <c r="D227">
        <v>52</v>
      </c>
      <c r="E227">
        <v>86</v>
      </c>
      <c r="F227">
        <v>5</v>
      </c>
      <c r="G227">
        <v>5</v>
      </c>
      <c r="H227">
        <v>0</v>
      </c>
      <c r="I227">
        <v>5</v>
      </c>
      <c r="J227">
        <v>0</v>
      </c>
      <c r="K227">
        <v>15172</v>
      </c>
    </row>
    <row r="228" spans="1:11" x14ac:dyDescent="0.3">
      <c r="A228" t="s">
        <v>781</v>
      </c>
      <c r="B228" s="72" t="s">
        <v>782</v>
      </c>
      <c r="C228">
        <v>96</v>
      </c>
      <c r="D228">
        <v>81</v>
      </c>
      <c r="E228">
        <v>165</v>
      </c>
      <c r="F228">
        <v>5</v>
      </c>
      <c r="G228">
        <v>5</v>
      </c>
      <c r="H228">
        <v>0</v>
      </c>
      <c r="I228">
        <v>5</v>
      </c>
      <c r="J228">
        <v>5</v>
      </c>
      <c r="K228">
        <v>22998</v>
      </c>
    </row>
    <row r="229" spans="1:11" x14ac:dyDescent="0.3">
      <c r="A229" t="s">
        <v>783</v>
      </c>
      <c r="B229" s="72" t="s">
        <v>784</v>
      </c>
      <c r="C229">
        <v>37</v>
      </c>
      <c r="D229">
        <v>39</v>
      </c>
      <c r="E229">
        <v>75</v>
      </c>
      <c r="F229">
        <v>5</v>
      </c>
      <c r="G229">
        <v>0</v>
      </c>
      <c r="H229">
        <v>0</v>
      </c>
      <c r="I229">
        <v>0</v>
      </c>
      <c r="J229">
        <v>0</v>
      </c>
      <c r="K229">
        <v>23704</v>
      </c>
    </row>
    <row r="230" spans="1:11" x14ac:dyDescent="0.3">
      <c r="A230" t="s">
        <v>785</v>
      </c>
      <c r="B230" s="72" t="s">
        <v>786</v>
      </c>
      <c r="C230">
        <v>28</v>
      </c>
      <c r="D230">
        <v>28</v>
      </c>
      <c r="E230">
        <v>55</v>
      </c>
      <c r="F230">
        <v>0</v>
      </c>
      <c r="G230">
        <v>0</v>
      </c>
      <c r="H230">
        <v>0</v>
      </c>
      <c r="I230">
        <v>0</v>
      </c>
      <c r="J230">
        <v>5</v>
      </c>
      <c r="K230">
        <v>19701</v>
      </c>
    </row>
    <row r="231" spans="1:11" x14ac:dyDescent="0.3">
      <c r="A231" t="s">
        <v>787</v>
      </c>
      <c r="B231" s="72" t="s">
        <v>788</v>
      </c>
      <c r="C231">
        <v>23169</v>
      </c>
      <c r="D231">
        <v>17713</v>
      </c>
      <c r="E231">
        <v>35337</v>
      </c>
      <c r="F231">
        <v>2188</v>
      </c>
      <c r="G231">
        <v>1627</v>
      </c>
      <c r="H231">
        <v>565</v>
      </c>
      <c r="I231">
        <v>819</v>
      </c>
      <c r="J231">
        <v>473</v>
      </c>
      <c r="K231">
        <v>4044594</v>
      </c>
    </row>
    <row r="232" spans="1:11" x14ac:dyDescent="0.3">
      <c r="A232" t="s">
        <v>789</v>
      </c>
      <c r="B232" s="72" t="s">
        <v>790</v>
      </c>
      <c r="C232">
        <v>244</v>
      </c>
      <c r="D232">
        <v>158</v>
      </c>
      <c r="E232">
        <v>377</v>
      </c>
      <c r="F232">
        <v>17</v>
      </c>
      <c r="G232">
        <v>5</v>
      </c>
      <c r="H232">
        <v>0</v>
      </c>
      <c r="I232">
        <v>5</v>
      </c>
      <c r="J232">
        <v>5</v>
      </c>
      <c r="K232">
        <v>41563</v>
      </c>
    </row>
    <row r="233" spans="1:11" x14ac:dyDescent="0.3">
      <c r="A233" t="s">
        <v>791</v>
      </c>
      <c r="B233" s="72" t="s">
        <v>792</v>
      </c>
      <c r="C233">
        <v>71</v>
      </c>
      <c r="D233">
        <v>91</v>
      </c>
      <c r="E233">
        <v>140</v>
      </c>
      <c r="F233">
        <v>10</v>
      </c>
      <c r="G233">
        <v>5</v>
      </c>
      <c r="H233">
        <v>0</v>
      </c>
      <c r="I233">
        <v>5</v>
      </c>
      <c r="J233">
        <v>5</v>
      </c>
      <c r="K233">
        <v>39496</v>
      </c>
    </row>
    <row r="234" spans="1:11" x14ac:dyDescent="0.3">
      <c r="A234" t="s">
        <v>793</v>
      </c>
      <c r="B234" s="72" t="s">
        <v>794</v>
      </c>
      <c r="C234">
        <v>0</v>
      </c>
      <c r="D234">
        <v>5</v>
      </c>
      <c r="E234">
        <v>5</v>
      </c>
      <c r="F234">
        <v>0</v>
      </c>
      <c r="G234">
        <v>0</v>
      </c>
      <c r="H234">
        <v>0</v>
      </c>
      <c r="I234">
        <v>0</v>
      </c>
      <c r="J234">
        <v>5</v>
      </c>
      <c r="K234">
        <v>1671</v>
      </c>
    </row>
    <row r="235" spans="1:11" x14ac:dyDescent="0.3">
      <c r="A235" t="s">
        <v>795</v>
      </c>
      <c r="B235" s="72" t="s">
        <v>796</v>
      </c>
      <c r="C235">
        <v>487</v>
      </c>
      <c r="D235">
        <v>398</v>
      </c>
      <c r="E235">
        <v>737</v>
      </c>
      <c r="F235">
        <v>14</v>
      </c>
      <c r="G235">
        <v>40</v>
      </c>
      <c r="H235">
        <v>58</v>
      </c>
      <c r="I235">
        <v>26</v>
      </c>
      <c r="J235">
        <v>5</v>
      </c>
      <c r="K235">
        <v>69369</v>
      </c>
    </row>
    <row r="236" spans="1:11" x14ac:dyDescent="0.3">
      <c r="A236" t="s">
        <v>797</v>
      </c>
      <c r="B236" s="72" t="s">
        <v>798</v>
      </c>
      <c r="C236">
        <v>613</v>
      </c>
      <c r="D236">
        <v>513</v>
      </c>
      <c r="E236">
        <v>957</v>
      </c>
      <c r="F236">
        <v>77</v>
      </c>
      <c r="G236">
        <v>39</v>
      </c>
      <c r="H236">
        <v>35</v>
      </c>
      <c r="I236">
        <v>10</v>
      </c>
      <c r="J236">
        <v>10</v>
      </c>
      <c r="K236">
        <v>92453</v>
      </c>
    </row>
    <row r="237" spans="1:11" x14ac:dyDescent="0.3">
      <c r="A237" t="s">
        <v>799</v>
      </c>
      <c r="B237" s="72" t="s">
        <v>800</v>
      </c>
      <c r="C237">
        <v>32</v>
      </c>
      <c r="D237">
        <v>32</v>
      </c>
      <c r="E237">
        <v>53</v>
      </c>
      <c r="F237">
        <v>5</v>
      </c>
      <c r="G237">
        <v>5</v>
      </c>
      <c r="H237">
        <v>0</v>
      </c>
      <c r="I237">
        <v>5</v>
      </c>
      <c r="J237">
        <v>0</v>
      </c>
      <c r="K237">
        <v>19841</v>
      </c>
    </row>
    <row r="238" spans="1:11" x14ac:dyDescent="0.3">
      <c r="A238" t="s">
        <v>801</v>
      </c>
      <c r="B238" s="72" t="s">
        <v>802</v>
      </c>
      <c r="C238">
        <v>35</v>
      </c>
      <c r="D238">
        <v>15</v>
      </c>
      <c r="E238">
        <v>48</v>
      </c>
      <c r="F238">
        <v>5</v>
      </c>
      <c r="G238">
        <v>0</v>
      </c>
      <c r="H238">
        <v>0</v>
      </c>
      <c r="I238">
        <v>0</v>
      </c>
      <c r="J238">
        <v>5</v>
      </c>
      <c r="K238">
        <v>9750</v>
      </c>
    </row>
    <row r="239" spans="1:11" x14ac:dyDescent="0.3">
      <c r="A239" t="s">
        <v>803</v>
      </c>
      <c r="B239" s="72" t="s">
        <v>804</v>
      </c>
      <c r="C239">
        <v>113</v>
      </c>
      <c r="D239">
        <v>86</v>
      </c>
      <c r="E239">
        <v>195</v>
      </c>
      <c r="F239">
        <v>5</v>
      </c>
      <c r="G239">
        <v>0</v>
      </c>
      <c r="H239">
        <v>0</v>
      </c>
      <c r="I239">
        <v>5</v>
      </c>
      <c r="J239">
        <v>5</v>
      </c>
      <c r="K239">
        <v>35064</v>
      </c>
    </row>
    <row r="240" spans="1:11" x14ac:dyDescent="0.3">
      <c r="A240" t="s">
        <v>805</v>
      </c>
      <c r="B240" s="72" t="s">
        <v>806</v>
      </c>
      <c r="C240">
        <v>622</v>
      </c>
      <c r="D240">
        <v>364</v>
      </c>
      <c r="E240">
        <v>893</v>
      </c>
      <c r="F240">
        <v>20</v>
      </c>
      <c r="G240">
        <v>29</v>
      </c>
      <c r="H240">
        <v>19</v>
      </c>
      <c r="I240">
        <v>10</v>
      </c>
      <c r="J240">
        <v>10</v>
      </c>
      <c r="K240">
        <v>87900</v>
      </c>
    </row>
    <row r="241" spans="1:11" x14ac:dyDescent="0.3">
      <c r="A241" t="s">
        <v>807</v>
      </c>
      <c r="B241" s="72" t="s">
        <v>808</v>
      </c>
      <c r="C241">
        <v>95</v>
      </c>
      <c r="D241">
        <v>98</v>
      </c>
      <c r="E241">
        <v>171</v>
      </c>
      <c r="F241">
        <v>5</v>
      </c>
      <c r="G241">
        <v>5</v>
      </c>
      <c r="H241">
        <v>5</v>
      </c>
      <c r="I241">
        <v>5</v>
      </c>
      <c r="J241">
        <v>5</v>
      </c>
      <c r="K241">
        <v>25056</v>
      </c>
    </row>
    <row r="242" spans="1:11" x14ac:dyDescent="0.3">
      <c r="A242" t="s">
        <v>809</v>
      </c>
      <c r="B242" s="72" t="s">
        <v>810</v>
      </c>
      <c r="C242">
        <v>157</v>
      </c>
      <c r="D242">
        <v>181</v>
      </c>
      <c r="E242">
        <v>284</v>
      </c>
      <c r="F242">
        <v>33</v>
      </c>
      <c r="G242">
        <v>14</v>
      </c>
      <c r="H242">
        <v>0</v>
      </c>
      <c r="I242">
        <v>0</v>
      </c>
      <c r="J242">
        <v>5</v>
      </c>
      <c r="K242">
        <v>49801</v>
      </c>
    </row>
    <row r="243" spans="1:11" x14ac:dyDescent="0.3">
      <c r="A243" t="s">
        <v>811</v>
      </c>
      <c r="B243" s="72" t="s">
        <v>812</v>
      </c>
      <c r="C243">
        <v>194</v>
      </c>
      <c r="D243">
        <v>256</v>
      </c>
      <c r="E243">
        <v>316</v>
      </c>
      <c r="F243">
        <v>75</v>
      </c>
      <c r="G243">
        <v>56</v>
      </c>
      <c r="H243">
        <v>0</v>
      </c>
      <c r="I243">
        <v>5</v>
      </c>
      <c r="J243">
        <v>5</v>
      </c>
      <c r="K243">
        <v>35181</v>
      </c>
    </row>
    <row r="244" spans="1:11" x14ac:dyDescent="0.3">
      <c r="A244" t="s">
        <v>813</v>
      </c>
      <c r="B244" s="72" t="s">
        <v>814</v>
      </c>
      <c r="C244">
        <v>163</v>
      </c>
      <c r="D244">
        <v>97</v>
      </c>
      <c r="E244">
        <v>259</v>
      </c>
      <c r="F244">
        <v>5</v>
      </c>
      <c r="G244">
        <v>0</v>
      </c>
      <c r="H244">
        <v>0</v>
      </c>
      <c r="I244">
        <v>0</v>
      </c>
      <c r="J244">
        <v>0</v>
      </c>
      <c r="K244">
        <v>27127</v>
      </c>
    </row>
    <row r="245" spans="1:11" x14ac:dyDescent="0.3">
      <c r="A245" t="s">
        <v>815</v>
      </c>
      <c r="B245" s="72" t="s">
        <v>816</v>
      </c>
      <c r="C245">
        <v>98</v>
      </c>
      <c r="D245">
        <v>57</v>
      </c>
      <c r="E245">
        <v>137</v>
      </c>
      <c r="F245">
        <v>5</v>
      </c>
      <c r="G245">
        <v>5</v>
      </c>
      <c r="H245">
        <v>12</v>
      </c>
      <c r="I245">
        <v>5</v>
      </c>
      <c r="J245">
        <v>0</v>
      </c>
      <c r="K245">
        <v>14689</v>
      </c>
    </row>
    <row r="246" spans="1:11" x14ac:dyDescent="0.3">
      <c r="A246" t="s">
        <v>817</v>
      </c>
      <c r="B246" s="72" t="s">
        <v>818</v>
      </c>
      <c r="C246">
        <v>70</v>
      </c>
      <c r="D246">
        <v>32</v>
      </c>
      <c r="E246">
        <v>100</v>
      </c>
      <c r="F246">
        <v>5</v>
      </c>
      <c r="G246">
        <v>0</v>
      </c>
      <c r="H246">
        <v>0</v>
      </c>
      <c r="I246">
        <v>0</v>
      </c>
      <c r="J246">
        <v>0</v>
      </c>
      <c r="K246">
        <v>13578</v>
      </c>
    </row>
    <row r="247" spans="1:11" x14ac:dyDescent="0.3">
      <c r="A247" t="s">
        <v>819</v>
      </c>
      <c r="B247" s="72" t="s">
        <v>820</v>
      </c>
      <c r="C247">
        <v>538</v>
      </c>
      <c r="D247">
        <v>468</v>
      </c>
      <c r="E247">
        <v>905</v>
      </c>
      <c r="F247">
        <v>21</v>
      </c>
      <c r="G247">
        <v>39</v>
      </c>
      <c r="H247">
        <v>5</v>
      </c>
      <c r="I247">
        <v>30</v>
      </c>
      <c r="J247">
        <v>10</v>
      </c>
      <c r="K247">
        <v>96613</v>
      </c>
    </row>
    <row r="248" spans="1:11" x14ac:dyDescent="0.3">
      <c r="A248" t="s">
        <v>821</v>
      </c>
      <c r="B248" s="72" t="s">
        <v>822</v>
      </c>
      <c r="C248">
        <v>89</v>
      </c>
      <c r="D248">
        <v>77</v>
      </c>
      <c r="E248">
        <v>149</v>
      </c>
      <c r="F248">
        <v>15</v>
      </c>
      <c r="G248">
        <v>0</v>
      </c>
      <c r="H248">
        <v>0</v>
      </c>
      <c r="I248">
        <v>5</v>
      </c>
      <c r="J248">
        <v>5</v>
      </c>
      <c r="K248">
        <v>43996</v>
      </c>
    </row>
    <row r="249" spans="1:11" x14ac:dyDescent="0.3">
      <c r="A249" t="s">
        <v>823</v>
      </c>
      <c r="B249" s="72" t="s">
        <v>824</v>
      </c>
      <c r="C249">
        <v>607</v>
      </c>
      <c r="D249">
        <v>578</v>
      </c>
      <c r="E249">
        <v>976</v>
      </c>
      <c r="F249">
        <v>109</v>
      </c>
      <c r="G249">
        <v>27</v>
      </c>
      <c r="H249">
        <v>49</v>
      </c>
      <c r="I249">
        <v>15</v>
      </c>
      <c r="J249">
        <v>15</v>
      </c>
      <c r="K249">
        <v>104751</v>
      </c>
    </row>
    <row r="250" spans="1:11" x14ac:dyDescent="0.3">
      <c r="A250" t="s">
        <v>825</v>
      </c>
      <c r="B250" s="72" t="s">
        <v>826</v>
      </c>
      <c r="C250">
        <v>36</v>
      </c>
      <c r="D250">
        <v>67</v>
      </c>
      <c r="E250">
        <v>74</v>
      </c>
      <c r="F250">
        <v>21</v>
      </c>
      <c r="G250">
        <v>5</v>
      </c>
      <c r="H250">
        <v>0</v>
      </c>
      <c r="I250">
        <v>0</v>
      </c>
      <c r="J250">
        <v>0</v>
      </c>
      <c r="K250">
        <v>32707</v>
      </c>
    </row>
    <row r="251" spans="1:11" x14ac:dyDescent="0.3">
      <c r="A251" t="s">
        <v>827</v>
      </c>
      <c r="B251" s="72" t="s">
        <v>828</v>
      </c>
      <c r="C251">
        <v>56</v>
      </c>
      <c r="D251">
        <v>49</v>
      </c>
      <c r="E251">
        <v>99</v>
      </c>
      <c r="F251">
        <v>5</v>
      </c>
      <c r="G251">
        <v>5</v>
      </c>
      <c r="H251">
        <v>0</v>
      </c>
      <c r="I251">
        <v>0</v>
      </c>
      <c r="J251">
        <v>5</v>
      </c>
      <c r="K251">
        <v>22998</v>
      </c>
    </row>
    <row r="252" spans="1:11" x14ac:dyDescent="0.3">
      <c r="A252" t="s">
        <v>829</v>
      </c>
      <c r="B252" s="72" t="s">
        <v>830</v>
      </c>
      <c r="C252">
        <v>258</v>
      </c>
      <c r="D252">
        <v>269</v>
      </c>
      <c r="E252">
        <v>451</v>
      </c>
      <c r="F252">
        <v>5</v>
      </c>
      <c r="G252">
        <v>48</v>
      </c>
      <c r="H252">
        <v>12</v>
      </c>
      <c r="I252">
        <v>5</v>
      </c>
      <c r="J252">
        <v>5</v>
      </c>
      <c r="K252">
        <v>75367</v>
      </c>
    </row>
    <row r="253" spans="1:11" x14ac:dyDescent="0.3">
      <c r="A253" t="s">
        <v>831</v>
      </c>
      <c r="B253" s="72" t="s">
        <v>832</v>
      </c>
      <c r="C253">
        <v>268</v>
      </c>
      <c r="D253">
        <v>496</v>
      </c>
      <c r="E253">
        <v>522</v>
      </c>
      <c r="F253">
        <v>69</v>
      </c>
      <c r="G253">
        <v>57</v>
      </c>
      <c r="H253">
        <v>103</v>
      </c>
      <c r="I253">
        <v>10</v>
      </c>
      <c r="J253">
        <v>5</v>
      </c>
      <c r="K253">
        <v>97581</v>
      </c>
    </row>
    <row r="254" spans="1:11" x14ac:dyDescent="0.3">
      <c r="A254" t="s">
        <v>833</v>
      </c>
      <c r="B254" s="72" t="s">
        <v>834</v>
      </c>
      <c r="C254">
        <v>1755</v>
      </c>
      <c r="D254">
        <v>1433</v>
      </c>
      <c r="E254">
        <v>2612</v>
      </c>
      <c r="F254">
        <v>266</v>
      </c>
      <c r="G254">
        <v>236</v>
      </c>
      <c r="H254">
        <v>5</v>
      </c>
      <c r="I254">
        <v>47</v>
      </c>
      <c r="J254">
        <v>30</v>
      </c>
      <c r="K254">
        <v>267336</v>
      </c>
    </row>
    <row r="255" spans="1:11" x14ac:dyDescent="0.3">
      <c r="A255" t="s">
        <v>835</v>
      </c>
      <c r="B255" s="72" t="s">
        <v>836</v>
      </c>
      <c r="C255">
        <v>224</v>
      </c>
      <c r="D255">
        <v>179</v>
      </c>
      <c r="E255">
        <v>346</v>
      </c>
      <c r="F255">
        <v>24</v>
      </c>
      <c r="G255">
        <v>21</v>
      </c>
      <c r="H255">
        <v>0</v>
      </c>
      <c r="I255">
        <v>5</v>
      </c>
      <c r="J255">
        <v>5</v>
      </c>
      <c r="K255">
        <v>41582</v>
      </c>
    </row>
    <row r="256" spans="1:11" x14ac:dyDescent="0.3">
      <c r="A256" t="s">
        <v>837</v>
      </c>
      <c r="B256" s="72" t="s">
        <v>838</v>
      </c>
      <c r="C256">
        <v>19</v>
      </c>
      <c r="D256">
        <v>25</v>
      </c>
      <c r="E256">
        <v>37</v>
      </c>
      <c r="F256">
        <v>5</v>
      </c>
      <c r="G256">
        <v>0</v>
      </c>
      <c r="H256">
        <v>0</v>
      </c>
      <c r="I256">
        <v>5</v>
      </c>
      <c r="J256">
        <v>0</v>
      </c>
      <c r="K256">
        <v>4368</v>
      </c>
    </row>
    <row r="257" spans="1:11" x14ac:dyDescent="0.3">
      <c r="A257" t="s">
        <v>839</v>
      </c>
      <c r="B257" s="72" t="s">
        <v>840</v>
      </c>
      <c r="C257">
        <v>180</v>
      </c>
      <c r="D257">
        <v>209</v>
      </c>
      <c r="E257">
        <v>320</v>
      </c>
      <c r="F257">
        <v>22</v>
      </c>
      <c r="G257">
        <v>20</v>
      </c>
      <c r="H257">
        <v>18</v>
      </c>
      <c r="I257">
        <v>5</v>
      </c>
      <c r="J257">
        <v>5</v>
      </c>
      <c r="K257">
        <v>39557</v>
      </c>
    </row>
    <row r="258" spans="1:11" x14ac:dyDescent="0.3">
      <c r="A258" t="s">
        <v>841</v>
      </c>
      <c r="B258" s="72" t="s">
        <v>842</v>
      </c>
      <c r="C258">
        <v>446</v>
      </c>
      <c r="D258">
        <v>322</v>
      </c>
      <c r="E258">
        <v>690</v>
      </c>
      <c r="F258">
        <v>29</v>
      </c>
      <c r="G258">
        <v>30</v>
      </c>
      <c r="H258">
        <v>0</v>
      </c>
      <c r="I258">
        <v>15</v>
      </c>
      <c r="J258">
        <v>5</v>
      </c>
      <c r="K258">
        <v>62873</v>
      </c>
    </row>
    <row r="259" spans="1:11" x14ac:dyDescent="0.3">
      <c r="A259" t="s">
        <v>843</v>
      </c>
      <c r="B259" s="72" t="s">
        <v>844</v>
      </c>
      <c r="C259">
        <v>38</v>
      </c>
      <c r="D259">
        <v>76</v>
      </c>
      <c r="E259">
        <v>77</v>
      </c>
      <c r="F259">
        <v>35</v>
      </c>
      <c r="G259">
        <v>0</v>
      </c>
      <c r="H259">
        <v>0</v>
      </c>
      <c r="I259">
        <v>0</v>
      </c>
      <c r="J259">
        <v>5</v>
      </c>
      <c r="K259">
        <v>32699</v>
      </c>
    </row>
    <row r="260" spans="1:11" x14ac:dyDescent="0.3">
      <c r="A260" t="s">
        <v>845</v>
      </c>
      <c r="B260" s="72" t="s">
        <v>846</v>
      </c>
      <c r="C260">
        <v>255</v>
      </c>
      <c r="D260">
        <v>224</v>
      </c>
      <c r="E260">
        <v>420</v>
      </c>
      <c r="F260">
        <v>10</v>
      </c>
      <c r="G260">
        <v>47</v>
      </c>
      <c r="H260">
        <v>0</v>
      </c>
      <c r="I260">
        <v>5</v>
      </c>
      <c r="J260">
        <v>5</v>
      </c>
      <c r="K260">
        <v>60597</v>
      </c>
    </row>
    <row r="261" spans="1:11" x14ac:dyDescent="0.3">
      <c r="A261" t="s">
        <v>847</v>
      </c>
      <c r="B261" s="72" t="s">
        <v>848</v>
      </c>
      <c r="C261">
        <v>222</v>
      </c>
      <c r="D261">
        <v>149</v>
      </c>
      <c r="E261">
        <v>353</v>
      </c>
      <c r="F261">
        <v>5</v>
      </c>
      <c r="G261">
        <v>5</v>
      </c>
      <c r="H261">
        <v>0</v>
      </c>
      <c r="I261">
        <v>5</v>
      </c>
      <c r="J261">
        <v>0</v>
      </c>
      <c r="K261">
        <v>38235</v>
      </c>
    </row>
    <row r="262" spans="1:11" x14ac:dyDescent="0.3">
      <c r="A262" t="s">
        <v>849</v>
      </c>
      <c r="B262" s="72" t="s">
        <v>850</v>
      </c>
      <c r="C262">
        <v>49</v>
      </c>
      <c r="D262">
        <v>32</v>
      </c>
      <c r="E262">
        <v>78</v>
      </c>
      <c r="F262">
        <v>5</v>
      </c>
      <c r="G262">
        <v>0</v>
      </c>
      <c r="H262">
        <v>0</v>
      </c>
      <c r="I262">
        <v>0</v>
      </c>
      <c r="J262">
        <v>0</v>
      </c>
      <c r="K262">
        <v>16952</v>
      </c>
    </row>
    <row r="263" spans="1:11" x14ac:dyDescent="0.3">
      <c r="A263" t="s">
        <v>851</v>
      </c>
      <c r="B263" s="72" t="s">
        <v>852</v>
      </c>
      <c r="C263">
        <v>1119</v>
      </c>
      <c r="D263">
        <v>1285</v>
      </c>
      <c r="E263">
        <v>1894</v>
      </c>
      <c r="F263">
        <v>72</v>
      </c>
      <c r="G263">
        <v>250</v>
      </c>
      <c r="H263">
        <v>76</v>
      </c>
      <c r="I263">
        <v>98</v>
      </c>
      <c r="J263">
        <v>15</v>
      </c>
      <c r="K263">
        <v>209389</v>
      </c>
    </row>
    <row r="264" spans="1:11" x14ac:dyDescent="0.3">
      <c r="A264" t="s">
        <v>853</v>
      </c>
      <c r="B264" s="72" t="s">
        <v>854</v>
      </c>
      <c r="C264">
        <v>28</v>
      </c>
      <c r="D264">
        <v>49</v>
      </c>
      <c r="E264">
        <v>53</v>
      </c>
      <c r="F264">
        <v>18</v>
      </c>
      <c r="G264">
        <v>0</v>
      </c>
      <c r="H264">
        <v>5</v>
      </c>
      <c r="I264">
        <v>0</v>
      </c>
      <c r="J264">
        <v>5</v>
      </c>
      <c r="K264">
        <v>10955</v>
      </c>
    </row>
    <row r="265" spans="1:11" x14ac:dyDescent="0.3">
      <c r="A265" t="s">
        <v>855</v>
      </c>
      <c r="B265" s="72" t="s">
        <v>856</v>
      </c>
      <c r="C265">
        <v>19</v>
      </c>
      <c r="D265">
        <v>28</v>
      </c>
      <c r="E265">
        <v>36</v>
      </c>
      <c r="F265">
        <v>5</v>
      </c>
      <c r="G265">
        <v>0</v>
      </c>
      <c r="H265">
        <v>0</v>
      </c>
      <c r="I265">
        <v>0</v>
      </c>
      <c r="J265">
        <v>5</v>
      </c>
      <c r="K265">
        <v>7050</v>
      </c>
    </row>
    <row r="266" spans="1:11" x14ac:dyDescent="0.3">
      <c r="A266" t="s">
        <v>857</v>
      </c>
      <c r="B266" s="72" t="s">
        <v>858</v>
      </c>
      <c r="C266">
        <v>173</v>
      </c>
      <c r="D266">
        <v>152</v>
      </c>
      <c r="E266">
        <v>276</v>
      </c>
      <c r="F266">
        <v>46</v>
      </c>
      <c r="G266">
        <v>5</v>
      </c>
      <c r="H266">
        <v>0</v>
      </c>
      <c r="I266">
        <v>0</v>
      </c>
      <c r="J266">
        <v>5</v>
      </c>
      <c r="K266">
        <v>80799</v>
      </c>
    </row>
    <row r="267" spans="1:11" x14ac:dyDescent="0.3">
      <c r="A267" t="s">
        <v>859</v>
      </c>
      <c r="B267" s="72" t="s">
        <v>860</v>
      </c>
      <c r="C267">
        <v>817</v>
      </c>
      <c r="D267">
        <v>482</v>
      </c>
      <c r="E267">
        <v>1206</v>
      </c>
      <c r="F267">
        <v>22</v>
      </c>
      <c r="G267">
        <v>17</v>
      </c>
      <c r="H267">
        <v>0</v>
      </c>
      <c r="I267">
        <v>45</v>
      </c>
      <c r="J267">
        <v>10</v>
      </c>
      <c r="K267">
        <v>136553</v>
      </c>
    </row>
    <row r="268" spans="1:11" x14ac:dyDescent="0.3">
      <c r="A268" t="s">
        <v>861</v>
      </c>
      <c r="B268" s="72" t="s">
        <v>862</v>
      </c>
      <c r="C268">
        <v>347</v>
      </c>
      <c r="D268">
        <v>503</v>
      </c>
      <c r="E268">
        <v>576</v>
      </c>
      <c r="F268">
        <v>234</v>
      </c>
      <c r="G268">
        <v>10</v>
      </c>
      <c r="H268">
        <v>10</v>
      </c>
      <c r="I268">
        <v>5</v>
      </c>
      <c r="J268">
        <v>10</v>
      </c>
      <c r="K268">
        <v>94418</v>
      </c>
    </row>
    <row r="269" spans="1:11" x14ac:dyDescent="0.3">
      <c r="A269" t="s">
        <v>863</v>
      </c>
      <c r="B269" s="72" t="s">
        <v>864</v>
      </c>
      <c r="C269">
        <v>390</v>
      </c>
      <c r="D269">
        <v>334</v>
      </c>
      <c r="E269">
        <v>635</v>
      </c>
      <c r="F269">
        <v>41</v>
      </c>
      <c r="G269">
        <v>26</v>
      </c>
      <c r="H269">
        <v>5</v>
      </c>
      <c r="I269">
        <v>5</v>
      </c>
      <c r="J269">
        <v>5</v>
      </c>
      <c r="K269">
        <v>62783</v>
      </c>
    </row>
    <row r="270" spans="1:11" x14ac:dyDescent="0.3">
      <c r="A270" t="s">
        <v>865</v>
      </c>
      <c r="B270" s="72" t="s">
        <v>866</v>
      </c>
      <c r="C270">
        <v>5</v>
      </c>
      <c r="D270">
        <v>17</v>
      </c>
      <c r="E270">
        <v>22</v>
      </c>
      <c r="F270">
        <v>5</v>
      </c>
      <c r="G270">
        <v>0</v>
      </c>
      <c r="H270">
        <v>0</v>
      </c>
      <c r="I270">
        <v>0</v>
      </c>
      <c r="J270">
        <v>0</v>
      </c>
      <c r="K270">
        <v>5374</v>
      </c>
    </row>
    <row r="271" spans="1:11" x14ac:dyDescent="0.3">
      <c r="A271" t="s">
        <v>867</v>
      </c>
      <c r="B271" s="72" t="s">
        <v>868</v>
      </c>
      <c r="C271">
        <v>39</v>
      </c>
      <c r="D271">
        <v>43</v>
      </c>
      <c r="E271">
        <v>75</v>
      </c>
      <c r="F271">
        <v>5</v>
      </c>
      <c r="G271">
        <v>0</v>
      </c>
      <c r="H271">
        <v>0</v>
      </c>
      <c r="I271">
        <v>5</v>
      </c>
      <c r="J271">
        <v>0</v>
      </c>
      <c r="K271">
        <v>17838</v>
      </c>
    </row>
    <row r="272" spans="1:11" x14ac:dyDescent="0.3">
      <c r="A272" t="s">
        <v>869</v>
      </c>
      <c r="B272" s="72" t="s">
        <v>870</v>
      </c>
      <c r="C272">
        <v>169</v>
      </c>
      <c r="D272">
        <v>134</v>
      </c>
      <c r="E272">
        <v>270</v>
      </c>
      <c r="F272">
        <v>14</v>
      </c>
      <c r="G272">
        <v>19</v>
      </c>
      <c r="H272">
        <v>0</v>
      </c>
      <c r="I272">
        <v>0</v>
      </c>
      <c r="J272">
        <v>0</v>
      </c>
      <c r="K272">
        <v>48148</v>
      </c>
    </row>
    <row r="273" spans="1:11" x14ac:dyDescent="0.3">
      <c r="A273" t="s">
        <v>871</v>
      </c>
      <c r="B273" s="72" t="s">
        <v>872</v>
      </c>
      <c r="C273">
        <v>80</v>
      </c>
      <c r="D273">
        <v>48</v>
      </c>
      <c r="E273">
        <v>124</v>
      </c>
      <c r="F273">
        <v>5</v>
      </c>
      <c r="G273">
        <v>0</v>
      </c>
      <c r="H273">
        <v>0</v>
      </c>
      <c r="I273">
        <v>5</v>
      </c>
      <c r="J273">
        <v>0</v>
      </c>
      <c r="K273">
        <v>13571</v>
      </c>
    </row>
    <row r="274" spans="1:11" x14ac:dyDescent="0.3">
      <c r="A274" t="s">
        <v>873</v>
      </c>
      <c r="B274" s="72" t="s">
        <v>874</v>
      </c>
      <c r="C274">
        <v>129</v>
      </c>
      <c r="D274">
        <v>118</v>
      </c>
      <c r="E274">
        <v>226</v>
      </c>
      <c r="F274">
        <v>15</v>
      </c>
      <c r="G274">
        <v>5</v>
      </c>
      <c r="H274">
        <v>0</v>
      </c>
      <c r="I274">
        <v>15</v>
      </c>
      <c r="J274">
        <v>0</v>
      </c>
      <c r="K274">
        <v>86802</v>
      </c>
    </row>
    <row r="275" spans="1:11" x14ac:dyDescent="0.3">
      <c r="A275" t="s">
        <v>875</v>
      </c>
      <c r="B275" s="72" t="s">
        <v>876</v>
      </c>
      <c r="C275">
        <v>78</v>
      </c>
      <c r="D275">
        <v>119</v>
      </c>
      <c r="E275">
        <v>146</v>
      </c>
      <c r="F275">
        <v>5</v>
      </c>
      <c r="G275">
        <v>32</v>
      </c>
      <c r="H275">
        <v>5</v>
      </c>
      <c r="I275">
        <v>5</v>
      </c>
      <c r="J275">
        <v>0</v>
      </c>
      <c r="K275">
        <v>27219</v>
      </c>
    </row>
    <row r="276" spans="1:11" x14ac:dyDescent="0.3">
      <c r="A276" t="s">
        <v>877</v>
      </c>
      <c r="B276" s="72" t="s">
        <v>878</v>
      </c>
      <c r="C276">
        <v>698</v>
      </c>
      <c r="D276">
        <v>701</v>
      </c>
      <c r="E276">
        <v>1141</v>
      </c>
      <c r="F276">
        <v>59</v>
      </c>
      <c r="G276">
        <v>124</v>
      </c>
      <c r="H276">
        <v>5</v>
      </c>
      <c r="I276">
        <v>42</v>
      </c>
      <c r="J276">
        <v>25</v>
      </c>
      <c r="K276">
        <v>104524</v>
      </c>
    </row>
    <row r="277" spans="1:11" x14ac:dyDescent="0.3">
      <c r="A277" t="s">
        <v>879</v>
      </c>
      <c r="B277" s="72" t="s">
        <v>880</v>
      </c>
      <c r="C277">
        <v>152</v>
      </c>
      <c r="D277">
        <v>382</v>
      </c>
      <c r="E277">
        <v>278</v>
      </c>
      <c r="F277">
        <v>120</v>
      </c>
      <c r="G277">
        <v>120</v>
      </c>
      <c r="H277">
        <v>5</v>
      </c>
      <c r="I277">
        <v>5</v>
      </c>
      <c r="J277">
        <v>10</v>
      </c>
      <c r="K277">
        <v>61835</v>
      </c>
    </row>
    <row r="278" spans="1:11" x14ac:dyDescent="0.3">
      <c r="A278" t="s">
        <v>881</v>
      </c>
      <c r="B278" s="72" t="s">
        <v>882</v>
      </c>
      <c r="C278">
        <v>132</v>
      </c>
      <c r="D278">
        <v>112</v>
      </c>
      <c r="E278">
        <v>228</v>
      </c>
      <c r="F278">
        <v>14</v>
      </c>
      <c r="G278">
        <v>0</v>
      </c>
      <c r="H278">
        <v>0</v>
      </c>
      <c r="I278">
        <v>5</v>
      </c>
      <c r="J278">
        <v>5</v>
      </c>
      <c r="K278">
        <v>34624</v>
      </c>
    </row>
    <row r="279" spans="1:11" x14ac:dyDescent="0.3">
      <c r="A279" t="s">
        <v>883</v>
      </c>
      <c r="B279" s="72" t="s">
        <v>884</v>
      </c>
      <c r="C279">
        <v>1749</v>
      </c>
      <c r="D279">
        <v>1585</v>
      </c>
      <c r="E279">
        <v>2808</v>
      </c>
      <c r="F279">
        <v>287</v>
      </c>
      <c r="G279">
        <v>166</v>
      </c>
      <c r="H279">
        <v>5</v>
      </c>
      <c r="I279">
        <v>55</v>
      </c>
      <c r="J279">
        <v>55</v>
      </c>
      <c r="K279">
        <v>424615</v>
      </c>
    </row>
    <row r="280" spans="1:11" x14ac:dyDescent="0.3">
      <c r="A280" t="s">
        <v>885</v>
      </c>
      <c r="B280" s="72" t="s">
        <v>886</v>
      </c>
      <c r="C280">
        <v>260</v>
      </c>
      <c r="D280">
        <v>319</v>
      </c>
      <c r="E280">
        <v>406</v>
      </c>
      <c r="F280">
        <v>31</v>
      </c>
      <c r="G280">
        <v>97</v>
      </c>
      <c r="H280">
        <v>26</v>
      </c>
      <c r="I280">
        <v>17</v>
      </c>
      <c r="J280">
        <v>5</v>
      </c>
      <c r="K280">
        <v>43031</v>
      </c>
    </row>
    <row r="281" spans="1:11" x14ac:dyDescent="0.3">
      <c r="A281" t="s">
        <v>887</v>
      </c>
      <c r="B281" s="72" t="s">
        <v>888</v>
      </c>
      <c r="C281">
        <v>634</v>
      </c>
      <c r="D281">
        <v>582</v>
      </c>
      <c r="E281">
        <v>1047</v>
      </c>
      <c r="F281">
        <v>55</v>
      </c>
      <c r="G281">
        <v>59</v>
      </c>
      <c r="H281">
        <v>16</v>
      </c>
      <c r="I281">
        <v>15</v>
      </c>
      <c r="J281">
        <v>15</v>
      </c>
      <c r="K281">
        <v>153023</v>
      </c>
    </row>
    <row r="282" spans="1:11" x14ac:dyDescent="0.3">
      <c r="A282" t="s">
        <v>889</v>
      </c>
      <c r="B282" s="72" t="s">
        <v>890</v>
      </c>
      <c r="C282">
        <v>66</v>
      </c>
      <c r="D282">
        <v>107</v>
      </c>
      <c r="E282">
        <v>121</v>
      </c>
      <c r="F282">
        <v>15</v>
      </c>
      <c r="G282">
        <v>14</v>
      </c>
      <c r="H282">
        <v>19</v>
      </c>
      <c r="I282">
        <v>5</v>
      </c>
      <c r="J282">
        <v>5</v>
      </c>
      <c r="K282">
        <v>21011</v>
      </c>
    </row>
    <row r="283" spans="1:11" x14ac:dyDescent="0.3">
      <c r="A283" t="s">
        <v>891</v>
      </c>
      <c r="B283" s="72" t="s">
        <v>892</v>
      </c>
      <c r="C283">
        <v>922</v>
      </c>
      <c r="D283">
        <v>776</v>
      </c>
      <c r="E283">
        <v>1442</v>
      </c>
      <c r="F283">
        <v>49</v>
      </c>
      <c r="G283">
        <v>106</v>
      </c>
      <c r="H283">
        <v>45</v>
      </c>
      <c r="I283">
        <v>48</v>
      </c>
      <c r="J283">
        <v>10</v>
      </c>
      <c r="K283">
        <v>181911</v>
      </c>
    </row>
    <row r="284" spans="1:11" x14ac:dyDescent="0.3">
      <c r="A284" t="s">
        <v>893</v>
      </c>
      <c r="B284" s="72" t="s">
        <v>894</v>
      </c>
      <c r="C284">
        <v>510</v>
      </c>
      <c r="D284">
        <v>603</v>
      </c>
      <c r="E284">
        <v>899</v>
      </c>
      <c r="F284">
        <v>64</v>
      </c>
      <c r="G284">
        <v>95</v>
      </c>
      <c r="H284">
        <v>5</v>
      </c>
      <c r="I284">
        <v>25</v>
      </c>
      <c r="J284">
        <v>15</v>
      </c>
      <c r="K284">
        <v>145709</v>
      </c>
    </row>
    <row r="285" spans="1:11" x14ac:dyDescent="0.3">
      <c r="A285" t="s">
        <v>895</v>
      </c>
      <c r="B285" s="72" t="s">
        <v>896</v>
      </c>
      <c r="C285">
        <v>84</v>
      </c>
      <c r="D285">
        <v>38</v>
      </c>
      <c r="E285">
        <v>119</v>
      </c>
      <c r="F285">
        <v>5</v>
      </c>
      <c r="G285">
        <v>0</v>
      </c>
      <c r="H285">
        <v>0</v>
      </c>
      <c r="I285">
        <v>0</v>
      </c>
      <c r="J285">
        <v>0</v>
      </c>
      <c r="K285">
        <v>11240</v>
      </c>
    </row>
    <row r="286" spans="1:11" x14ac:dyDescent="0.3">
      <c r="A286" t="s">
        <v>897</v>
      </c>
      <c r="B286" s="72" t="s">
        <v>898</v>
      </c>
      <c r="C286">
        <v>45</v>
      </c>
      <c r="D286">
        <v>30</v>
      </c>
      <c r="E286">
        <v>72</v>
      </c>
      <c r="F286">
        <v>5</v>
      </c>
      <c r="G286">
        <v>0</v>
      </c>
      <c r="H286">
        <v>0</v>
      </c>
      <c r="I286">
        <v>0</v>
      </c>
      <c r="J286">
        <v>0</v>
      </c>
      <c r="K286">
        <v>19351</v>
      </c>
    </row>
    <row r="287" spans="1:11" x14ac:dyDescent="0.3">
      <c r="A287" t="s">
        <v>899</v>
      </c>
      <c r="B287" s="72" t="s">
        <v>900</v>
      </c>
      <c r="C287">
        <v>147</v>
      </c>
      <c r="D287">
        <v>96</v>
      </c>
      <c r="E287">
        <v>204</v>
      </c>
      <c r="F287">
        <v>13</v>
      </c>
      <c r="G287">
        <v>20</v>
      </c>
      <c r="H287">
        <v>0</v>
      </c>
      <c r="I287">
        <v>5</v>
      </c>
      <c r="J287">
        <v>5</v>
      </c>
      <c r="K287">
        <v>15904</v>
      </c>
    </row>
    <row r="288" spans="1:11" x14ac:dyDescent="0.3">
      <c r="A288" t="s">
        <v>901</v>
      </c>
      <c r="B288" s="72" t="s">
        <v>902</v>
      </c>
      <c r="C288">
        <v>389</v>
      </c>
      <c r="D288">
        <v>522</v>
      </c>
      <c r="E288">
        <v>614</v>
      </c>
      <c r="F288">
        <v>204</v>
      </c>
      <c r="G288">
        <v>64</v>
      </c>
      <c r="H288">
        <v>0</v>
      </c>
      <c r="I288">
        <v>10</v>
      </c>
      <c r="J288">
        <v>10</v>
      </c>
      <c r="K288">
        <v>50125</v>
      </c>
    </row>
    <row r="289" spans="1:11" x14ac:dyDescent="0.3">
      <c r="A289" t="s">
        <v>903</v>
      </c>
      <c r="B289" s="72" t="s">
        <v>904</v>
      </c>
      <c r="C289">
        <v>1860</v>
      </c>
      <c r="D289">
        <v>1209</v>
      </c>
      <c r="E289">
        <v>2634</v>
      </c>
      <c r="F289">
        <v>115</v>
      </c>
      <c r="G289">
        <v>212</v>
      </c>
      <c r="H289">
        <v>46</v>
      </c>
      <c r="I289">
        <v>36</v>
      </c>
      <c r="J289">
        <v>20</v>
      </c>
      <c r="K289">
        <v>220298</v>
      </c>
    </row>
    <row r="290" spans="1:11" x14ac:dyDescent="0.3">
      <c r="A290" t="s">
        <v>905</v>
      </c>
      <c r="B290" s="72" t="s">
        <v>906</v>
      </c>
      <c r="C290">
        <v>35</v>
      </c>
      <c r="D290">
        <v>69</v>
      </c>
      <c r="E290">
        <v>68</v>
      </c>
      <c r="F290">
        <v>5</v>
      </c>
      <c r="G290">
        <v>0</v>
      </c>
      <c r="H290">
        <v>27</v>
      </c>
      <c r="I290">
        <v>5</v>
      </c>
      <c r="J290">
        <v>5</v>
      </c>
      <c r="K290">
        <v>15471</v>
      </c>
    </row>
    <row r="291" spans="1:11" x14ac:dyDescent="0.3">
      <c r="A291" t="s">
        <v>907</v>
      </c>
      <c r="B291" s="72" t="s">
        <v>908</v>
      </c>
      <c r="C291">
        <v>77</v>
      </c>
      <c r="D291">
        <v>111</v>
      </c>
      <c r="E291">
        <v>156</v>
      </c>
      <c r="F291">
        <v>5</v>
      </c>
      <c r="G291">
        <v>19</v>
      </c>
      <c r="H291">
        <v>0</v>
      </c>
      <c r="I291">
        <v>5</v>
      </c>
      <c r="J291">
        <v>0</v>
      </c>
      <c r="K291">
        <v>38677</v>
      </c>
    </row>
    <row r="292" spans="1:11" x14ac:dyDescent="0.3">
      <c r="A292" t="s">
        <v>909</v>
      </c>
      <c r="B292" s="72" t="s">
        <v>910</v>
      </c>
      <c r="C292">
        <v>116</v>
      </c>
      <c r="D292">
        <v>128</v>
      </c>
      <c r="E292">
        <v>204</v>
      </c>
      <c r="F292">
        <v>27</v>
      </c>
      <c r="G292">
        <v>5</v>
      </c>
      <c r="H292">
        <v>0</v>
      </c>
      <c r="I292">
        <v>10</v>
      </c>
      <c r="J292">
        <v>10</v>
      </c>
      <c r="K292">
        <v>60083</v>
      </c>
    </row>
    <row r="293" spans="1:11" x14ac:dyDescent="0.3">
      <c r="A293" t="s">
        <v>911</v>
      </c>
      <c r="B293" s="72" t="s">
        <v>912</v>
      </c>
      <c r="C293">
        <v>58</v>
      </c>
      <c r="D293">
        <v>102</v>
      </c>
      <c r="E293">
        <v>113</v>
      </c>
      <c r="F293">
        <v>18</v>
      </c>
      <c r="G293">
        <v>10</v>
      </c>
      <c r="H293">
        <v>15</v>
      </c>
      <c r="I293">
        <v>10</v>
      </c>
      <c r="J293">
        <v>5</v>
      </c>
      <c r="K293">
        <v>49861</v>
      </c>
    </row>
    <row r="294" spans="1:11" x14ac:dyDescent="0.3">
      <c r="A294" t="s">
        <v>913</v>
      </c>
      <c r="B294" s="72" t="s">
        <v>914</v>
      </c>
      <c r="C294">
        <v>1693</v>
      </c>
      <c r="D294">
        <v>1367</v>
      </c>
      <c r="E294">
        <v>2569</v>
      </c>
      <c r="F294">
        <v>164</v>
      </c>
      <c r="G294">
        <v>106</v>
      </c>
      <c r="H294">
        <v>0</v>
      </c>
      <c r="I294">
        <v>212</v>
      </c>
      <c r="J294">
        <v>15</v>
      </c>
      <c r="K294">
        <v>172928</v>
      </c>
    </row>
    <row r="295" spans="1:11" x14ac:dyDescent="0.3">
      <c r="A295" t="s">
        <v>915</v>
      </c>
      <c r="B295" s="72" t="s">
        <v>916</v>
      </c>
      <c r="C295">
        <v>273</v>
      </c>
      <c r="D295">
        <v>266</v>
      </c>
      <c r="E295">
        <v>485</v>
      </c>
      <c r="F295">
        <v>49</v>
      </c>
      <c r="G295">
        <v>0</v>
      </c>
      <c r="H295">
        <v>5</v>
      </c>
      <c r="I295">
        <v>0</v>
      </c>
      <c r="J295">
        <v>10</v>
      </c>
      <c r="K295">
        <v>97339</v>
      </c>
    </row>
    <row r="296" spans="1:11" x14ac:dyDescent="0.3">
      <c r="A296" t="s">
        <v>917</v>
      </c>
      <c r="B296" s="72" t="s">
        <v>918</v>
      </c>
      <c r="C296">
        <v>67</v>
      </c>
      <c r="D296">
        <v>91</v>
      </c>
      <c r="E296">
        <v>154</v>
      </c>
      <c r="F296">
        <v>5</v>
      </c>
      <c r="G296">
        <v>5</v>
      </c>
      <c r="H296">
        <v>0</v>
      </c>
      <c r="I296">
        <v>5</v>
      </c>
      <c r="J296">
        <v>0</v>
      </c>
      <c r="K296">
        <v>24541</v>
      </c>
    </row>
    <row r="297" spans="1:11" x14ac:dyDescent="0.3">
      <c r="A297" t="s">
        <v>919</v>
      </c>
      <c r="B297" s="72" t="s">
        <v>920</v>
      </c>
      <c r="C297">
        <v>41</v>
      </c>
      <c r="D297">
        <v>59</v>
      </c>
      <c r="E297">
        <v>71</v>
      </c>
      <c r="F297">
        <v>12</v>
      </c>
      <c r="G297">
        <v>0</v>
      </c>
      <c r="H297">
        <v>17</v>
      </c>
      <c r="I297">
        <v>0</v>
      </c>
      <c r="J297">
        <v>0</v>
      </c>
      <c r="K297">
        <v>19112</v>
      </c>
    </row>
    <row r="298" spans="1:11" x14ac:dyDescent="0.3">
      <c r="A298" t="s">
        <v>921</v>
      </c>
      <c r="B298" s="72" t="s">
        <v>922</v>
      </c>
      <c r="C298">
        <v>363</v>
      </c>
      <c r="D298">
        <v>239</v>
      </c>
      <c r="E298">
        <v>543</v>
      </c>
      <c r="F298">
        <v>20</v>
      </c>
      <c r="G298">
        <v>5</v>
      </c>
      <c r="H298">
        <v>0</v>
      </c>
      <c r="I298">
        <v>27</v>
      </c>
      <c r="J298">
        <v>5</v>
      </c>
      <c r="K298">
        <v>53949</v>
      </c>
    </row>
    <row r="299" spans="1:11" x14ac:dyDescent="0.3">
      <c r="A299" t="s">
        <v>923</v>
      </c>
      <c r="B299" s="72" t="s">
        <v>924</v>
      </c>
      <c r="C299">
        <v>102</v>
      </c>
      <c r="D299">
        <v>55</v>
      </c>
      <c r="E299">
        <v>149</v>
      </c>
      <c r="F299">
        <v>5</v>
      </c>
      <c r="G299">
        <v>0</v>
      </c>
      <c r="H299">
        <v>0</v>
      </c>
      <c r="I299">
        <v>0</v>
      </c>
      <c r="J299">
        <v>5</v>
      </c>
      <c r="K299">
        <v>16543</v>
      </c>
    </row>
    <row r="300" spans="1:11" x14ac:dyDescent="0.3">
      <c r="A300" t="s">
        <v>925</v>
      </c>
      <c r="B300" s="72" t="s">
        <v>926</v>
      </c>
      <c r="C300">
        <v>696</v>
      </c>
      <c r="D300">
        <v>871</v>
      </c>
      <c r="E300">
        <v>1133</v>
      </c>
      <c r="F300">
        <v>103</v>
      </c>
      <c r="G300">
        <v>246</v>
      </c>
      <c r="H300">
        <v>15</v>
      </c>
      <c r="I300">
        <v>30</v>
      </c>
      <c r="J300">
        <v>52</v>
      </c>
      <c r="K300">
        <v>157875</v>
      </c>
    </row>
    <row r="301" spans="1:11" x14ac:dyDescent="0.3">
      <c r="A301" t="s">
        <v>927</v>
      </c>
      <c r="B301" s="72" t="s">
        <v>928</v>
      </c>
      <c r="C301">
        <v>294</v>
      </c>
      <c r="D301">
        <v>304</v>
      </c>
      <c r="E301">
        <v>453</v>
      </c>
      <c r="F301">
        <v>76</v>
      </c>
      <c r="G301">
        <v>51</v>
      </c>
      <c r="H301">
        <v>0</v>
      </c>
      <c r="I301">
        <v>12</v>
      </c>
      <c r="J301">
        <v>5</v>
      </c>
      <c r="K301">
        <v>44960</v>
      </c>
    </row>
    <row r="302" spans="1:11" x14ac:dyDescent="0.3">
      <c r="A302" t="s">
        <v>929</v>
      </c>
      <c r="B302" s="72" t="s">
        <v>930</v>
      </c>
      <c r="C302">
        <v>195</v>
      </c>
      <c r="D302">
        <v>113</v>
      </c>
      <c r="E302">
        <v>289</v>
      </c>
      <c r="F302">
        <v>5</v>
      </c>
      <c r="G302">
        <v>5</v>
      </c>
      <c r="H302">
        <v>0</v>
      </c>
      <c r="I302">
        <v>5</v>
      </c>
      <c r="J302">
        <v>0</v>
      </c>
      <c r="K302">
        <v>28333</v>
      </c>
    </row>
    <row r="303" spans="1:11" x14ac:dyDescent="0.3">
      <c r="A303" t="s">
        <v>931</v>
      </c>
      <c r="B303" s="72" t="s">
        <v>932</v>
      </c>
      <c r="C303">
        <v>318</v>
      </c>
      <c r="D303">
        <v>295</v>
      </c>
      <c r="E303">
        <v>534</v>
      </c>
      <c r="F303">
        <v>16</v>
      </c>
      <c r="G303">
        <v>32</v>
      </c>
      <c r="H303">
        <v>0</v>
      </c>
      <c r="I303">
        <v>28</v>
      </c>
      <c r="J303">
        <v>5</v>
      </c>
      <c r="K303">
        <v>59417</v>
      </c>
    </row>
    <row r="304" spans="1:11" x14ac:dyDescent="0.3">
      <c r="A304" t="s">
        <v>933</v>
      </c>
      <c r="B304" s="72" t="s">
        <v>934</v>
      </c>
      <c r="C304">
        <v>193</v>
      </c>
      <c r="D304">
        <v>235</v>
      </c>
      <c r="E304">
        <v>360</v>
      </c>
      <c r="F304">
        <v>52</v>
      </c>
      <c r="G304">
        <v>5</v>
      </c>
      <c r="H304">
        <v>0</v>
      </c>
      <c r="I304">
        <v>10</v>
      </c>
      <c r="J304">
        <v>10</v>
      </c>
      <c r="K304">
        <v>74216</v>
      </c>
    </row>
    <row r="305" spans="1:11" x14ac:dyDescent="0.3">
      <c r="A305" t="s">
        <v>935</v>
      </c>
      <c r="B305" s="72" t="s">
        <v>936</v>
      </c>
      <c r="C305">
        <v>357</v>
      </c>
      <c r="D305">
        <v>431</v>
      </c>
      <c r="E305">
        <v>705</v>
      </c>
      <c r="F305">
        <v>29</v>
      </c>
      <c r="G305">
        <v>35</v>
      </c>
      <c r="H305">
        <v>0</v>
      </c>
      <c r="I305">
        <v>5</v>
      </c>
      <c r="J305">
        <v>5</v>
      </c>
      <c r="K305">
        <v>62507</v>
      </c>
    </row>
    <row r="306" spans="1:11" x14ac:dyDescent="0.3">
      <c r="A306" t="s">
        <v>937</v>
      </c>
      <c r="B306" s="72" t="s">
        <v>938</v>
      </c>
      <c r="C306">
        <v>71</v>
      </c>
      <c r="D306">
        <v>91</v>
      </c>
      <c r="E306">
        <v>135</v>
      </c>
      <c r="F306">
        <v>12</v>
      </c>
      <c r="G306">
        <v>13</v>
      </c>
      <c r="H306">
        <v>0</v>
      </c>
      <c r="I306">
        <v>5</v>
      </c>
      <c r="J306">
        <v>0</v>
      </c>
      <c r="K306">
        <v>19201</v>
      </c>
    </row>
    <row r="307" spans="1:11" x14ac:dyDescent="0.3">
      <c r="A307" t="s">
        <v>939</v>
      </c>
      <c r="B307" s="72" t="s">
        <v>940</v>
      </c>
      <c r="C307">
        <v>13</v>
      </c>
      <c r="D307">
        <v>19</v>
      </c>
      <c r="E307">
        <v>28</v>
      </c>
      <c r="F307">
        <v>5</v>
      </c>
      <c r="G307">
        <v>5</v>
      </c>
      <c r="H307">
        <v>0</v>
      </c>
      <c r="I307">
        <v>0</v>
      </c>
      <c r="J307">
        <v>0</v>
      </c>
      <c r="K307">
        <v>8042</v>
      </c>
    </row>
    <row r="308" spans="1:11" x14ac:dyDescent="0.3">
      <c r="A308" t="s">
        <v>941</v>
      </c>
      <c r="B308" s="72" t="s">
        <v>942</v>
      </c>
      <c r="C308">
        <v>549</v>
      </c>
      <c r="D308">
        <v>483</v>
      </c>
      <c r="E308">
        <v>862</v>
      </c>
      <c r="F308">
        <v>65</v>
      </c>
      <c r="G308">
        <v>68</v>
      </c>
      <c r="H308">
        <v>11</v>
      </c>
      <c r="I308">
        <v>19</v>
      </c>
      <c r="J308">
        <v>5</v>
      </c>
      <c r="K308">
        <v>97249</v>
      </c>
    </row>
    <row r="309" spans="1:11" x14ac:dyDescent="0.3">
      <c r="A309" t="s">
        <v>943</v>
      </c>
      <c r="B309" s="72" t="s">
        <v>944</v>
      </c>
      <c r="C309">
        <v>201</v>
      </c>
      <c r="D309">
        <v>180</v>
      </c>
      <c r="E309">
        <v>345</v>
      </c>
      <c r="F309">
        <v>5</v>
      </c>
      <c r="G309">
        <v>5</v>
      </c>
      <c r="H309">
        <v>5</v>
      </c>
      <c r="I309">
        <v>5</v>
      </c>
      <c r="J309">
        <v>5</v>
      </c>
      <c r="K309">
        <v>53194</v>
      </c>
    </row>
    <row r="310" spans="1:11" x14ac:dyDescent="0.3">
      <c r="A310" t="s">
        <v>945</v>
      </c>
      <c r="B310" s="72" t="s">
        <v>946</v>
      </c>
      <c r="C310">
        <v>108</v>
      </c>
      <c r="D310">
        <v>199</v>
      </c>
      <c r="E310">
        <v>226</v>
      </c>
      <c r="F310">
        <v>53</v>
      </c>
      <c r="G310">
        <v>19</v>
      </c>
      <c r="H310">
        <v>0</v>
      </c>
      <c r="I310">
        <v>5</v>
      </c>
      <c r="J310">
        <v>5</v>
      </c>
      <c r="K310">
        <v>35452</v>
      </c>
    </row>
    <row r="311" spans="1:11" x14ac:dyDescent="0.3">
      <c r="A311" t="s">
        <v>947</v>
      </c>
      <c r="B311" s="72" t="s">
        <v>948</v>
      </c>
      <c r="C311">
        <v>115</v>
      </c>
      <c r="D311">
        <v>142</v>
      </c>
      <c r="E311">
        <v>192</v>
      </c>
      <c r="F311">
        <v>49</v>
      </c>
      <c r="G311">
        <v>5</v>
      </c>
      <c r="H311">
        <v>0</v>
      </c>
      <c r="I311">
        <v>0</v>
      </c>
      <c r="J311">
        <v>5</v>
      </c>
      <c r="K311">
        <v>34929</v>
      </c>
    </row>
    <row r="312" spans="1:11" x14ac:dyDescent="0.3">
      <c r="A312" t="s">
        <v>949</v>
      </c>
      <c r="B312" s="72" t="s">
        <v>950</v>
      </c>
      <c r="C312">
        <v>276</v>
      </c>
      <c r="D312">
        <v>229</v>
      </c>
      <c r="E312">
        <v>437</v>
      </c>
      <c r="F312">
        <v>63</v>
      </c>
      <c r="G312">
        <v>10</v>
      </c>
      <c r="H312">
        <v>0</v>
      </c>
      <c r="I312">
        <v>0</v>
      </c>
      <c r="J312">
        <v>5</v>
      </c>
      <c r="K312">
        <v>81374</v>
      </c>
    </row>
    <row r="313" spans="1:11" x14ac:dyDescent="0.3">
      <c r="A313" t="s">
        <v>951</v>
      </c>
      <c r="B313" s="72" t="s">
        <v>952</v>
      </c>
      <c r="C313">
        <v>12</v>
      </c>
      <c r="D313">
        <v>5</v>
      </c>
      <c r="E313">
        <v>15</v>
      </c>
      <c r="F313">
        <v>0</v>
      </c>
      <c r="G313">
        <v>5</v>
      </c>
      <c r="H313">
        <v>0</v>
      </c>
      <c r="I313">
        <v>0</v>
      </c>
      <c r="J313">
        <v>0</v>
      </c>
      <c r="K313">
        <v>4899</v>
      </c>
    </row>
    <row r="314" spans="1:11" x14ac:dyDescent="0.3">
      <c r="A314" t="s">
        <v>953</v>
      </c>
      <c r="B314" s="72" t="s">
        <v>954</v>
      </c>
      <c r="C314">
        <v>5</v>
      </c>
      <c r="D314">
        <v>5</v>
      </c>
      <c r="E314">
        <v>15</v>
      </c>
      <c r="F314">
        <v>5</v>
      </c>
      <c r="G314">
        <v>0</v>
      </c>
      <c r="H314">
        <v>0</v>
      </c>
      <c r="I314">
        <v>0</v>
      </c>
      <c r="J314">
        <v>0</v>
      </c>
      <c r="K314">
        <v>1369</v>
      </c>
    </row>
    <row r="315" spans="1:11" x14ac:dyDescent="0.3">
      <c r="A315" t="s">
        <v>955</v>
      </c>
      <c r="B315" s="72" t="s">
        <v>956</v>
      </c>
      <c r="C315">
        <v>1124</v>
      </c>
      <c r="D315">
        <v>1116</v>
      </c>
      <c r="E315">
        <v>1809</v>
      </c>
      <c r="F315">
        <v>75</v>
      </c>
      <c r="G315">
        <v>218</v>
      </c>
      <c r="H315">
        <v>42</v>
      </c>
      <c r="I315">
        <v>67</v>
      </c>
      <c r="J315">
        <v>27</v>
      </c>
      <c r="K315">
        <v>157316</v>
      </c>
    </row>
    <row r="316" spans="1:11" x14ac:dyDescent="0.3">
      <c r="A316" t="s">
        <v>957</v>
      </c>
      <c r="B316" s="72" t="s">
        <v>958</v>
      </c>
      <c r="C316">
        <v>166</v>
      </c>
      <c r="D316">
        <v>134</v>
      </c>
      <c r="E316">
        <v>248</v>
      </c>
      <c r="F316">
        <v>21</v>
      </c>
      <c r="G316">
        <v>15</v>
      </c>
      <c r="H316">
        <v>11</v>
      </c>
      <c r="I316">
        <v>5</v>
      </c>
      <c r="J316">
        <v>5</v>
      </c>
      <c r="K316">
        <v>24102</v>
      </c>
    </row>
    <row r="317" spans="1:11" x14ac:dyDescent="0.3">
      <c r="A317" t="s">
        <v>959</v>
      </c>
      <c r="B317" s="72" t="s">
        <v>960</v>
      </c>
      <c r="C317">
        <v>541</v>
      </c>
      <c r="D317">
        <v>707</v>
      </c>
      <c r="E317">
        <v>819</v>
      </c>
      <c r="F317">
        <v>126</v>
      </c>
      <c r="G317">
        <v>257</v>
      </c>
      <c r="H317">
        <v>17</v>
      </c>
      <c r="I317">
        <v>14</v>
      </c>
      <c r="J317">
        <v>15</v>
      </c>
      <c r="K317">
        <v>75483</v>
      </c>
    </row>
    <row r="318" spans="1:11" x14ac:dyDescent="0.3">
      <c r="A318" t="s">
        <v>961</v>
      </c>
      <c r="B318" s="72" t="s">
        <v>962</v>
      </c>
      <c r="C318">
        <v>16</v>
      </c>
      <c r="D318">
        <v>14</v>
      </c>
      <c r="E318">
        <v>28</v>
      </c>
      <c r="F318">
        <v>5</v>
      </c>
      <c r="G318">
        <v>0</v>
      </c>
      <c r="H318">
        <v>0</v>
      </c>
      <c r="I318">
        <v>0</v>
      </c>
      <c r="J318">
        <v>0</v>
      </c>
      <c r="K318">
        <v>3594</v>
      </c>
    </row>
    <row r="319" spans="1:11" x14ac:dyDescent="0.3">
      <c r="A319" t="s">
        <v>963</v>
      </c>
      <c r="B319" s="72" t="s">
        <v>964</v>
      </c>
      <c r="C319">
        <v>5</v>
      </c>
      <c r="D319">
        <v>5</v>
      </c>
      <c r="E319">
        <v>5</v>
      </c>
      <c r="F319">
        <v>0</v>
      </c>
      <c r="G319">
        <v>0</v>
      </c>
      <c r="H319">
        <v>0</v>
      </c>
      <c r="I319">
        <v>0</v>
      </c>
      <c r="J319">
        <v>0</v>
      </c>
      <c r="K319">
        <v>6718</v>
      </c>
    </row>
    <row r="320" spans="1:11" x14ac:dyDescent="0.3">
      <c r="A320" t="s">
        <v>965</v>
      </c>
      <c r="B320" s="72" t="s">
        <v>966</v>
      </c>
      <c r="C320">
        <v>262</v>
      </c>
      <c r="D320">
        <v>270</v>
      </c>
      <c r="E320">
        <v>426</v>
      </c>
      <c r="F320">
        <v>61</v>
      </c>
      <c r="G320">
        <v>33</v>
      </c>
      <c r="H320">
        <v>0</v>
      </c>
      <c r="I320">
        <v>5</v>
      </c>
      <c r="J320">
        <v>5</v>
      </c>
      <c r="K320">
        <v>49768</v>
      </c>
    </row>
    <row r="321" spans="1:11" x14ac:dyDescent="0.3">
      <c r="A321" t="s">
        <v>967</v>
      </c>
      <c r="B321" s="72" t="s">
        <v>968</v>
      </c>
      <c r="C321">
        <v>556</v>
      </c>
      <c r="D321">
        <v>465</v>
      </c>
      <c r="E321">
        <v>846</v>
      </c>
      <c r="F321">
        <v>101</v>
      </c>
      <c r="G321">
        <v>53</v>
      </c>
      <c r="H321">
        <v>0</v>
      </c>
      <c r="I321">
        <v>22</v>
      </c>
      <c r="J321">
        <v>10</v>
      </c>
      <c r="K321">
        <v>91190</v>
      </c>
    </row>
    <row r="322" spans="1:11" x14ac:dyDescent="0.3">
      <c r="A322" t="s">
        <v>969</v>
      </c>
      <c r="B322" s="72" t="s">
        <v>970</v>
      </c>
      <c r="C322">
        <v>688</v>
      </c>
      <c r="D322">
        <v>678</v>
      </c>
      <c r="E322">
        <v>1190</v>
      </c>
      <c r="F322">
        <v>44</v>
      </c>
      <c r="G322">
        <v>48</v>
      </c>
      <c r="H322">
        <v>60</v>
      </c>
      <c r="I322">
        <v>29</v>
      </c>
      <c r="J322">
        <v>15</v>
      </c>
      <c r="K322">
        <v>178216</v>
      </c>
    </row>
    <row r="323" spans="1:11" x14ac:dyDescent="0.3">
      <c r="A323" t="s">
        <v>971</v>
      </c>
      <c r="B323" s="72" t="s">
        <v>972</v>
      </c>
      <c r="C323">
        <v>11</v>
      </c>
      <c r="D323">
        <v>27</v>
      </c>
      <c r="E323">
        <v>36</v>
      </c>
      <c r="F323">
        <v>5</v>
      </c>
      <c r="G323">
        <v>0</v>
      </c>
      <c r="H323">
        <v>0</v>
      </c>
      <c r="I323">
        <v>0</v>
      </c>
      <c r="J323">
        <v>5</v>
      </c>
      <c r="K323">
        <v>18537</v>
      </c>
    </row>
    <row r="324" spans="1:11" x14ac:dyDescent="0.3">
      <c r="A324" t="s">
        <v>973</v>
      </c>
      <c r="B324" s="72" t="s">
        <v>974</v>
      </c>
      <c r="C324">
        <v>149</v>
      </c>
      <c r="D324">
        <v>165</v>
      </c>
      <c r="E324">
        <v>291</v>
      </c>
      <c r="F324">
        <v>5</v>
      </c>
      <c r="G324">
        <v>5</v>
      </c>
      <c r="H324">
        <v>0</v>
      </c>
      <c r="I324">
        <v>5</v>
      </c>
      <c r="J324">
        <v>0</v>
      </c>
      <c r="K324">
        <v>41731</v>
      </c>
    </row>
    <row r="325" spans="1:11" x14ac:dyDescent="0.3">
      <c r="A325" t="s">
        <v>975</v>
      </c>
      <c r="B325" s="72" t="s">
        <v>976</v>
      </c>
      <c r="C325">
        <v>141</v>
      </c>
      <c r="D325">
        <v>92</v>
      </c>
      <c r="E325">
        <v>210</v>
      </c>
      <c r="F325">
        <v>20</v>
      </c>
      <c r="G325">
        <v>0</v>
      </c>
      <c r="H325">
        <v>0</v>
      </c>
      <c r="I325">
        <v>5</v>
      </c>
      <c r="J325">
        <v>0</v>
      </c>
      <c r="K325">
        <v>44586</v>
      </c>
    </row>
    <row r="326" spans="1:11" x14ac:dyDescent="0.3">
      <c r="A326" t="s">
        <v>977</v>
      </c>
      <c r="B326" s="72" t="s">
        <v>978</v>
      </c>
      <c r="C326">
        <v>225</v>
      </c>
      <c r="D326">
        <v>325</v>
      </c>
      <c r="E326">
        <v>314</v>
      </c>
      <c r="F326">
        <v>99</v>
      </c>
      <c r="G326">
        <v>108</v>
      </c>
      <c r="H326">
        <v>0</v>
      </c>
      <c r="I326">
        <v>24</v>
      </c>
      <c r="J326">
        <v>5</v>
      </c>
      <c r="K326">
        <v>31009</v>
      </c>
    </row>
    <row r="327" spans="1:11" x14ac:dyDescent="0.3">
      <c r="A327" t="s">
        <v>979</v>
      </c>
      <c r="B327" s="72" t="s">
        <v>980</v>
      </c>
      <c r="C327">
        <v>772</v>
      </c>
      <c r="D327">
        <v>1213</v>
      </c>
      <c r="E327">
        <v>1108</v>
      </c>
      <c r="F327">
        <v>382</v>
      </c>
      <c r="G327">
        <v>354</v>
      </c>
      <c r="H327">
        <v>73</v>
      </c>
      <c r="I327">
        <v>52</v>
      </c>
      <c r="J327">
        <v>15</v>
      </c>
      <c r="K327">
        <v>112122</v>
      </c>
    </row>
    <row r="328" spans="1:11" x14ac:dyDescent="0.3">
      <c r="A328" t="s">
        <v>981</v>
      </c>
      <c r="B328" s="72" t="s">
        <v>982</v>
      </c>
      <c r="C328">
        <v>280</v>
      </c>
      <c r="D328">
        <v>326</v>
      </c>
      <c r="E328">
        <v>481</v>
      </c>
      <c r="F328">
        <v>50</v>
      </c>
      <c r="G328">
        <v>23</v>
      </c>
      <c r="H328">
        <v>35</v>
      </c>
      <c r="I328">
        <v>10</v>
      </c>
      <c r="J328">
        <v>10</v>
      </c>
      <c r="K328">
        <v>76564</v>
      </c>
    </row>
    <row r="329" spans="1:11" x14ac:dyDescent="0.3">
      <c r="A329" t="s">
        <v>983</v>
      </c>
      <c r="B329" s="72" t="s">
        <v>984</v>
      </c>
      <c r="C329">
        <v>321</v>
      </c>
      <c r="D329">
        <v>202</v>
      </c>
      <c r="E329">
        <v>489</v>
      </c>
      <c r="F329">
        <v>27</v>
      </c>
      <c r="G329">
        <v>0</v>
      </c>
      <c r="H329">
        <v>0</v>
      </c>
      <c r="I329">
        <v>10</v>
      </c>
      <c r="J329">
        <v>5</v>
      </c>
      <c r="K329">
        <v>74584</v>
      </c>
    </row>
    <row r="330" spans="1:11" x14ac:dyDescent="0.3">
      <c r="A330" t="s">
        <v>985</v>
      </c>
      <c r="B330" s="72" t="s">
        <v>986</v>
      </c>
      <c r="C330">
        <v>227</v>
      </c>
      <c r="D330">
        <v>319</v>
      </c>
      <c r="E330">
        <v>387</v>
      </c>
      <c r="F330">
        <v>67</v>
      </c>
      <c r="G330">
        <v>85</v>
      </c>
      <c r="H330">
        <v>5</v>
      </c>
      <c r="I330">
        <v>5</v>
      </c>
      <c r="J330">
        <v>10</v>
      </c>
      <c r="K330">
        <v>85871</v>
      </c>
    </row>
    <row r="331" spans="1:11" x14ac:dyDescent="0.3">
      <c r="A331" t="s">
        <v>987</v>
      </c>
      <c r="B331" s="72" t="s">
        <v>988</v>
      </c>
      <c r="C331">
        <v>205</v>
      </c>
      <c r="D331">
        <v>119</v>
      </c>
      <c r="E331">
        <v>284</v>
      </c>
      <c r="F331">
        <v>5</v>
      </c>
      <c r="G331">
        <v>22</v>
      </c>
      <c r="H331">
        <v>5</v>
      </c>
      <c r="I331">
        <v>5</v>
      </c>
      <c r="J331">
        <v>0</v>
      </c>
      <c r="K331">
        <v>30798</v>
      </c>
    </row>
    <row r="332" spans="1:11" x14ac:dyDescent="0.3">
      <c r="A332" t="s">
        <v>989</v>
      </c>
      <c r="B332" s="72" t="s">
        <v>990</v>
      </c>
      <c r="C332">
        <v>535</v>
      </c>
      <c r="D332">
        <v>593</v>
      </c>
      <c r="E332">
        <v>947</v>
      </c>
      <c r="F332">
        <v>24</v>
      </c>
      <c r="G332">
        <v>103</v>
      </c>
      <c r="H332">
        <v>5</v>
      </c>
      <c r="I332">
        <v>41</v>
      </c>
      <c r="J332">
        <v>10</v>
      </c>
      <c r="K332">
        <v>107325</v>
      </c>
    </row>
    <row r="333" spans="1:11" x14ac:dyDescent="0.3">
      <c r="A333" t="s">
        <v>991</v>
      </c>
      <c r="B333" s="72" t="s">
        <v>992</v>
      </c>
      <c r="C333">
        <v>748</v>
      </c>
      <c r="D333">
        <v>789</v>
      </c>
      <c r="E333">
        <v>1291</v>
      </c>
      <c r="F333">
        <v>143</v>
      </c>
      <c r="G333">
        <v>86</v>
      </c>
      <c r="H333">
        <v>0</v>
      </c>
      <c r="I333">
        <v>20</v>
      </c>
      <c r="J333">
        <v>15</v>
      </c>
      <c r="K333">
        <v>176840</v>
      </c>
    </row>
    <row r="334" spans="1:11" x14ac:dyDescent="0.3">
      <c r="A334" t="s">
        <v>993</v>
      </c>
      <c r="B334" s="72" t="s">
        <v>994</v>
      </c>
      <c r="C334">
        <v>224</v>
      </c>
      <c r="D334">
        <v>180</v>
      </c>
      <c r="E334">
        <v>322</v>
      </c>
      <c r="F334">
        <v>69</v>
      </c>
      <c r="G334">
        <v>5</v>
      </c>
      <c r="H334">
        <v>0</v>
      </c>
      <c r="I334">
        <v>5</v>
      </c>
      <c r="J334">
        <v>5</v>
      </c>
      <c r="K334">
        <v>33925</v>
      </c>
    </row>
    <row r="335" spans="1:11" x14ac:dyDescent="0.3">
      <c r="A335" t="s">
        <v>995</v>
      </c>
      <c r="B335" s="72" t="s">
        <v>996</v>
      </c>
      <c r="C335">
        <v>29</v>
      </c>
      <c r="D335">
        <v>41</v>
      </c>
      <c r="E335">
        <v>50</v>
      </c>
      <c r="F335">
        <v>18</v>
      </c>
      <c r="G335">
        <v>0</v>
      </c>
      <c r="H335">
        <v>0</v>
      </c>
      <c r="I335">
        <v>5</v>
      </c>
      <c r="J335">
        <v>5</v>
      </c>
      <c r="K335">
        <v>3412</v>
      </c>
    </row>
    <row r="336" spans="1:11" x14ac:dyDescent="0.3">
      <c r="A336" t="s">
        <v>997</v>
      </c>
      <c r="B336" s="72" t="s">
        <v>998</v>
      </c>
      <c r="C336">
        <v>18</v>
      </c>
      <c r="D336">
        <v>23</v>
      </c>
      <c r="E336">
        <v>36</v>
      </c>
      <c r="F336">
        <v>5</v>
      </c>
      <c r="G336">
        <v>5</v>
      </c>
      <c r="H336">
        <v>0</v>
      </c>
      <c r="I336">
        <v>5</v>
      </c>
      <c r="J336">
        <v>0</v>
      </c>
      <c r="K336">
        <v>10330</v>
      </c>
    </row>
    <row r="337" spans="1:11" x14ac:dyDescent="0.3">
      <c r="A337" t="s">
        <v>999</v>
      </c>
      <c r="B337" s="72" t="s">
        <v>1000</v>
      </c>
      <c r="C337">
        <v>95</v>
      </c>
      <c r="D337">
        <v>45</v>
      </c>
      <c r="E337">
        <v>131</v>
      </c>
      <c r="F337">
        <v>5</v>
      </c>
      <c r="G337">
        <v>0</v>
      </c>
      <c r="H337">
        <v>0</v>
      </c>
      <c r="I337">
        <v>5</v>
      </c>
      <c r="J337">
        <v>0</v>
      </c>
      <c r="K337">
        <v>18728</v>
      </c>
    </row>
    <row r="338" spans="1:11" x14ac:dyDescent="0.3">
      <c r="A338" t="s">
        <v>1001</v>
      </c>
      <c r="B338" s="72" t="s">
        <v>1002</v>
      </c>
      <c r="C338">
        <v>167</v>
      </c>
      <c r="D338">
        <v>130</v>
      </c>
      <c r="E338">
        <v>250</v>
      </c>
      <c r="F338">
        <v>12</v>
      </c>
      <c r="G338">
        <v>24</v>
      </c>
      <c r="H338">
        <v>0</v>
      </c>
      <c r="I338">
        <v>5</v>
      </c>
      <c r="J338">
        <v>5</v>
      </c>
      <c r="K338">
        <v>24976</v>
      </c>
    </row>
    <row r="339" spans="1:11" x14ac:dyDescent="0.3">
      <c r="A339" t="s">
        <v>1003</v>
      </c>
      <c r="B339" s="72" t="s">
        <v>1004</v>
      </c>
      <c r="C339">
        <v>1433</v>
      </c>
      <c r="D339">
        <v>1597</v>
      </c>
      <c r="E339">
        <v>2416</v>
      </c>
      <c r="F339">
        <v>140</v>
      </c>
      <c r="G339">
        <v>301</v>
      </c>
      <c r="H339">
        <v>62</v>
      </c>
      <c r="I339">
        <v>78</v>
      </c>
      <c r="J339">
        <v>41</v>
      </c>
      <c r="K339">
        <v>375957</v>
      </c>
    </row>
    <row r="340" spans="1:11" x14ac:dyDescent="0.3">
      <c r="A340" t="s">
        <v>1005</v>
      </c>
      <c r="B340" s="72" t="s">
        <v>1006</v>
      </c>
      <c r="C340">
        <v>393</v>
      </c>
      <c r="D340">
        <v>273</v>
      </c>
      <c r="E340">
        <v>619</v>
      </c>
      <c r="F340">
        <v>36</v>
      </c>
      <c r="G340">
        <v>5</v>
      </c>
      <c r="H340">
        <v>0</v>
      </c>
      <c r="I340">
        <v>10</v>
      </c>
      <c r="J340">
        <v>5</v>
      </c>
      <c r="K340">
        <v>66864</v>
      </c>
    </row>
    <row r="341" spans="1:11" x14ac:dyDescent="0.3">
      <c r="A341" t="s">
        <v>1007</v>
      </c>
      <c r="B341" s="72" t="s">
        <v>1008</v>
      </c>
      <c r="C341">
        <v>175</v>
      </c>
      <c r="D341">
        <v>263</v>
      </c>
      <c r="E341">
        <v>302</v>
      </c>
      <c r="F341">
        <v>103</v>
      </c>
      <c r="G341">
        <v>23</v>
      </c>
      <c r="H341">
        <v>0</v>
      </c>
      <c r="I341">
        <v>5</v>
      </c>
      <c r="J341">
        <v>5</v>
      </c>
      <c r="K341">
        <v>43908</v>
      </c>
    </row>
    <row r="342" spans="1:11" x14ac:dyDescent="0.3">
      <c r="A342" t="s">
        <v>1009</v>
      </c>
      <c r="B342" s="72" t="s">
        <v>1010</v>
      </c>
      <c r="C342">
        <v>310</v>
      </c>
      <c r="D342">
        <v>257</v>
      </c>
      <c r="E342">
        <v>520</v>
      </c>
      <c r="F342">
        <v>13</v>
      </c>
      <c r="G342">
        <v>25</v>
      </c>
      <c r="H342">
        <v>0</v>
      </c>
      <c r="I342">
        <v>5</v>
      </c>
      <c r="J342">
        <v>5</v>
      </c>
      <c r="K342">
        <v>63177</v>
      </c>
    </row>
    <row r="343" spans="1:11" x14ac:dyDescent="0.3">
      <c r="A343" t="s">
        <v>1011</v>
      </c>
      <c r="B343" s="72" t="s">
        <v>1012</v>
      </c>
      <c r="C343">
        <v>966</v>
      </c>
      <c r="D343">
        <v>783</v>
      </c>
      <c r="E343">
        <v>1515</v>
      </c>
      <c r="F343">
        <v>147</v>
      </c>
      <c r="G343">
        <v>64</v>
      </c>
      <c r="H343">
        <v>0</v>
      </c>
      <c r="I343">
        <v>10</v>
      </c>
      <c r="J343">
        <v>10</v>
      </c>
      <c r="K343">
        <v>167266</v>
      </c>
    </row>
    <row r="344" spans="1:11" x14ac:dyDescent="0.3">
      <c r="A344" t="s">
        <v>1013</v>
      </c>
      <c r="B344" s="72" t="s">
        <v>1014</v>
      </c>
      <c r="C344">
        <v>5</v>
      </c>
      <c r="D344">
        <v>36</v>
      </c>
      <c r="E344">
        <v>5</v>
      </c>
      <c r="F344">
        <v>0</v>
      </c>
      <c r="G344">
        <v>36</v>
      </c>
      <c r="H344">
        <v>0</v>
      </c>
      <c r="I344">
        <v>0</v>
      </c>
      <c r="J344">
        <v>0</v>
      </c>
      <c r="K344">
        <v>1185</v>
      </c>
    </row>
    <row r="345" spans="1:11" x14ac:dyDescent="0.3">
      <c r="A345" t="s">
        <v>1015</v>
      </c>
      <c r="B345" s="72" t="s">
        <v>1016</v>
      </c>
      <c r="C345">
        <v>2823</v>
      </c>
      <c r="D345">
        <v>3155</v>
      </c>
      <c r="E345">
        <v>4556</v>
      </c>
      <c r="F345">
        <v>840</v>
      </c>
      <c r="G345">
        <v>412</v>
      </c>
      <c r="H345">
        <v>49</v>
      </c>
      <c r="I345">
        <v>95</v>
      </c>
      <c r="J345">
        <v>67</v>
      </c>
      <c r="K345">
        <v>555693</v>
      </c>
    </row>
    <row r="346" spans="1:11" x14ac:dyDescent="0.3">
      <c r="A346" t="s">
        <v>1017</v>
      </c>
      <c r="B346" s="72" t="s">
        <v>1018</v>
      </c>
      <c r="C346">
        <v>809</v>
      </c>
      <c r="D346">
        <v>758</v>
      </c>
      <c r="E346">
        <v>1399</v>
      </c>
      <c r="F346">
        <v>56</v>
      </c>
      <c r="G346">
        <v>80</v>
      </c>
      <c r="H346">
        <v>0</v>
      </c>
      <c r="I346">
        <v>20</v>
      </c>
      <c r="J346">
        <v>15</v>
      </c>
      <c r="K346">
        <v>165650</v>
      </c>
    </row>
    <row r="347" spans="1:11" x14ac:dyDescent="0.3">
      <c r="A347" t="s">
        <v>1019</v>
      </c>
      <c r="B347" s="72" t="s">
        <v>1020</v>
      </c>
      <c r="C347">
        <v>21</v>
      </c>
      <c r="D347">
        <v>43</v>
      </c>
      <c r="E347">
        <v>43</v>
      </c>
      <c r="F347">
        <v>19</v>
      </c>
      <c r="G347">
        <v>5</v>
      </c>
      <c r="H347">
        <v>0</v>
      </c>
      <c r="I347">
        <v>0</v>
      </c>
      <c r="J347">
        <v>0</v>
      </c>
      <c r="K347">
        <v>16199</v>
      </c>
    </row>
    <row r="348" spans="1:11" x14ac:dyDescent="0.3">
      <c r="A348" t="s">
        <v>1021</v>
      </c>
      <c r="B348" s="72" t="s">
        <v>1022</v>
      </c>
      <c r="C348">
        <v>1320</v>
      </c>
      <c r="D348">
        <v>1351</v>
      </c>
      <c r="E348">
        <v>2226</v>
      </c>
      <c r="F348">
        <v>204</v>
      </c>
      <c r="G348">
        <v>84</v>
      </c>
      <c r="H348">
        <v>42</v>
      </c>
      <c r="I348">
        <v>49</v>
      </c>
      <c r="J348">
        <v>79</v>
      </c>
      <c r="K348">
        <v>249238</v>
      </c>
    </row>
    <row r="349" spans="1:11" x14ac:dyDescent="0.3">
      <c r="A349" t="s">
        <v>1023</v>
      </c>
      <c r="B349" s="72" t="s">
        <v>1024</v>
      </c>
      <c r="C349">
        <v>130</v>
      </c>
      <c r="D349">
        <v>221</v>
      </c>
      <c r="E349">
        <v>240</v>
      </c>
      <c r="F349">
        <v>13</v>
      </c>
      <c r="G349">
        <v>67</v>
      </c>
      <c r="H349">
        <v>22</v>
      </c>
      <c r="I349">
        <v>5</v>
      </c>
      <c r="J349">
        <v>5</v>
      </c>
      <c r="K349">
        <v>44538</v>
      </c>
    </row>
    <row r="350" spans="1:11" x14ac:dyDescent="0.3">
      <c r="A350" t="s">
        <v>1025</v>
      </c>
      <c r="B350" s="72" t="s">
        <v>1026</v>
      </c>
      <c r="C350">
        <v>52</v>
      </c>
      <c r="D350">
        <v>71</v>
      </c>
      <c r="E350">
        <v>98</v>
      </c>
      <c r="F350">
        <v>14</v>
      </c>
      <c r="G350">
        <v>5</v>
      </c>
      <c r="H350">
        <v>0</v>
      </c>
      <c r="I350">
        <v>5</v>
      </c>
      <c r="J350">
        <v>0</v>
      </c>
      <c r="K350">
        <v>30420</v>
      </c>
    </row>
    <row r="351" spans="1:11" x14ac:dyDescent="0.3">
      <c r="A351" t="s">
        <v>1027</v>
      </c>
      <c r="B351" s="72" t="s">
        <v>1028</v>
      </c>
      <c r="C351">
        <v>157</v>
      </c>
      <c r="D351">
        <v>153</v>
      </c>
      <c r="E351">
        <v>285</v>
      </c>
      <c r="F351">
        <v>16</v>
      </c>
      <c r="G351">
        <v>5</v>
      </c>
      <c r="H351">
        <v>5</v>
      </c>
      <c r="I351">
        <v>10</v>
      </c>
      <c r="J351">
        <v>0</v>
      </c>
      <c r="K351">
        <v>65293</v>
      </c>
    </row>
    <row r="352" spans="1:11" x14ac:dyDescent="0.3">
      <c r="A352" t="s">
        <v>1029</v>
      </c>
      <c r="B352" s="72" t="s">
        <v>1030</v>
      </c>
      <c r="C352">
        <v>6762</v>
      </c>
      <c r="D352">
        <v>5086</v>
      </c>
      <c r="E352">
        <v>10228</v>
      </c>
      <c r="F352">
        <v>733</v>
      </c>
      <c r="G352">
        <v>607</v>
      </c>
      <c r="H352">
        <v>68</v>
      </c>
      <c r="I352">
        <v>175</v>
      </c>
      <c r="J352">
        <v>117</v>
      </c>
      <c r="K352">
        <v>1440387</v>
      </c>
    </row>
    <row r="353" spans="1:11" x14ac:dyDescent="0.3">
      <c r="A353" t="s">
        <v>1031</v>
      </c>
      <c r="B353" s="72" t="s">
        <v>1032</v>
      </c>
      <c r="C353">
        <v>157</v>
      </c>
      <c r="D353">
        <v>140</v>
      </c>
      <c r="E353">
        <v>260</v>
      </c>
      <c r="F353">
        <v>13</v>
      </c>
      <c r="G353">
        <v>12</v>
      </c>
      <c r="H353">
        <v>0</v>
      </c>
      <c r="I353">
        <v>5</v>
      </c>
      <c r="J353">
        <v>5</v>
      </c>
      <c r="K353">
        <v>33703</v>
      </c>
    </row>
    <row r="354" spans="1:11" x14ac:dyDescent="0.3">
      <c r="A354" t="s">
        <v>1033</v>
      </c>
      <c r="B354" s="72" t="s">
        <v>1034</v>
      </c>
      <c r="C354">
        <v>282</v>
      </c>
      <c r="D354">
        <v>174</v>
      </c>
      <c r="E354">
        <v>431</v>
      </c>
      <c r="F354">
        <v>14</v>
      </c>
      <c r="G354">
        <v>0</v>
      </c>
      <c r="H354">
        <v>0</v>
      </c>
      <c r="I354">
        <v>11</v>
      </c>
      <c r="J354">
        <v>0</v>
      </c>
      <c r="K354">
        <v>37221</v>
      </c>
    </row>
    <row r="355" spans="1:11" x14ac:dyDescent="0.3">
      <c r="A355" t="s">
        <v>1035</v>
      </c>
      <c r="B355" s="72" t="s">
        <v>1036</v>
      </c>
      <c r="C355">
        <v>1604</v>
      </c>
      <c r="D355">
        <v>1986</v>
      </c>
      <c r="E355">
        <v>3097</v>
      </c>
      <c r="F355">
        <v>269</v>
      </c>
      <c r="G355">
        <v>113</v>
      </c>
      <c r="H355">
        <v>0</v>
      </c>
      <c r="I355">
        <v>125</v>
      </c>
      <c r="J355">
        <v>80</v>
      </c>
      <c r="K355">
        <v>874784</v>
      </c>
    </row>
    <row r="356" spans="1:11" x14ac:dyDescent="0.3">
      <c r="A356" t="s">
        <v>1037</v>
      </c>
      <c r="B356" s="72" t="s">
        <v>1038</v>
      </c>
      <c r="C356">
        <v>150</v>
      </c>
      <c r="D356">
        <v>153</v>
      </c>
      <c r="E356">
        <v>269</v>
      </c>
      <c r="F356">
        <v>5</v>
      </c>
      <c r="G356">
        <v>17</v>
      </c>
      <c r="H356">
        <v>5</v>
      </c>
      <c r="I356">
        <v>5</v>
      </c>
      <c r="J356">
        <v>5</v>
      </c>
      <c r="K356">
        <v>38675</v>
      </c>
    </row>
    <row r="357" spans="1:11" x14ac:dyDescent="0.3">
      <c r="A357" t="s">
        <v>1039</v>
      </c>
      <c r="B357" s="72" t="s">
        <v>1040</v>
      </c>
      <c r="C357">
        <v>315</v>
      </c>
      <c r="D357">
        <v>323</v>
      </c>
      <c r="E357">
        <v>514</v>
      </c>
      <c r="F357">
        <v>43</v>
      </c>
      <c r="G357">
        <v>49</v>
      </c>
      <c r="H357">
        <v>0</v>
      </c>
      <c r="I357">
        <v>28</v>
      </c>
      <c r="J357">
        <v>10</v>
      </c>
      <c r="K357">
        <v>50320</v>
      </c>
    </row>
    <row r="358" spans="1:11" x14ac:dyDescent="0.3">
      <c r="A358" t="s">
        <v>1041</v>
      </c>
      <c r="B358" s="72" t="s">
        <v>1042</v>
      </c>
      <c r="C358">
        <v>21</v>
      </c>
      <c r="D358">
        <v>11</v>
      </c>
      <c r="E358">
        <v>31</v>
      </c>
      <c r="F358">
        <v>5</v>
      </c>
      <c r="G358">
        <v>0</v>
      </c>
      <c r="H358">
        <v>0</v>
      </c>
      <c r="I358">
        <v>0</v>
      </c>
      <c r="J358">
        <v>0</v>
      </c>
      <c r="K358">
        <v>4082</v>
      </c>
    </row>
    <row r="359" spans="1:11" x14ac:dyDescent="0.3">
      <c r="A359" t="s">
        <v>1043</v>
      </c>
      <c r="B359" s="72" t="s">
        <v>1044</v>
      </c>
      <c r="C359">
        <v>3358</v>
      </c>
      <c r="D359">
        <v>4539</v>
      </c>
      <c r="E359">
        <v>6207</v>
      </c>
      <c r="F359">
        <v>483</v>
      </c>
      <c r="G359">
        <v>984</v>
      </c>
      <c r="H359">
        <v>109</v>
      </c>
      <c r="I359">
        <v>96</v>
      </c>
      <c r="J359">
        <v>100</v>
      </c>
      <c r="K359">
        <v>1107342</v>
      </c>
    </row>
    <row r="360" spans="1:11" x14ac:dyDescent="0.3">
      <c r="A360" t="s">
        <v>1045</v>
      </c>
      <c r="B360" s="72" t="s">
        <v>1046</v>
      </c>
      <c r="C360">
        <v>5</v>
      </c>
      <c r="D360">
        <v>16</v>
      </c>
      <c r="E360">
        <v>20</v>
      </c>
      <c r="F360">
        <v>0</v>
      </c>
      <c r="G360">
        <v>5</v>
      </c>
      <c r="H360">
        <v>0</v>
      </c>
      <c r="I360">
        <v>5</v>
      </c>
      <c r="J360">
        <v>0</v>
      </c>
      <c r="K360">
        <v>4340</v>
      </c>
    </row>
    <row r="361" spans="1:11" x14ac:dyDescent="0.3">
      <c r="A361" t="s">
        <v>1047</v>
      </c>
      <c r="B361" s="72" t="s">
        <v>1048</v>
      </c>
      <c r="C361">
        <v>90</v>
      </c>
      <c r="D361">
        <v>144</v>
      </c>
      <c r="E361">
        <v>188</v>
      </c>
      <c r="F361">
        <v>42</v>
      </c>
      <c r="G361">
        <v>0</v>
      </c>
      <c r="H361">
        <v>0</v>
      </c>
      <c r="I361">
        <v>5</v>
      </c>
      <c r="J361">
        <v>5</v>
      </c>
      <c r="K361">
        <v>39827</v>
      </c>
    </row>
    <row r="362" spans="1:11" x14ac:dyDescent="0.3">
      <c r="A362" t="s">
        <v>1049</v>
      </c>
      <c r="B362" s="72" t="s">
        <v>1050</v>
      </c>
      <c r="C362">
        <v>541</v>
      </c>
      <c r="D362">
        <v>557</v>
      </c>
      <c r="E362">
        <v>869</v>
      </c>
      <c r="F362">
        <v>137</v>
      </c>
      <c r="G362">
        <v>51</v>
      </c>
      <c r="H362">
        <v>10</v>
      </c>
      <c r="I362">
        <v>10</v>
      </c>
      <c r="J362">
        <v>15</v>
      </c>
      <c r="K362">
        <v>112529</v>
      </c>
    </row>
    <row r="363" spans="1:11" x14ac:dyDescent="0.3">
      <c r="A363" t="s">
        <v>1051</v>
      </c>
      <c r="B363" s="72" t="s">
        <v>1052</v>
      </c>
      <c r="C363">
        <v>164</v>
      </c>
      <c r="D363">
        <v>274</v>
      </c>
      <c r="E363">
        <v>255</v>
      </c>
      <c r="F363">
        <v>102</v>
      </c>
      <c r="G363">
        <v>10</v>
      </c>
      <c r="H363">
        <v>60</v>
      </c>
      <c r="I363">
        <v>5</v>
      </c>
      <c r="J363">
        <v>10</v>
      </c>
      <c r="K363">
        <v>65036</v>
      </c>
    </row>
    <row r="364" spans="1:11" x14ac:dyDescent="0.3">
      <c r="A364" t="s">
        <v>1053</v>
      </c>
      <c r="B364" s="72" t="s">
        <v>1054</v>
      </c>
      <c r="C364">
        <v>519</v>
      </c>
      <c r="D364">
        <v>329</v>
      </c>
      <c r="E364">
        <v>763</v>
      </c>
      <c r="F364">
        <v>35</v>
      </c>
      <c r="G364">
        <v>25</v>
      </c>
      <c r="H364">
        <v>20</v>
      </c>
      <c r="I364">
        <v>5</v>
      </c>
      <c r="J364">
        <v>5</v>
      </c>
      <c r="K364">
        <v>100858</v>
      </c>
    </row>
    <row r="365" spans="1:11" x14ac:dyDescent="0.3">
      <c r="A365" t="s">
        <v>1055</v>
      </c>
      <c r="B365" s="72" t="s">
        <v>1056</v>
      </c>
      <c r="C365">
        <v>36</v>
      </c>
      <c r="D365">
        <v>45</v>
      </c>
      <c r="E365">
        <v>79</v>
      </c>
      <c r="F365">
        <v>0</v>
      </c>
      <c r="G365">
        <v>0</v>
      </c>
      <c r="H365">
        <v>0</v>
      </c>
      <c r="I365">
        <v>0</v>
      </c>
      <c r="J365">
        <v>5</v>
      </c>
      <c r="K365">
        <v>13175</v>
      </c>
    </row>
    <row r="366" spans="1:11" x14ac:dyDescent="0.3">
      <c r="A366" t="s">
        <v>1057</v>
      </c>
      <c r="B366" s="72" t="s">
        <v>1058</v>
      </c>
      <c r="C366">
        <v>305</v>
      </c>
      <c r="D366">
        <v>538</v>
      </c>
      <c r="E366">
        <v>510</v>
      </c>
      <c r="F366">
        <v>48</v>
      </c>
      <c r="G366">
        <v>195</v>
      </c>
      <c r="H366">
        <v>74</v>
      </c>
      <c r="I366">
        <v>15</v>
      </c>
      <c r="J366">
        <v>15</v>
      </c>
      <c r="K366">
        <v>105340</v>
      </c>
    </row>
    <row r="367" spans="1:11" x14ac:dyDescent="0.3">
      <c r="A367" t="s">
        <v>1059</v>
      </c>
      <c r="B367" s="72" t="s">
        <v>1060</v>
      </c>
      <c r="C367">
        <v>180</v>
      </c>
      <c r="D367">
        <v>324</v>
      </c>
      <c r="E367">
        <v>296</v>
      </c>
      <c r="F367">
        <v>97</v>
      </c>
      <c r="G367">
        <v>82</v>
      </c>
      <c r="H367">
        <v>27</v>
      </c>
      <c r="I367">
        <v>10</v>
      </c>
      <c r="J367">
        <v>10</v>
      </c>
      <c r="K367">
        <v>71433</v>
      </c>
    </row>
    <row r="368" spans="1:11" x14ac:dyDescent="0.3">
      <c r="A368" t="s">
        <v>1061</v>
      </c>
      <c r="B368" s="72" t="s">
        <v>1062</v>
      </c>
      <c r="C368">
        <v>302</v>
      </c>
      <c r="D368">
        <v>245</v>
      </c>
      <c r="E368">
        <v>492</v>
      </c>
      <c r="F368">
        <v>10</v>
      </c>
      <c r="G368">
        <v>24</v>
      </c>
      <c r="H368">
        <v>10</v>
      </c>
      <c r="I368">
        <v>5</v>
      </c>
      <c r="J368">
        <v>0</v>
      </c>
      <c r="K368">
        <v>83248</v>
      </c>
    </row>
    <row r="369" spans="1:11" x14ac:dyDescent="0.3">
      <c r="A369" t="s">
        <v>1063</v>
      </c>
      <c r="B369" s="72" t="s">
        <v>1064</v>
      </c>
      <c r="C369">
        <v>197</v>
      </c>
      <c r="D369">
        <v>197</v>
      </c>
      <c r="E369">
        <v>325</v>
      </c>
      <c r="F369">
        <v>15</v>
      </c>
      <c r="G369">
        <v>24</v>
      </c>
      <c r="H369">
        <v>5</v>
      </c>
      <c r="I369">
        <v>11</v>
      </c>
      <c r="J369">
        <v>13</v>
      </c>
      <c r="K369">
        <v>36557</v>
      </c>
    </row>
    <row r="370" spans="1:11" x14ac:dyDescent="0.3">
      <c r="A370" t="s">
        <v>1065</v>
      </c>
      <c r="B370" s="72" t="s">
        <v>1066</v>
      </c>
      <c r="C370">
        <v>1357</v>
      </c>
      <c r="D370">
        <v>1429</v>
      </c>
      <c r="E370">
        <v>2492</v>
      </c>
      <c r="F370">
        <v>77</v>
      </c>
      <c r="G370">
        <v>131</v>
      </c>
      <c r="H370">
        <v>10</v>
      </c>
      <c r="I370">
        <v>44</v>
      </c>
      <c r="J370">
        <v>30</v>
      </c>
      <c r="K370">
        <v>355981</v>
      </c>
    </row>
    <row r="371" spans="1:11" x14ac:dyDescent="0.3">
      <c r="A371" t="s">
        <v>1067</v>
      </c>
      <c r="B371" s="72" t="s">
        <v>1068</v>
      </c>
      <c r="C371">
        <v>463</v>
      </c>
      <c r="D371">
        <v>465</v>
      </c>
      <c r="E371">
        <v>674</v>
      </c>
      <c r="F371">
        <v>176</v>
      </c>
      <c r="G371">
        <v>15</v>
      </c>
      <c r="H371">
        <v>62</v>
      </c>
      <c r="I371">
        <v>5</v>
      </c>
      <c r="J371">
        <v>20</v>
      </c>
      <c r="K371">
        <v>107191</v>
      </c>
    </row>
    <row r="372" spans="1:11" x14ac:dyDescent="0.3">
      <c r="A372" t="s">
        <v>1069</v>
      </c>
      <c r="B372" s="72" t="s">
        <v>1070</v>
      </c>
      <c r="C372">
        <v>329</v>
      </c>
      <c r="D372">
        <v>398</v>
      </c>
      <c r="E372">
        <v>594</v>
      </c>
      <c r="F372">
        <v>56</v>
      </c>
      <c r="G372">
        <v>67</v>
      </c>
      <c r="H372">
        <v>0</v>
      </c>
      <c r="I372">
        <v>0</v>
      </c>
      <c r="J372">
        <v>15</v>
      </c>
      <c r="K372">
        <v>125887</v>
      </c>
    </row>
    <row r="373" spans="1:11" x14ac:dyDescent="0.3">
      <c r="A373" t="s">
        <v>1071</v>
      </c>
      <c r="B373" s="72" t="s">
        <v>1072</v>
      </c>
      <c r="C373">
        <v>1887</v>
      </c>
      <c r="D373">
        <v>1022</v>
      </c>
      <c r="E373">
        <v>2661</v>
      </c>
      <c r="F373">
        <v>121</v>
      </c>
      <c r="G373">
        <v>51</v>
      </c>
      <c r="H373">
        <v>0</v>
      </c>
      <c r="I373">
        <v>77</v>
      </c>
      <c r="J373">
        <v>10</v>
      </c>
      <c r="K373">
        <v>226927</v>
      </c>
    </row>
    <row r="374" spans="1:11" x14ac:dyDescent="0.3">
      <c r="A374" t="s">
        <v>1073</v>
      </c>
      <c r="B374" s="72" t="s">
        <v>1074</v>
      </c>
      <c r="C374">
        <v>126</v>
      </c>
      <c r="D374">
        <v>261</v>
      </c>
      <c r="E374">
        <v>257</v>
      </c>
      <c r="F374">
        <v>101</v>
      </c>
      <c r="G374">
        <v>24</v>
      </c>
      <c r="H374">
        <v>0</v>
      </c>
      <c r="I374">
        <v>5</v>
      </c>
      <c r="J374">
        <v>10</v>
      </c>
      <c r="K374">
        <v>95945</v>
      </c>
    </row>
    <row r="375" spans="1:11" x14ac:dyDescent="0.3">
      <c r="A375" t="s">
        <v>1075</v>
      </c>
      <c r="B375" s="72" t="s">
        <v>1076</v>
      </c>
      <c r="C375">
        <v>98</v>
      </c>
      <c r="D375">
        <v>87</v>
      </c>
      <c r="E375">
        <v>169</v>
      </c>
      <c r="F375">
        <v>5</v>
      </c>
      <c r="G375">
        <v>5</v>
      </c>
      <c r="H375">
        <v>0</v>
      </c>
      <c r="I375">
        <v>5</v>
      </c>
      <c r="J375">
        <v>5</v>
      </c>
      <c r="K375">
        <v>16410</v>
      </c>
    </row>
    <row r="376" spans="1:11" x14ac:dyDescent="0.3">
      <c r="A376" t="s">
        <v>1077</v>
      </c>
      <c r="B376" s="72" t="s">
        <v>1078</v>
      </c>
      <c r="C376">
        <v>643</v>
      </c>
      <c r="D376">
        <v>543</v>
      </c>
      <c r="E376">
        <v>942</v>
      </c>
      <c r="F376">
        <v>146</v>
      </c>
      <c r="G376">
        <v>72</v>
      </c>
      <c r="H376">
        <v>10</v>
      </c>
      <c r="I376">
        <v>5</v>
      </c>
      <c r="J376">
        <v>10</v>
      </c>
      <c r="K376">
        <v>97172</v>
      </c>
    </row>
    <row r="377" spans="1:11" x14ac:dyDescent="0.3">
      <c r="A377" t="s">
        <v>1079</v>
      </c>
      <c r="B377" s="72" t="s">
        <v>1080</v>
      </c>
      <c r="C377">
        <v>233</v>
      </c>
      <c r="D377">
        <v>253</v>
      </c>
      <c r="E377">
        <v>402</v>
      </c>
      <c r="F377">
        <v>59</v>
      </c>
      <c r="G377">
        <v>5</v>
      </c>
      <c r="H377">
        <v>0</v>
      </c>
      <c r="I377">
        <v>20</v>
      </c>
      <c r="J377">
        <v>16</v>
      </c>
      <c r="K377">
        <v>93691</v>
      </c>
    </row>
    <row r="378" spans="1:11" x14ac:dyDescent="0.3">
      <c r="A378" t="s">
        <v>1081</v>
      </c>
      <c r="B378" s="72" t="s">
        <v>1082</v>
      </c>
      <c r="C378">
        <v>291</v>
      </c>
      <c r="D378">
        <v>162</v>
      </c>
      <c r="E378">
        <v>405</v>
      </c>
      <c r="F378">
        <v>42</v>
      </c>
      <c r="G378">
        <v>0</v>
      </c>
      <c r="H378">
        <v>0</v>
      </c>
      <c r="I378">
        <v>5</v>
      </c>
      <c r="J378">
        <v>5</v>
      </c>
      <c r="K378">
        <v>33799</v>
      </c>
    </row>
    <row r="379" spans="1:11" x14ac:dyDescent="0.3">
      <c r="A379" t="s">
        <v>1083</v>
      </c>
      <c r="B379" s="72" t="s">
        <v>1084</v>
      </c>
      <c r="C379">
        <v>1019</v>
      </c>
      <c r="D379">
        <v>1180</v>
      </c>
      <c r="E379">
        <v>1572</v>
      </c>
      <c r="F379">
        <v>307</v>
      </c>
      <c r="G379">
        <v>190</v>
      </c>
      <c r="H379">
        <v>70</v>
      </c>
      <c r="I379">
        <v>36</v>
      </c>
      <c r="J379">
        <v>30</v>
      </c>
      <c r="K379">
        <v>214479</v>
      </c>
    </row>
    <row r="380" spans="1:11" x14ac:dyDescent="0.3">
      <c r="A380" t="s">
        <v>1085</v>
      </c>
      <c r="B380" s="72" t="s">
        <v>1086</v>
      </c>
      <c r="C380">
        <v>335</v>
      </c>
      <c r="D380">
        <v>308</v>
      </c>
      <c r="E380">
        <v>507</v>
      </c>
      <c r="F380">
        <v>39</v>
      </c>
      <c r="G380">
        <v>29</v>
      </c>
      <c r="H380">
        <v>47</v>
      </c>
      <c r="I380">
        <v>12</v>
      </c>
      <c r="J380">
        <v>5</v>
      </c>
      <c r="K380">
        <v>57207</v>
      </c>
    </row>
    <row r="381" spans="1:11" x14ac:dyDescent="0.3">
      <c r="A381" t="s">
        <v>1087</v>
      </c>
      <c r="B381" s="72" t="s">
        <v>1088</v>
      </c>
      <c r="C381">
        <v>59</v>
      </c>
      <c r="D381">
        <v>117</v>
      </c>
      <c r="E381">
        <v>147</v>
      </c>
      <c r="F381">
        <v>5</v>
      </c>
      <c r="G381">
        <v>5</v>
      </c>
      <c r="H381">
        <v>5</v>
      </c>
      <c r="I381">
        <v>0</v>
      </c>
      <c r="J381">
        <v>15</v>
      </c>
      <c r="K381">
        <v>31442</v>
      </c>
    </row>
    <row r="382" spans="1:11" x14ac:dyDescent="0.3">
      <c r="A382" t="s">
        <v>1089</v>
      </c>
      <c r="B382" s="72" t="s">
        <v>1090</v>
      </c>
      <c r="C382">
        <v>15</v>
      </c>
      <c r="D382">
        <v>26</v>
      </c>
      <c r="E382">
        <v>32</v>
      </c>
      <c r="F382">
        <v>5</v>
      </c>
      <c r="G382">
        <v>5</v>
      </c>
      <c r="H382">
        <v>0</v>
      </c>
      <c r="I382">
        <v>0</v>
      </c>
      <c r="J382">
        <v>0</v>
      </c>
      <c r="K382">
        <v>11438</v>
      </c>
    </row>
    <row r="383" spans="1:11" x14ac:dyDescent="0.3">
      <c r="A383" t="s">
        <v>1091</v>
      </c>
      <c r="B383" s="72" t="s">
        <v>1092</v>
      </c>
      <c r="C383">
        <v>32</v>
      </c>
      <c r="D383">
        <v>37</v>
      </c>
      <c r="E383">
        <v>59</v>
      </c>
      <c r="F383">
        <v>5</v>
      </c>
      <c r="G383">
        <v>5</v>
      </c>
      <c r="H383">
        <v>0</v>
      </c>
      <c r="I383">
        <v>0</v>
      </c>
      <c r="J383">
        <v>0</v>
      </c>
      <c r="K383">
        <v>15275</v>
      </c>
    </row>
    <row r="384" spans="1:11" x14ac:dyDescent="0.3">
      <c r="A384" t="s">
        <v>1093</v>
      </c>
      <c r="B384" s="72" t="s">
        <v>1094</v>
      </c>
      <c r="C384">
        <v>53</v>
      </c>
      <c r="D384">
        <v>49</v>
      </c>
      <c r="E384">
        <v>97</v>
      </c>
      <c r="F384">
        <v>5</v>
      </c>
      <c r="G384">
        <v>0</v>
      </c>
      <c r="H384">
        <v>0</v>
      </c>
      <c r="I384">
        <v>5</v>
      </c>
      <c r="J384">
        <v>5</v>
      </c>
      <c r="K384">
        <v>24544</v>
      </c>
    </row>
    <row r="385" spans="1:11" x14ac:dyDescent="0.3">
      <c r="A385" t="s">
        <v>1095</v>
      </c>
      <c r="B385" s="72" t="s">
        <v>1096</v>
      </c>
      <c r="C385">
        <v>92</v>
      </c>
      <c r="D385">
        <v>79</v>
      </c>
      <c r="E385">
        <v>154</v>
      </c>
      <c r="F385">
        <v>12</v>
      </c>
      <c r="G385">
        <v>0</v>
      </c>
      <c r="H385">
        <v>0</v>
      </c>
      <c r="I385">
        <v>5</v>
      </c>
      <c r="J385">
        <v>5</v>
      </c>
      <c r="K385">
        <v>34757</v>
      </c>
    </row>
    <row r="386" spans="1:11" x14ac:dyDescent="0.3">
      <c r="A386" t="s">
        <v>1097</v>
      </c>
      <c r="B386" s="72" t="s">
        <v>1098</v>
      </c>
      <c r="C386">
        <v>69</v>
      </c>
      <c r="D386">
        <v>101</v>
      </c>
      <c r="E386">
        <v>136</v>
      </c>
      <c r="F386">
        <v>18</v>
      </c>
      <c r="G386">
        <v>5</v>
      </c>
      <c r="H386">
        <v>0</v>
      </c>
      <c r="I386">
        <v>5</v>
      </c>
      <c r="J386">
        <v>5</v>
      </c>
      <c r="K386">
        <v>29690</v>
      </c>
    </row>
    <row r="387" spans="1:11" x14ac:dyDescent="0.3">
      <c r="A387" t="s">
        <v>1099</v>
      </c>
      <c r="B387" s="72" t="s">
        <v>1100</v>
      </c>
      <c r="C387">
        <v>174</v>
      </c>
      <c r="D387">
        <v>108</v>
      </c>
      <c r="E387">
        <v>263</v>
      </c>
      <c r="F387">
        <v>11</v>
      </c>
      <c r="G387">
        <v>5</v>
      </c>
      <c r="H387">
        <v>0</v>
      </c>
      <c r="I387">
        <v>5</v>
      </c>
      <c r="J387">
        <v>0</v>
      </c>
      <c r="K387">
        <v>30453</v>
      </c>
    </row>
    <row r="388" spans="1:11" x14ac:dyDescent="0.3">
      <c r="A388" t="s">
        <v>1101</v>
      </c>
      <c r="B388" s="72" t="s">
        <v>1102</v>
      </c>
      <c r="C388">
        <v>185</v>
      </c>
      <c r="D388">
        <v>126</v>
      </c>
      <c r="E388">
        <v>285</v>
      </c>
      <c r="F388">
        <v>10</v>
      </c>
      <c r="G388">
        <v>5</v>
      </c>
      <c r="H388">
        <v>0</v>
      </c>
      <c r="I388">
        <v>5</v>
      </c>
      <c r="J388">
        <v>5</v>
      </c>
      <c r="K388">
        <v>23595</v>
      </c>
    </row>
    <row r="389" spans="1:11" x14ac:dyDescent="0.3">
      <c r="A389" t="s">
        <v>1103</v>
      </c>
      <c r="B389" s="72" t="s">
        <v>1104</v>
      </c>
      <c r="C389">
        <v>93</v>
      </c>
      <c r="D389">
        <v>80</v>
      </c>
      <c r="E389">
        <v>140</v>
      </c>
      <c r="F389">
        <v>20</v>
      </c>
      <c r="G389">
        <v>5</v>
      </c>
      <c r="H389">
        <v>0</v>
      </c>
      <c r="I389">
        <v>5</v>
      </c>
      <c r="J389">
        <v>5</v>
      </c>
      <c r="K389">
        <v>10216</v>
      </c>
    </row>
    <row r="390" spans="1:11" x14ac:dyDescent="0.3">
      <c r="A390" t="s">
        <v>1105</v>
      </c>
      <c r="B390" s="72" t="s">
        <v>1106</v>
      </c>
      <c r="C390">
        <v>41</v>
      </c>
      <c r="D390">
        <v>81</v>
      </c>
      <c r="E390">
        <v>65</v>
      </c>
      <c r="F390">
        <v>12</v>
      </c>
      <c r="G390">
        <v>43</v>
      </c>
      <c r="H390">
        <v>5</v>
      </c>
      <c r="I390">
        <v>5</v>
      </c>
      <c r="J390">
        <v>0</v>
      </c>
      <c r="K390">
        <v>10829</v>
      </c>
    </row>
    <row r="391" spans="1:11" x14ac:dyDescent="0.3">
      <c r="A391" t="s">
        <v>1107</v>
      </c>
      <c r="B391" s="72" t="s">
        <v>1108</v>
      </c>
      <c r="C391">
        <v>63</v>
      </c>
      <c r="D391">
        <v>42</v>
      </c>
      <c r="E391">
        <v>89</v>
      </c>
      <c r="F391">
        <v>5</v>
      </c>
      <c r="G391">
        <v>0</v>
      </c>
      <c r="H391">
        <v>0</v>
      </c>
      <c r="I391">
        <v>5</v>
      </c>
      <c r="J391">
        <v>0</v>
      </c>
      <c r="K391">
        <v>11458</v>
      </c>
    </row>
    <row r="392" spans="1:11" x14ac:dyDescent="0.3">
      <c r="A392" t="s">
        <v>1109</v>
      </c>
      <c r="B392" s="72" t="s">
        <v>1110</v>
      </c>
      <c r="C392">
        <v>739</v>
      </c>
      <c r="D392">
        <v>699</v>
      </c>
      <c r="E392">
        <v>1223</v>
      </c>
      <c r="F392">
        <v>53</v>
      </c>
      <c r="G392">
        <v>97</v>
      </c>
      <c r="H392">
        <v>35</v>
      </c>
      <c r="I392">
        <v>21</v>
      </c>
      <c r="J392">
        <v>10</v>
      </c>
      <c r="K392">
        <v>128165</v>
      </c>
    </row>
    <row r="393" spans="1:11" x14ac:dyDescent="0.3">
      <c r="A393" t="s">
        <v>1111</v>
      </c>
      <c r="B393" s="72" t="s">
        <v>1112</v>
      </c>
      <c r="C393">
        <v>20</v>
      </c>
      <c r="D393">
        <v>30</v>
      </c>
      <c r="E393">
        <v>39</v>
      </c>
      <c r="F393">
        <v>11</v>
      </c>
      <c r="G393">
        <v>0</v>
      </c>
      <c r="H393">
        <v>0</v>
      </c>
      <c r="I393">
        <v>0</v>
      </c>
      <c r="J393">
        <v>0</v>
      </c>
      <c r="K393">
        <v>12691</v>
      </c>
    </row>
    <row r="394" spans="1:11" x14ac:dyDescent="0.3">
      <c r="A394" t="s">
        <v>1113</v>
      </c>
      <c r="B394" s="72" t="s">
        <v>1114</v>
      </c>
      <c r="C394">
        <v>101</v>
      </c>
      <c r="D394">
        <v>90</v>
      </c>
      <c r="E394">
        <v>184</v>
      </c>
      <c r="F394">
        <v>5</v>
      </c>
      <c r="G394">
        <v>0</v>
      </c>
      <c r="H394">
        <v>0</v>
      </c>
      <c r="I394">
        <v>0</v>
      </c>
      <c r="J394">
        <v>0</v>
      </c>
      <c r="K394">
        <v>27009</v>
      </c>
    </row>
    <row r="395" spans="1:11" x14ac:dyDescent="0.3">
      <c r="A395" t="s">
        <v>1115</v>
      </c>
      <c r="B395" s="72" t="s">
        <v>1116</v>
      </c>
      <c r="C395">
        <v>27</v>
      </c>
      <c r="D395">
        <v>25</v>
      </c>
      <c r="E395">
        <v>44</v>
      </c>
      <c r="F395">
        <v>5</v>
      </c>
      <c r="G395">
        <v>5</v>
      </c>
      <c r="H395">
        <v>0</v>
      </c>
      <c r="I395">
        <v>0</v>
      </c>
      <c r="J395">
        <v>5</v>
      </c>
      <c r="K395">
        <v>7846</v>
      </c>
    </row>
    <row r="396" spans="1:11" x14ac:dyDescent="0.3">
      <c r="A396" t="s">
        <v>1117</v>
      </c>
      <c r="B396" s="72" t="s">
        <v>1118</v>
      </c>
      <c r="C396">
        <v>96</v>
      </c>
      <c r="D396">
        <v>135</v>
      </c>
      <c r="E396">
        <v>172</v>
      </c>
      <c r="F396">
        <v>38</v>
      </c>
      <c r="G396">
        <v>5</v>
      </c>
      <c r="H396">
        <v>5</v>
      </c>
      <c r="I396">
        <v>5</v>
      </c>
      <c r="J396">
        <v>5</v>
      </c>
      <c r="K396">
        <v>37150</v>
      </c>
    </row>
    <row r="397" spans="1:11" x14ac:dyDescent="0.3">
      <c r="A397" t="s">
        <v>1119</v>
      </c>
      <c r="B397" s="72" t="s">
        <v>1120</v>
      </c>
      <c r="C397">
        <v>102</v>
      </c>
      <c r="D397">
        <v>181</v>
      </c>
      <c r="E397">
        <v>179</v>
      </c>
      <c r="F397">
        <v>73</v>
      </c>
      <c r="G397">
        <v>26</v>
      </c>
      <c r="H397">
        <v>0</v>
      </c>
      <c r="I397">
        <v>0</v>
      </c>
      <c r="J397">
        <v>5</v>
      </c>
      <c r="K397">
        <v>28301</v>
      </c>
    </row>
    <row r="398" spans="1:11" x14ac:dyDescent="0.3">
      <c r="A398" t="s">
        <v>1121</v>
      </c>
      <c r="B398" s="72" t="s">
        <v>1122</v>
      </c>
      <c r="C398">
        <v>280</v>
      </c>
      <c r="D398">
        <v>176</v>
      </c>
      <c r="E398">
        <v>425</v>
      </c>
      <c r="F398">
        <v>5</v>
      </c>
      <c r="G398">
        <v>11</v>
      </c>
      <c r="H398">
        <v>5</v>
      </c>
      <c r="I398">
        <v>5</v>
      </c>
      <c r="J398">
        <v>5</v>
      </c>
      <c r="K398">
        <v>44908</v>
      </c>
    </row>
    <row r="399" spans="1:11" x14ac:dyDescent="0.3">
      <c r="A399" t="s">
        <v>1123</v>
      </c>
      <c r="B399" s="72" t="s">
        <v>1124</v>
      </c>
      <c r="C399">
        <v>642</v>
      </c>
      <c r="D399">
        <v>463</v>
      </c>
      <c r="E399">
        <v>1013</v>
      </c>
      <c r="F399">
        <v>38</v>
      </c>
      <c r="G399">
        <v>16</v>
      </c>
      <c r="H399">
        <v>0</v>
      </c>
      <c r="I399">
        <v>37</v>
      </c>
      <c r="J399">
        <v>5</v>
      </c>
      <c r="K399">
        <v>94905</v>
      </c>
    </row>
    <row r="400" spans="1:11" x14ac:dyDescent="0.3">
      <c r="A400" t="s">
        <v>1125</v>
      </c>
      <c r="B400" s="72" t="s">
        <v>1126</v>
      </c>
      <c r="C400">
        <v>66</v>
      </c>
      <c r="D400">
        <v>51</v>
      </c>
      <c r="E400">
        <v>100</v>
      </c>
      <c r="F400">
        <v>15</v>
      </c>
      <c r="G400">
        <v>0</v>
      </c>
      <c r="H400">
        <v>0</v>
      </c>
      <c r="I400">
        <v>0</v>
      </c>
      <c r="J400">
        <v>5</v>
      </c>
      <c r="K400">
        <v>30369</v>
      </c>
    </row>
    <row r="401" spans="1:11" x14ac:dyDescent="0.3">
      <c r="A401" t="s">
        <v>1127</v>
      </c>
      <c r="B401" s="72" t="s">
        <v>1128</v>
      </c>
      <c r="C401">
        <v>149</v>
      </c>
      <c r="D401">
        <v>57</v>
      </c>
      <c r="E401">
        <v>197</v>
      </c>
      <c r="F401">
        <v>5</v>
      </c>
      <c r="G401">
        <v>0</v>
      </c>
      <c r="H401">
        <v>0</v>
      </c>
      <c r="I401">
        <v>5</v>
      </c>
      <c r="J401">
        <v>5</v>
      </c>
      <c r="K401">
        <v>25478</v>
      </c>
    </row>
    <row r="402" spans="1:11" x14ac:dyDescent="0.3">
      <c r="A402" t="s">
        <v>1129</v>
      </c>
      <c r="B402" s="72" t="s">
        <v>1130</v>
      </c>
      <c r="C402">
        <v>177</v>
      </c>
      <c r="D402">
        <v>349</v>
      </c>
      <c r="E402">
        <v>355</v>
      </c>
      <c r="F402">
        <v>19</v>
      </c>
      <c r="G402">
        <v>83</v>
      </c>
      <c r="H402">
        <v>54</v>
      </c>
      <c r="I402">
        <v>11</v>
      </c>
      <c r="J402">
        <v>5</v>
      </c>
      <c r="K402">
        <v>67263</v>
      </c>
    </row>
    <row r="403" spans="1:11" x14ac:dyDescent="0.3">
      <c r="A403" t="s">
        <v>1131</v>
      </c>
      <c r="B403" s="72" t="s">
        <v>1132</v>
      </c>
      <c r="C403">
        <v>12</v>
      </c>
      <c r="D403">
        <v>20</v>
      </c>
      <c r="E403">
        <v>31</v>
      </c>
      <c r="F403">
        <v>5</v>
      </c>
      <c r="G403">
        <v>0</v>
      </c>
      <c r="H403">
        <v>0</v>
      </c>
      <c r="I403">
        <v>0</v>
      </c>
      <c r="J403">
        <v>0</v>
      </c>
      <c r="K403">
        <v>8527</v>
      </c>
    </row>
    <row r="404" spans="1:11" x14ac:dyDescent="0.3">
      <c r="A404" t="s">
        <v>1133</v>
      </c>
      <c r="B404" s="72" t="s">
        <v>1134</v>
      </c>
      <c r="C404">
        <v>126</v>
      </c>
      <c r="D404">
        <v>146</v>
      </c>
      <c r="E404">
        <v>232</v>
      </c>
      <c r="F404">
        <v>18</v>
      </c>
      <c r="G404">
        <v>11</v>
      </c>
      <c r="H404">
        <v>5</v>
      </c>
      <c r="I404">
        <v>5</v>
      </c>
      <c r="J404">
        <v>0</v>
      </c>
      <c r="K404">
        <v>30807</v>
      </c>
    </row>
    <row r="405" spans="1:11" x14ac:dyDescent="0.3">
      <c r="A405" t="s">
        <v>1135</v>
      </c>
      <c r="B405" s="72" t="s">
        <v>1136</v>
      </c>
      <c r="C405">
        <v>2946</v>
      </c>
      <c r="D405">
        <v>2441</v>
      </c>
      <c r="E405">
        <v>4135</v>
      </c>
      <c r="F405">
        <v>407</v>
      </c>
      <c r="G405">
        <v>552</v>
      </c>
      <c r="H405">
        <v>134</v>
      </c>
      <c r="I405">
        <v>115</v>
      </c>
      <c r="J405">
        <v>40</v>
      </c>
      <c r="K405">
        <v>351163</v>
      </c>
    </row>
    <row r="406" spans="1:11" x14ac:dyDescent="0.3">
      <c r="A406" t="s">
        <v>1137</v>
      </c>
      <c r="B406" s="72" t="s">
        <v>1138</v>
      </c>
      <c r="C406">
        <v>418</v>
      </c>
      <c r="D406">
        <v>318</v>
      </c>
      <c r="E406">
        <v>661</v>
      </c>
      <c r="F406">
        <v>49</v>
      </c>
      <c r="G406">
        <v>15</v>
      </c>
      <c r="H406">
        <v>0</v>
      </c>
      <c r="I406">
        <v>0</v>
      </c>
      <c r="J406">
        <v>15</v>
      </c>
      <c r="K406">
        <v>152846</v>
      </c>
    </row>
    <row r="407" spans="1:11" x14ac:dyDescent="0.3">
      <c r="A407" t="s">
        <v>1139</v>
      </c>
      <c r="B407" s="72" t="s">
        <v>1140</v>
      </c>
      <c r="C407">
        <v>58</v>
      </c>
      <c r="D407">
        <v>84</v>
      </c>
      <c r="E407">
        <v>97</v>
      </c>
      <c r="F407">
        <v>24</v>
      </c>
      <c r="G407">
        <v>13</v>
      </c>
      <c r="H407">
        <v>0</v>
      </c>
      <c r="I407">
        <v>5</v>
      </c>
      <c r="J407">
        <v>0</v>
      </c>
      <c r="K407">
        <v>20163</v>
      </c>
    </row>
    <row r="408" spans="1:11" x14ac:dyDescent="0.3">
      <c r="A408" t="s">
        <v>1141</v>
      </c>
      <c r="B408" s="72" t="s">
        <v>1142</v>
      </c>
      <c r="C408">
        <v>12</v>
      </c>
      <c r="D408">
        <v>27</v>
      </c>
      <c r="E408">
        <v>30</v>
      </c>
      <c r="F408">
        <v>5</v>
      </c>
      <c r="G408">
        <v>5</v>
      </c>
      <c r="H408">
        <v>0</v>
      </c>
      <c r="I408">
        <v>0</v>
      </c>
      <c r="J408">
        <v>0</v>
      </c>
      <c r="K408">
        <v>4796</v>
      </c>
    </row>
    <row r="409" spans="1:11" x14ac:dyDescent="0.3">
      <c r="A409" t="s">
        <v>1143</v>
      </c>
      <c r="B409" s="72" t="s">
        <v>1144</v>
      </c>
      <c r="C409">
        <v>89</v>
      </c>
      <c r="D409">
        <v>121</v>
      </c>
      <c r="E409">
        <v>163</v>
      </c>
      <c r="F409">
        <v>42</v>
      </c>
      <c r="G409">
        <v>0</v>
      </c>
      <c r="H409">
        <v>0</v>
      </c>
      <c r="I409">
        <v>0</v>
      </c>
      <c r="J409">
        <v>0</v>
      </c>
      <c r="K409">
        <v>21569</v>
      </c>
    </row>
    <row r="410" spans="1:11" x14ac:dyDescent="0.3">
      <c r="A410" t="s">
        <v>1145</v>
      </c>
      <c r="B410" s="72" t="s">
        <v>1146</v>
      </c>
      <c r="C410">
        <v>140</v>
      </c>
      <c r="D410">
        <v>138</v>
      </c>
      <c r="E410">
        <v>242</v>
      </c>
      <c r="F410">
        <v>16</v>
      </c>
      <c r="G410">
        <v>0</v>
      </c>
      <c r="H410">
        <v>0</v>
      </c>
      <c r="I410">
        <v>17</v>
      </c>
      <c r="J410">
        <v>5</v>
      </c>
      <c r="K410">
        <v>35133</v>
      </c>
    </row>
    <row r="411" spans="1:11" x14ac:dyDescent="0.3">
      <c r="A411" t="s">
        <v>1147</v>
      </c>
      <c r="B411" s="72" t="s">
        <v>1148</v>
      </c>
      <c r="C411">
        <v>5</v>
      </c>
      <c r="D411">
        <v>0</v>
      </c>
      <c r="E411">
        <v>5</v>
      </c>
      <c r="F411">
        <v>0</v>
      </c>
      <c r="G411">
        <v>0</v>
      </c>
      <c r="H411">
        <v>0</v>
      </c>
      <c r="I411">
        <v>0</v>
      </c>
      <c r="J411">
        <v>0</v>
      </c>
      <c r="K411">
        <v>503</v>
      </c>
    </row>
    <row r="412" spans="1:11" x14ac:dyDescent="0.3">
      <c r="A412" t="s">
        <v>1149</v>
      </c>
      <c r="B412" s="72" t="s">
        <v>1150</v>
      </c>
      <c r="C412">
        <v>580</v>
      </c>
      <c r="D412">
        <v>413</v>
      </c>
      <c r="E412">
        <v>941</v>
      </c>
      <c r="F412">
        <v>15</v>
      </c>
      <c r="G412">
        <v>10</v>
      </c>
      <c r="H412">
        <v>0</v>
      </c>
      <c r="I412">
        <v>10</v>
      </c>
      <c r="J412">
        <v>0</v>
      </c>
      <c r="K412">
        <v>132918</v>
      </c>
    </row>
    <row r="413" spans="1:11" x14ac:dyDescent="0.3">
      <c r="A413" t="s">
        <v>1151</v>
      </c>
      <c r="B413" s="72" t="s">
        <v>1152</v>
      </c>
      <c r="C413">
        <v>176</v>
      </c>
      <c r="D413">
        <v>195</v>
      </c>
      <c r="E413">
        <v>296</v>
      </c>
      <c r="F413">
        <v>11</v>
      </c>
      <c r="G413">
        <v>34</v>
      </c>
      <c r="H413">
        <v>18</v>
      </c>
      <c r="I413">
        <v>5</v>
      </c>
      <c r="J413">
        <v>5</v>
      </c>
      <c r="K413">
        <v>34854</v>
      </c>
    </row>
    <row r="414" spans="1:11" x14ac:dyDescent="0.3">
      <c r="A414" t="s">
        <v>1153</v>
      </c>
      <c r="B414" s="72" t="s">
        <v>1154</v>
      </c>
      <c r="C414">
        <v>583</v>
      </c>
      <c r="D414">
        <v>544</v>
      </c>
      <c r="E414">
        <v>981</v>
      </c>
      <c r="F414">
        <v>98</v>
      </c>
      <c r="G414">
        <v>10</v>
      </c>
      <c r="H414">
        <v>28</v>
      </c>
      <c r="I414">
        <v>20</v>
      </c>
      <c r="J414">
        <v>0</v>
      </c>
      <c r="K414">
        <v>144368</v>
      </c>
    </row>
    <row r="415" spans="1:11" x14ac:dyDescent="0.3">
      <c r="A415" t="s">
        <v>1155</v>
      </c>
      <c r="B415" s="72" t="s">
        <v>1156</v>
      </c>
      <c r="C415">
        <v>18</v>
      </c>
      <c r="D415">
        <v>20</v>
      </c>
      <c r="E415">
        <v>36</v>
      </c>
      <c r="F415">
        <v>5</v>
      </c>
      <c r="G415">
        <v>0</v>
      </c>
      <c r="H415">
        <v>0</v>
      </c>
      <c r="I415">
        <v>0</v>
      </c>
      <c r="J415">
        <v>0</v>
      </c>
      <c r="K415">
        <v>12592</v>
      </c>
    </row>
    <row r="416" spans="1:11" x14ac:dyDescent="0.3">
      <c r="A416" t="s">
        <v>1157</v>
      </c>
      <c r="B416" s="72" t="s">
        <v>1158</v>
      </c>
      <c r="C416">
        <v>942</v>
      </c>
      <c r="D416">
        <v>803</v>
      </c>
      <c r="E416">
        <v>1483</v>
      </c>
      <c r="F416">
        <v>99</v>
      </c>
      <c r="G416">
        <v>127</v>
      </c>
      <c r="H416">
        <v>10</v>
      </c>
      <c r="I416">
        <v>20</v>
      </c>
      <c r="J416">
        <v>10</v>
      </c>
      <c r="K416">
        <v>156175</v>
      </c>
    </row>
    <row r="417" spans="1:11" x14ac:dyDescent="0.3">
      <c r="A417" t="s">
        <v>1159</v>
      </c>
      <c r="B417" s="72" t="s">
        <v>1160</v>
      </c>
      <c r="C417">
        <v>632</v>
      </c>
      <c r="D417">
        <v>359</v>
      </c>
      <c r="E417">
        <v>905</v>
      </c>
      <c r="F417">
        <v>23</v>
      </c>
      <c r="G417">
        <v>38</v>
      </c>
      <c r="H417">
        <v>5</v>
      </c>
      <c r="I417">
        <v>15</v>
      </c>
      <c r="J417">
        <v>10</v>
      </c>
      <c r="K417">
        <v>103428</v>
      </c>
    </row>
    <row r="418" spans="1:11" x14ac:dyDescent="0.3">
      <c r="A418" t="s">
        <v>1161</v>
      </c>
      <c r="B418" s="72" t="s">
        <v>1162</v>
      </c>
      <c r="C418">
        <v>5</v>
      </c>
      <c r="D418">
        <v>11</v>
      </c>
      <c r="E418">
        <v>15</v>
      </c>
      <c r="F418">
        <v>5</v>
      </c>
      <c r="G418">
        <v>0</v>
      </c>
      <c r="H418">
        <v>0</v>
      </c>
      <c r="I418">
        <v>5</v>
      </c>
      <c r="J418">
        <v>0</v>
      </c>
      <c r="K418">
        <v>2599</v>
      </c>
    </row>
    <row r="419" spans="1:11" x14ac:dyDescent="0.3">
      <c r="A419" t="s">
        <v>1163</v>
      </c>
      <c r="B419" s="72" t="s">
        <v>1164</v>
      </c>
      <c r="C419">
        <v>56</v>
      </c>
      <c r="D419">
        <v>17</v>
      </c>
      <c r="E419">
        <v>67</v>
      </c>
      <c r="F419">
        <v>5</v>
      </c>
      <c r="G419">
        <v>0</v>
      </c>
      <c r="H419">
        <v>0</v>
      </c>
      <c r="I419">
        <v>0</v>
      </c>
      <c r="J419">
        <v>5</v>
      </c>
      <c r="K419">
        <v>18782</v>
      </c>
    </row>
    <row r="420" spans="1:11" x14ac:dyDescent="0.3">
      <c r="A420" t="s">
        <v>1165</v>
      </c>
      <c r="B420" s="72" t="s">
        <v>1166</v>
      </c>
      <c r="C420">
        <v>584</v>
      </c>
      <c r="D420">
        <v>486</v>
      </c>
      <c r="E420">
        <v>870</v>
      </c>
      <c r="F420">
        <v>66</v>
      </c>
      <c r="G420">
        <v>73</v>
      </c>
      <c r="H420">
        <v>29</v>
      </c>
      <c r="I420">
        <v>30</v>
      </c>
      <c r="J420">
        <v>5</v>
      </c>
      <c r="K420">
        <v>75068</v>
      </c>
    </row>
    <row r="421" spans="1:11" x14ac:dyDescent="0.3">
      <c r="A421" t="s">
        <v>1167</v>
      </c>
      <c r="B421" s="72" t="s">
        <v>1168</v>
      </c>
      <c r="C421">
        <v>5</v>
      </c>
      <c r="D421">
        <v>5</v>
      </c>
      <c r="E421">
        <v>12</v>
      </c>
      <c r="F421">
        <v>5</v>
      </c>
      <c r="G421">
        <v>0</v>
      </c>
      <c r="H421">
        <v>0</v>
      </c>
      <c r="I421">
        <v>0</v>
      </c>
      <c r="J421">
        <v>0</v>
      </c>
      <c r="K421">
        <v>2075</v>
      </c>
    </row>
    <row r="422" spans="1:11" x14ac:dyDescent="0.3">
      <c r="A422" t="s">
        <v>1169</v>
      </c>
      <c r="B422" s="72" t="s">
        <v>1170</v>
      </c>
      <c r="C422">
        <v>464</v>
      </c>
      <c r="D422">
        <v>320</v>
      </c>
      <c r="E422">
        <v>694</v>
      </c>
      <c r="F422">
        <v>40</v>
      </c>
      <c r="G422">
        <v>28</v>
      </c>
      <c r="H422">
        <v>5</v>
      </c>
      <c r="I422">
        <v>10</v>
      </c>
      <c r="J422">
        <v>10</v>
      </c>
      <c r="K422">
        <v>82002</v>
      </c>
    </row>
    <row r="423" spans="1:11" x14ac:dyDescent="0.3">
      <c r="A423" t="s">
        <v>1171</v>
      </c>
      <c r="B423" s="72" t="s">
        <v>1172</v>
      </c>
      <c r="C423">
        <v>346</v>
      </c>
      <c r="D423">
        <v>297</v>
      </c>
      <c r="E423">
        <v>554</v>
      </c>
      <c r="F423">
        <v>50</v>
      </c>
      <c r="G423">
        <v>15</v>
      </c>
      <c r="H423">
        <v>0</v>
      </c>
      <c r="I423">
        <v>5</v>
      </c>
      <c r="J423">
        <v>20</v>
      </c>
      <c r="K423">
        <v>81820</v>
      </c>
    </row>
    <row r="424" spans="1:11" x14ac:dyDescent="0.3">
      <c r="A424" t="s">
        <v>1173</v>
      </c>
      <c r="B424" s="72" t="s">
        <v>1174</v>
      </c>
      <c r="C424">
        <v>45</v>
      </c>
      <c r="D424">
        <v>43</v>
      </c>
      <c r="E424">
        <v>74</v>
      </c>
      <c r="F424">
        <v>11</v>
      </c>
      <c r="G424">
        <v>5</v>
      </c>
      <c r="H424">
        <v>0</v>
      </c>
      <c r="I424">
        <v>5</v>
      </c>
      <c r="J424">
        <v>0</v>
      </c>
      <c r="K424">
        <v>24464</v>
      </c>
    </row>
    <row r="425" spans="1:11" x14ac:dyDescent="0.3">
      <c r="A425" t="s">
        <v>1175</v>
      </c>
      <c r="B425" s="72" t="s">
        <v>1176</v>
      </c>
      <c r="C425">
        <v>215</v>
      </c>
      <c r="D425">
        <v>264</v>
      </c>
      <c r="E425">
        <v>322</v>
      </c>
      <c r="F425">
        <v>123</v>
      </c>
      <c r="G425">
        <v>21</v>
      </c>
      <c r="H425">
        <v>0</v>
      </c>
      <c r="I425">
        <v>5</v>
      </c>
      <c r="J425">
        <v>5</v>
      </c>
      <c r="K425">
        <v>31714</v>
      </c>
    </row>
    <row r="426" spans="1:11" x14ac:dyDescent="0.3">
      <c r="A426" t="s">
        <v>1177</v>
      </c>
      <c r="B426" s="72" t="s">
        <v>1178</v>
      </c>
      <c r="C426">
        <v>18219</v>
      </c>
      <c r="D426">
        <v>18252</v>
      </c>
      <c r="E426">
        <v>29677</v>
      </c>
      <c r="F426">
        <v>3204</v>
      </c>
      <c r="G426">
        <v>2369</v>
      </c>
      <c r="H426">
        <v>410</v>
      </c>
      <c r="I426">
        <v>1036</v>
      </c>
      <c r="J426">
        <v>508</v>
      </c>
      <c r="K426">
        <v>3701560</v>
      </c>
    </row>
    <row r="427" spans="1:11" x14ac:dyDescent="0.3">
      <c r="A427" t="s">
        <v>1179</v>
      </c>
      <c r="B427" s="72" t="s">
        <v>1180</v>
      </c>
      <c r="C427">
        <v>263</v>
      </c>
      <c r="D427">
        <v>476</v>
      </c>
      <c r="E427">
        <v>494</v>
      </c>
      <c r="F427">
        <v>21</v>
      </c>
      <c r="G427">
        <v>212</v>
      </c>
      <c r="H427">
        <v>5</v>
      </c>
      <c r="I427">
        <v>5</v>
      </c>
      <c r="J427">
        <v>5</v>
      </c>
      <c r="K427">
        <v>75067</v>
      </c>
    </row>
    <row r="428" spans="1:11" x14ac:dyDescent="0.3">
      <c r="A428" t="s">
        <v>1181</v>
      </c>
      <c r="B428" s="72" t="s">
        <v>1182</v>
      </c>
      <c r="C428">
        <v>333</v>
      </c>
      <c r="D428">
        <v>371</v>
      </c>
      <c r="E428">
        <v>524</v>
      </c>
      <c r="F428">
        <v>31</v>
      </c>
      <c r="G428">
        <v>36</v>
      </c>
      <c r="H428">
        <v>84</v>
      </c>
      <c r="I428">
        <v>20</v>
      </c>
      <c r="J428">
        <v>5</v>
      </c>
      <c r="K428">
        <v>80461</v>
      </c>
    </row>
    <row r="429" spans="1:11" x14ac:dyDescent="0.3">
      <c r="A429" t="s">
        <v>1183</v>
      </c>
      <c r="B429" s="72" t="s">
        <v>1184</v>
      </c>
      <c r="C429">
        <v>421</v>
      </c>
      <c r="D429">
        <v>500</v>
      </c>
      <c r="E429">
        <v>724</v>
      </c>
      <c r="F429">
        <v>101</v>
      </c>
      <c r="G429">
        <v>73</v>
      </c>
      <c r="H429">
        <v>5</v>
      </c>
      <c r="I429">
        <v>10</v>
      </c>
      <c r="J429">
        <v>5</v>
      </c>
      <c r="K429">
        <v>107187</v>
      </c>
    </row>
    <row r="430" spans="1:11" x14ac:dyDescent="0.3">
      <c r="A430" t="s">
        <v>1185</v>
      </c>
      <c r="B430" s="72" t="s">
        <v>1186</v>
      </c>
      <c r="C430">
        <v>399</v>
      </c>
      <c r="D430">
        <v>723</v>
      </c>
      <c r="E430">
        <v>777</v>
      </c>
      <c r="F430">
        <v>115</v>
      </c>
      <c r="G430">
        <v>127</v>
      </c>
      <c r="H430">
        <v>53</v>
      </c>
      <c r="I430">
        <v>25</v>
      </c>
      <c r="J430">
        <v>15</v>
      </c>
      <c r="K430">
        <v>124955</v>
      </c>
    </row>
    <row r="431" spans="1:11" x14ac:dyDescent="0.3">
      <c r="A431" t="s">
        <v>1187</v>
      </c>
      <c r="B431" s="72" t="s">
        <v>1188</v>
      </c>
      <c r="C431">
        <v>378</v>
      </c>
      <c r="D431">
        <v>465</v>
      </c>
      <c r="E431">
        <v>629</v>
      </c>
      <c r="F431">
        <v>179</v>
      </c>
      <c r="G431">
        <v>5</v>
      </c>
      <c r="H431">
        <v>14</v>
      </c>
      <c r="I431">
        <v>10</v>
      </c>
      <c r="J431">
        <v>10</v>
      </c>
      <c r="K431">
        <v>83190</v>
      </c>
    </row>
    <row r="432" spans="1:11" x14ac:dyDescent="0.3">
      <c r="A432" t="s">
        <v>1189</v>
      </c>
      <c r="B432" s="72" t="s">
        <v>1190</v>
      </c>
      <c r="C432">
        <v>32</v>
      </c>
      <c r="D432">
        <v>20</v>
      </c>
      <c r="E432">
        <v>46</v>
      </c>
      <c r="F432">
        <v>5</v>
      </c>
      <c r="G432">
        <v>0</v>
      </c>
      <c r="H432">
        <v>0</v>
      </c>
      <c r="I432">
        <v>5</v>
      </c>
      <c r="J432">
        <v>0</v>
      </c>
      <c r="K432">
        <v>3003</v>
      </c>
    </row>
    <row r="433" spans="1:11" x14ac:dyDescent="0.3">
      <c r="A433" t="s">
        <v>1191</v>
      </c>
      <c r="B433" s="72" t="s">
        <v>1192</v>
      </c>
      <c r="C433">
        <v>864</v>
      </c>
      <c r="D433">
        <v>939</v>
      </c>
      <c r="E433">
        <v>1507</v>
      </c>
      <c r="F433">
        <v>98</v>
      </c>
      <c r="G433">
        <v>102</v>
      </c>
      <c r="H433">
        <v>5</v>
      </c>
      <c r="I433">
        <v>82</v>
      </c>
      <c r="J433">
        <v>15</v>
      </c>
      <c r="K433">
        <v>138524</v>
      </c>
    </row>
    <row r="434" spans="1:11" x14ac:dyDescent="0.3">
      <c r="A434" t="s">
        <v>1193</v>
      </c>
      <c r="B434" s="72" t="s">
        <v>1194</v>
      </c>
      <c r="C434">
        <v>5</v>
      </c>
      <c r="D434">
        <v>29</v>
      </c>
      <c r="E434">
        <v>30</v>
      </c>
      <c r="F434">
        <v>0</v>
      </c>
      <c r="G434">
        <v>5</v>
      </c>
      <c r="H434">
        <v>5</v>
      </c>
      <c r="I434">
        <v>0</v>
      </c>
      <c r="J434">
        <v>0</v>
      </c>
      <c r="K434">
        <v>5886</v>
      </c>
    </row>
    <row r="435" spans="1:11" x14ac:dyDescent="0.3">
      <c r="A435" t="s">
        <v>1195</v>
      </c>
      <c r="B435" s="72" t="s">
        <v>1196</v>
      </c>
      <c r="C435">
        <v>1039</v>
      </c>
      <c r="D435">
        <v>973</v>
      </c>
      <c r="E435">
        <v>1562</v>
      </c>
      <c r="F435">
        <v>169</v>
      </c>
      <c r="G435">
        <v>184</v>
      </c>
      <c r="H435">
        <v>33</v>
      </c>
      <c r="I435">
        <v>47</v>
      </c>
      <c r="J435">
        <v>10</v>
      </c>
      <c r="K435">
        <v>154277</v>
      </c>
    </row>
    <row r="436" spans="1:11" x14ac:dyDescent="0.3">
      <c r="A436" t="s">
        <v>1197</v>
      </c>
      <c r="B436" s="72" t="s">
        <v>1198</v>
      </c>
      <c r="C436">
        <v>601</v>
      </c>
      <c r="D436">
        <v>547</v>
      </c>
      <c r="E436">
        <v>914</v>
      </c>
      <c r="F436">
        <v>59</v>
      </c>
      <c r="G436">
        <v>93</v>
      </c>
      <c r="H436">
        <v>53</v>
      </c>
      <c r="I436">
        <v>15</v>
      </c>
      <c r="J436">
        <v>15</v>
      </c>
      <c r="K436">
        <v>120016</v>
      </c>
    </row>
    <row r="437" spans="1:11" x14ac:dyDescent="0.3">
      <c r="A437" t="s">
        <v>1199</v>
      </c>
      <c r="B437" s="72" t="s">
        <v>1200</v>
      </c>
      <c r="C437">
        <v>131</v>
      </c>
      <c r="D437">
        <v>164</v>
      </c>
      <c r="E437">
        <v>251</v>
      </c>
      <c r="F437">
        <v>5</v>
      </c>
      <c r="G437">
        <v>27</v>
      </c>
      <c r="H437">
        <v>5</v>
      </c>
      <c r="I437">
        <v>5</v>
      </c>
      <c r="J437">
        <v>0</v>
      </c>
      <c r="K437">
        <v>43531</v>
      </c>
    </row>
    <row r="438" spans="1:11" x14ac:dyDescent="0.3">
      <c r="A438" t="s">
        <v>1201</v>
      </c>
      <c r="B438" s="72" t="s">
        <v>1202</v>
      </c>
      <c r="C438">
        <v>256</v>
      </c>
      <c r="D438">
        <v>287</v>
      </c>
      <c r="E438">
        <v>415</v>
      </c>
      <c r="F438">
        <v>83</v>
      </c>
      <c r="G438">
        <v>27</v>
      </c>
      <c r="H438">
        <v>15</v>
      </c>
      <c r="I438">
        <v>10</v>
      </c>
      <c r="J438">
        <v>10</v>
      </c>
      <c r="K438">
        <v>89906</v>
      </c>
    </row>
    <row r="439" spans="1:11" x14ac:dyDescent="0.3">
      <c r="A439" t="s">
        <v>1203</v>
      </c>
      <c r="B439" s="72" t="s">
        <v>1204</v>
      </c>
      <c r="C439">
        <v>154</v>
      </c>
      <c r="D439">
        <v>119</v>
      </c>
      <c r="E439">
        <v>236</v>
      </c>
      <c r="F439">
        <v>20</v>
      </c>
      <c r="G439">
        <v>5</v>
      </c>
      <c r="H439">
        <v>5</v>
      </c>
      <c r="I439">
        <v>5</v>
      </c>
      <c r="J439">
        <v>5</v>
      </c>
      <c r="K439">
        <v>28394</v>
      </c>
    </row>
    <row r="440" spans="1:11" x14ac:dyDescent="0.3">
      <c r="A440" t="s">
        <v>1205</v>
      </c>
      <c r="B440" s="72" t="s">
        <v>1206</v>
      </c>
      <c r="C440">
        <v>71</v>
      </c>
      <c r="D440">
        <v>40</v>
      </c>
      <c r="E440">
        <v>99</v>
      </c>
      <c r="F440">
        <v>5</v>
      </c>
      <c r="G440">
        <v>0</v>
      </c>
      <c r="H440">
        <v>0</v>
      </c>
      <c r="I440">
        <v>5</v>
      </c>
      <c r="J440">
        <v>0</v>
      </c>
      <c r="K440">
        <v>10493</v>
      </c>
    </row>
    <row r="441" spans="1:11" x14ac:dyDescent="0.3">
      <c r="A441" t="s">
        <v>1207</v>
      </c>
      <c r="B441" s="72" t="s">
        <v>1208</v>
      </c>
      <c r="C441">
        <v>402</v>
      </c>
      <c r="D441">
        <v>422</v>
      </c>
      <c r="E441">
        <v>707</v>
      </c>
      <c r="F441">
        <v>53</v>
      </c>
      <c r="G441">
        <v>53</v>
      </c>
      <c r="H441">
        <v>0</v>
      </c>
      <c r="I441">
        <v>5</v>
      </c>
      <c r="J441">
        <v>5</v>
      </c>
      <c r="K441">
        <v>93024</v>
      </c>
    </row>
    <row r="442" spans="1:11" x14ac:dyDescent="0.3">
      <c r="A442" t="s">
        <v>1209</v>
      </c>
      <c r="B442" s="72" t="s">
        <v>1210</v>
      </c>
      <c r="C442">
        <v>18</v>
      </c>
      <c r="D442">
        <v>29</v>
      </c>
      <c r="E442">
        <v>34</v>
      </c>
      <c r="F442">
        <v>13</v>
      </c>
      <c r="G442">
        <v>0</v>
      </c>
      <c r="H442">
        <v>0</v>
      </c>
      <c r="I442">
        <v>0</v>
      </c>
      <c r="J442">
        <v>0</v>
      </c>
      <c r="K442">
        <v>7104</v>
      </c>
    </row>
    <row r="443" spans="1:11" x14ac:dyDescent="0.3">
      <c r="A443" t="s">
        <v>1211</v>
      </c>
      <c r="B443" s="72" t="s">
        <v>1212</v>
      </c>
      <c r="C443">
        <v>603</v>
      </c>
      <c r="D443">
        <v>810</v>
      </c>
      <c r="E443">
        <v>1063</v>
      </c>
      <c r="F443">
        <v>66</v>
      </c>
      <c r="G443">
        <v>175</v>
      </c>
      <c r="H443">
        <v>56</v>
      </c>
      <c r="I443">
        <v>42</v>
      </c>
      <c r="J443">
        <v>15</v>
      </c>
      <c r="K443">
        <v>107721</v>
      </c>
    </row>
    <row r="444" spans="1:11" x14ac:dyDescent="0.3">
      <c r="A444" t="s">
        <v>1213</v>
      </c>
      <c r="B444" s="72" t="s">
        <v>1214</v>
      </c>
      <c r="C444">
        <v>283</v>
      </c>
      <c r="D444">
        <v>239</v>
      </c>
      <c r="E444">
        <v>437</v>
      </c>
      <c r="F444">
        <v>67</v>
      </c>
      <c r="G444">
        <v>5</v>
      </c>
      <c r="H444">
        <v>0</v>
      </c>
      <c r="I444">
        <v>10</v>
      </c>
      <c r="J444">
        <v>5</v>
      </c>
      <c r="K444">
        <v>53666</v>
      </c>
    </row>
    <row r="445" spans="1:11" x14ac:dyDescent="0.3">
      <c r="A445" t="s">
        <v>1215</v>
      </c>
      <c r="B445" s="72" t="s">
        <v>1216</v>
      </c>
      <c r="C445">
        <v>342</v>
      </c>
      <c r="D445">
        <v>430</v>
      </c>
      <c r="E445">
        <v>687</v>
      </c>
      <c r="F445">
        <v>32</v>
      </c>
      <c r="G445">
        <v>38</v>
      </c>
      <c r="H445">
        <v>0</v>
      </c>
      <c r="I445">
        <v>12</v>
      </c>
      <c r="J445">
        <v>5</v>
      </c>
      <c r="K445">
        <v>90833</v>
      </c>
    </row>
    <row r="446" spans="1:11" x14ac:dyDescent="0.3">
      <c r="A446" t="s">
        <v>1217</v>
      </c>
      <c r="B446" s="72" t="s">
        <v>1218</v>
      </c>
      <c r="C446">
        <v>35</v>
      </c>
      <c r="D446">
        <v>15</v>
      </c>
      <c r="E446">
        <v>45</v>
      </c>
      <c r="F446">
        <v>5</v>
      </c>
      <c r="G446">
        <v>0</v>
      </c>
      <c r="H446">
        <v>0</v>
      </c>
      <c r="I446">
        <v>5</v>
      </c>
      <c r="J446">
        <v>0</v>
      </c>
      <c r="K446">
        <v>2865</v>
      </c>
    </row>
    <row r="447" spans="1:11" x14ac:dyDescent="0.3">
      <c r="A447" t="s">
        <v>1219</v>
      </c>
      <c r="B447" s="72" t="s">
        <v>1220</v>
      </c>
      <c r="C447">
        <v>27</v>
      </c>
      <c r="D447">
        <v>18</v>
      </c>
      <c r="E447">
        <v>41</v>
      </c>
      <c r="F447">
        <v>5</v>
      </c>
      <c r="G447">
        <v>0</v>
      </c>
      <c r="H447">
        <v>0</v>
      </c>
      <c r="I447">
        <v>0</v>
      </c>
      <c r="J447">
        <v>5</v>
      </c>
      <c r="K447">
        <v>4924</v>
      </c>
    </row>
    <row r="448" spans="1:11" x14ac:dyDescent="0.3">
      <c r="A448" t="s">
        <v>1221</v>
      </c>
      <c r="B448" s="72" t="s">
        <v>1222</v>
      </c>
      <c r="C448">
        <v>756</v>
      </c>
      <c r="D448">
        <v>972</v>
      </c>
      <c r="E448">
        <v>1332</v>
      </c>
      <c r="F448">
        <v>183</v>
      </c>
      <c r="G448">
        <v>163</v>
      </c>
      <c r="H448">
        <v>0</v>
      </c>
      <c r="I448">
        <v>20</v>
      </c>
      <c r="J448">
        <v>20</v>
      </c>
      <c r="K448">
        <v>117991</v>
      </c>
    </row>
    <row r="449" spans="1:11" x14ac:dyDescent="0.3">
      <c r="A449" t="s">
        <v>1223</v>
      </c>
      <c r="B449" s="72" t="s">
        <v>1224</v>
      </c>
      <c r="C449">
        <v>158</v>
      </c>
      <c r="D449">
        <v>121</v>
      </c>
      <c r="E449">
        <v>263</v>
      </c>
      <c r="F449">
        <v>5</v>
      </c>
      <c r="G449">
        <v>5</v>
      </c>
      <c r="H449">
        <v>0</v>
      </c>
      <c r="I449">
        <v>5</v>
      </c>
      <c r="J449">
        <v>0</v>
      </c>
      <c r="K449">
        <v>34034</v>
      </c>
    </row>
    <row r="450" spans="1:11" x14ac:dyDescent="0.3">
      <c r="A450" t="s">
        <v>1225</v>
      </c>
      <c r="B450" s="72" t="s">
        <v>1226</v>
      </c>
      <c r="C450">
        <v>31</v>
      </c>
      <c r="D450">
        <v>21</v>
      </c>
      <c r="E450">
        <v>48</v>
      </c>
      <c r="F450">
        <v>5</v>
      </c>
      <c r="G450">
        <v>0</v>
      </c>
      <c r="H450">
        <v>0</v>
      </c>
      <c r="I450">
        <v>0</v>
      </c>
      <c r="J450">
        <v>0</v>
      </c>
      <c r="K450">
        <v>6040</v>
      </c>
    </row>
    <row r="451" spans="1:11" x14ac:dyDescent="0.3">
      <c r="A451" t="s">
        <v>1227</v>
      </c>
      <c r="B451" s="72" t="s">
        <v>1228</v>
      </c>
      <c r="C451">
        <v>70</v>
      </c>
      <c r="D451">
        <v>71</v>
      </c>
      <c r="E451">
        <v>111</v>
      </c>
      <c r="F451">
        <v>21</v>
      </c>
      <c r="G451">
        <v>5</v>
      </c>
      <c r="H451">
        <v>0</v>
      </c>
      <c r="I451">
        <v>5</v>
      </c>
      <c r="J451">
        <v>5</v>
      </c>
      <c r="K451">
        <v>13731</v>
      </c>
    </row>
    <row r="452" spans="1:11" x14ac:dyDescent="0.3">
      <c r="A452" t="s">
        <v>1229</v>
      </c>
      <c r="B452" s="72" t="s">
        <v>1230</v>
      </c>
      <c r="C452">
        <v>64</v>
      </c>
      <c r="D452">
        <v>54</v>
      </c>
      <c r="E452">
        <v>94</v>
      </c>
      <c r="F452">
        <v>23</v>
      </c>
      <c r="G452">
        <v>0</v>
      </c>
      <c r="H452">
        <v>0</v>
      </c>
      <c r="I452">
        <v>0</v>
      </c>
      <c r="J452">
        <v>5</v>
      </c>
      <c r="K452">
        <v>8460</v>
      </c>
    </row>
    <row r="453" spans="1:11" x14ac:dyDescent="0.3">
      <c r="A453" t="s">
        <v>1231</v>
      </c>
      <c r="B453" s="72" t="s">
        <v>1232</v>
      </c>
      <c r="C453">
        <v>109</v>
      </c>
      <c r="D453">
        <v>146</v>
      </c>
      <c r="E453">
        <v>197</v>
      </c>
      <c r="F453">
        <v>21</v>
      </c>
      <c r="G453">
        <v>32</v>
      </c>
      <c r="H453">
        <v>5</v>
      </c>
      <c r="I453">
        <v>5</v>
      </c>
      <c r="J453">
        <v>5</v>
      </c>
      <c r="K453">
        <v>36104</v>
      </c>
    </row>
    <row r="454" spans="1:11" x14ac:dyDescent="0.3">
      <c r="A454" t="s">
        <v>1233</v>
      </c>
      <c r="B454" s="72" t="s">
        <v>1234</v>
      </c>
      <c r="C454">
        <v>47</v>
      </c>
      <c r="D454">
        <v>28</v>
      </c>
      <c r="E454">
        <v>68</v>
      </c>
      <c r="F454">
        <v>5</v>
      </c>
      <c r="G454">
        <v>5</v>
      </c>
      <c r="H454">
        <v>0</v>
      </c>
      <c r="I454">
        <v>0</v>
      </c>
      <c r="J454">
        <v>0</v>
      </c>
      <c r="K454">
        <v>10549</v>
      </c>
    </row>
    <row r="455" spans="1:11" x14ac:dyDescent="0.3">
      <c r="A455" t="s">
        <v>1235</v>
      </c>
      <c r="B455" s="72" t="s">
        <v>1236</v>
      </c>
      <c r="C455">
        <v>55</v>
      </c>
      <c r="D455">
        <v>58</v>
      </c>
      <c r="E455">
        <v>98</v>
      </c>
      <c r="F455">
        <v>5</v>
      </c>
      <c r="G455">
        <v>5</v>
      </c>
      <c r="H455">
        <v>0</v>
      </c>
      <c r="I455">
        <v>5</v>
      </c>
      <c r="J455">
        <v>5</v>
      </c>
      <c r="K455">
        <v>10466</v>
      </c>
    </row>
    <row r="456" spans="1:11" x14ac:dyDescent="0.3">
      <c r="A456" t="s">
        <v>1237</v>
      </c>
      <c r="B456" s="72" t="s">
        <v>1238</v>
      </c>
      <c r="C456">
        <v>407</v>
      </c>
      <c r="D456">
        <v>373</v>
      </c>
      <c r="E456">
        <v>660</v>
      </c>
      <c r="F456">
        <v>61</v>
      </c>
      <c r="G456">
        <v>18</v>
      </c>
      <c r="H456">
        <v>33</v>
      </c>
      <c r="I456">
        <v>10</v>
      </c>
      <c r="J456">
        <v>10</v>
      </c>
      <c r="K456">
        <v>64651</v>
      </c>
    </row>
    <row r="457" spans="1:11" x14ac:dyDescent="0.3">
      <c r="A457" t="s">
        <v>1239</v>
      </c>
      <c r="B457" s="72" t="s">
        <v>1240</v>
      </c>
      <c r="C457">
        <v>34</v>
      </c>
      <c r="D457">
        <v>101</v>
      </c>
      <c r="E457">
        <v>68</v>
      </c>
      <c r="F457">
        <v>18</v>
      </c>
      <c r="G457">
        <v>46</v>
      </c>
      <c r="H457">
        <v>0</v>
      </c>
      <c r="I457">
        <v>5</v>
      </c>
      <c r="J457">
        <v>5</v>
      </c>
      <c r="K457">
        <v>27871</v>
      </c>
    </row>
    <row r="458" spans="1:11" x14ac:dyDescent="0.3">
      <c r="A458" t="s">
        <v>1241</v>
      </c>
      <c r="B458" s="72" t="s">
        <v>1242</v>
      </c>
      <c r="C458">
        <v>209</v>
      </c>
      <c r="D458">
        <v>238</v>
      </c>
      <c r="E458">
        <v>406</v>
      </c>
      <c r="F458">
        <v>10</v>
      </c>
      <c r="G458">
        <v>5</v>
      </c>
      <c r="H458">
        <v>15</v>
      </c>
      <c r="I458">
        <v>10</v>
      </c>
      <c r="J458">
        <v>0</v>
      </c>
      <c r="K458">
        <v>70674</v>
      </c>
    </row>
    <row r="459" spans="1:11" x14ac:dyDescent="0.3">
      <c r="A459" t="s">
        <v>1243</v>
      </c>
      <c r="B459" s="72" t="s">
        <v>1244</v>
      </c>
      <c r="C459">
        <v>5</v>
      </c>
      <c r="D459">
        <v>5</v>
      </c>
      <c r="E459">
        <v>5</v>
      </c>
      <c r="F459">
        <v>0</v>
      </c>
      <c r="G459">
        <v>0</v>
      </c>
      <c r="H459">
        <v>0</v>
      </c>
      <c r="I459">
        <v>0</v>
      </c>
      <c r="J459">
        <v>0</v>
      </c>
      <c r="K459">
        <v>3070</v>
      </c>
    </row>
    <row r="460" spans="1:11" x14ac:dyDescent="0.3">
      <c r="A460" t="s">
        <v>1245</v>
      </c>
      <c r="B460" s="72" t="s">
        <v>1246</v>
      </c>
      <c r="C460">
        <v>61</v>
      </c>
      <c r="D460">
        <v>97</v>
      </c>
      <c r="E460">
        <v>97</v>
      </c>
      <c r="F460">
        <v>59</v>
      </c>
      <c r="G460">
        <v>0</v>
      </c>
      <c r="H460">
        <v>0</v>
      </c>
      <c r="I460">
        <v>5</v>
      </c>
      <c r="J460">
        <v>5</v>
      </c>
      <c r="K460">
        <v>9468</v>
      </c>
    </row>
    <row r="461" spans="1:11" x14ac:dyDescent="0.3">
      <c r="A461" t="s">
        <v>1247</v>
      </c>
      <c r="B461" s="72" t="s">
        <v>1248</v>
      </c>
      <c r="C461">
        <v>417</v>
      </c>
      <c r="D461">
        <v>453</v>
      </c>
      <c r="E461">
        <v>650</v>
      </c>
      <c r="F461">
        <v>135</v>
      </c>
      <c r="G461">
        <v>47</v>
      </c>
      <c r="H461">
        <v>24</v>
      </c>
      <c r="I461">
        <v>10</v>
      </c>
      <c r="J461">
        <v>10</v>
      </c>
      <c r="K461">
        <v>78462</v>
      </c>
    </row>
    <row r="462" spans="1:11" x14ac:dyDescent="0.3">
      <c r="A462" t="s">
        <v>1249</v>
      </c>
      <c r="B462" s="72" t="s">
        <v>1250</v>
      </c>
      <c r="C462">
        <v>188</v>
      </c>
      <c r="D462">
        <v>267</v>
      </c>
      <c r="E462">
        <v>351</v>
      </c>
      <c r="F462">
        <v>28</v>
      </c>
      <c r="G462">
        <v>17</v>
      </c>
      <c r="H462">
        <v>44</v>
      </c>
      <c r="I462">
        <v>14</v>
      </c>
      <c r="J462">
        <v>5</v>
      </c>
      <c r="K462">
        <v>55070</v>
      </c>
    </row>
    <row r="463" spans="1:11" x14ac:dyDescent="0.3">
      <c r="A463" t="s">
        <v>1251</v>
      </c>
      <c r="B463" s="72" t="s">
        <v>1252</v>
      </c>
      <c r="C463">
        <v>70</v>
      </c>
      <c r="D463">
        <v>98</v>
      </c>
      <c r="E463">
        <v>139</v>
      </c>
      <c r="F463">
        <v>24</v>
      </c>
      <c r="G463">
        <v>0</v>
      </c>
      <c r="H463">
        <v>5</v>
      </c>
      <c r="I463">
        <v>5</v>
      </c>
      <c r="J463">
        <v>5</v>
      </c>
      <c r="K463">
        <v>25791</v>
      </c>
    </row>
    <row r="464" spans="1:11" x14ac:dyDescent="0.3">
      <c r="A464" t="s">
        <v>1253</v>
      </c>
      <c r="B464" s="72" t="s">
        <v>1254</v>
      </c>
      <c r="C464">
        <v>1623</v>
      </c>
      <c r="D464">
        <v>2310</v>
      </c>
      <c r="E464">
        <v>2511</v>
      </c>
      <c r="F464">
        <v>458</v>
      </c>
      <c r="G464">
        <v>315</v>
      </c>
      <c r="H464">
        <v>80</v>
      </c>
      <c r="I464">
        <v>120</v>
      </c>
      <c r="J464">
        <v>497</v>
      </c>
      <c r="K464">
        <v>0</v>
      </c>
    </row>
    <row r="465" spans="1:11" x14ac:dyDescent="0.3">
      <c r="B465" s="72" t="s">
        <v>1255</v>
      </c>
      <c r="C465">
        <v>192384</v>
      </c>
      <c r="D465">
        <v>185353</v>
      </c>
      <c r="E465">
        <v>309381</v>
      </c>
      <c r="F465">
        <v>27881</v>
      </c>
      <c r="G465">
        <v>23728</v>
      </c>
      <c r="H465">
        <v>6188</v>
      </c>
      <c r="I465">
        <v>8288</v>
      </c>
      <c r="J465">
        <v>4792</v>
      </c>
      <c r="K465">
        <v>39288287</v>
      </c>
    </row>
    <row r="467" spans="1:11" x14ac:dyDescent="0.3">
      <c r="A467" s="1" t="s">
        <v>1256</v>
      </c>
      <c r="B467" s="193" t="s">
        <v>323</v>
      </c>
      <c r="C467" s="193" t="s">
        <v>324</v>
      </c>
      <c r="D467" t="s">
        <v>325</v>
      </c>
      <c r="E467" t="s">
        <v>326</v>
      </c>
      <c r="F467" t="s">
        <v>327</v>
      </c>
      <c r="G467" t="s">
        <v>328</v>
      </c>
      <c r="H467" t="s">
        <v>329</v>
      </c>
      <c r="I467" t="s">
        <v>330</v>
      </c>
      <c r="J467" t="s">
        <v>331</v>
      </c>
      <c r="K467" t="s">
        <v>332</v>
      </c>
    </row>
    <row r="468" spans="1:11" x14ac:dyDescent="0.3">
      <c r="A468" t="str">
        <f>_xlfn.CONCAT(B468," County")</f>
        <v>Alameda County</v>
      </c>
      <c r="B468" s="72" t="s">
        <v>338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1257</v>
      </c>
      <c r="C469">
        <v>15</v>
      </c>
      <c r="D469">
        <v>15</v>
      </c>
      <c r="E469">
        <v>22</v>
      </c>
      <c r="F469">
        <v>5</v>
      </c>
      <c r="G469">
        <v>0</v>
      </c>
      <c r="H469">
        <v>0</v>
      </c>
      <c r="I469">
        <v>0</v>
      </c>
      <c r="J469">
        <v>0</v>
      </c>
      <c r="K469">
        <v>3685</v>
      </c>
    </row>
    <row r="470" spans="1:11" x14ac:dyDescent="0.3">
      <c r="A470" t="str">
        <f t="shared" si="0"/>
        <v>Amador County</v>
      </c>
      <c r="B470" s="72" t="s">
        <v>1258</v>
      </c>
      <c r="C470">
        <v>168</v>
      </c>
      <c r="D470">
        <v>195</v>
      </c>
      <c r="E470">
        <v>273</v>
      </c>
      <c r="F470">
        <v>60</v>
      </c>
      <c r="G470">
        <v>20</v>
      </c>
      <c r="H470">
        <v>0</v>
      </c>
      <c r="I470">
        <v>20</v>
      </c>
      <c r="J470">
        <v>10</v>
      </c>
      <c r="K470">
        <v>39069</v>
      </c>
    </row>
    <row r="471" spans="1:11" x14ac:dyDescent="0.3">
      <c r="A471" t="str">
        <f t="shared" si="0"/>
        <v>Butte County</v>
      </c>
      <c r="B471" s="72" t="s">
        <v>1259</v>
      </c>
      <c r="C471">
        <v>1423</v>
      </c>
      <c r="D471">
        <v>1673</v>
      </c>
      <c r="E471">
        <v>2171</v>
      </c>
      <c r="F471">
        <v>664</v>
      </c>
      <c r="G471">
        <v>138</v>
      </c>
      <c r="H471">
        <v>35</v>
      </c>
      <c r="I471">
        <v>50</v>
      </c>
      <c r="J471">
        <v>35</v>
      </c>
      <c r="K471">
        <v>223690</v>
      </c>
    </row>
    <row r="472" spans="1:11" x14ac:dyDescent="0.3">
      <c r="A472" t="str">
        <f t="shared" si="0"/>
        <v>Calaveras County</v>
      </c>
      <c r="B472" s="72" t="s">
        <v>1260</v>
      </c>
      <c r="C472">
        <v>176</v>
      </c>
      <c r="D472">
        <v>196</v>
      </c>
      <c r="E472">
        <v>284</v>
      </c>
      <c r="F472">
        <v>51</v>
      </c>
      <c r="G472">
        <v>10</v>
      </c>
      <c r="H472">
        <v>0</v>
      </c>
      <c r="I472">
        <v>10</v>
      </c>
      <c r="J472">
        <v>15</v>
      </c>
      <c r="K472">
        <v>42726</v>
      </c>
    </row>
    <row r="473" spans="1:11" x14ac:dyDescent="0.3">
      <c r="A473" t="str">
        <f t="shared" si="0"/>
        <v>Colusa County</v>
      </c>
      <c r="B473" s="72" t="s">
        <v>495</v>
      </c>
      <c r="C473">
        <v>108</v>
      </c>
      <c r="D473">
        <v>67</v>
      </c>
      <c r="E473">
        <v>158</v>
      </c>
      <c r="F473">
        <v>15</v>
      </c>
      <c r="G473">
        <v>5</v>
      </c>
      <c r="H473">
        <v>0</v>
      </c>
      <c r="I473">
        <v>5</v>
      </c>
      <c r="J473">
        <v>5</v>
      </c>
      <c r="K473">
        <v>21265</v>
      </c>
    </row>
    <row r="474" spans="1:11" x14ac:dyDescent="0.3">
      <c r="A474" t="str">
        <f t="shared" si="0"/>
        <v>Contra Costa County</v>
      </c>
      <c r="B474" s="72" t="s">
        <v>1261</v>
      </c>
      <c r="C474">
        <v>4661</v>
      </c>
      <c r="D474">
        <v>5147</v>
      </c>
      <c r="E474">
        <v>7767</v>
      </c>
      <c r="F474">
        <v>797</v>
      </c>
      <c r="G474">
        <v>901</v>
      </c>
      <c r="H474">
        <v>173</v>
      </c>
      <c r="I474">
        <v>150</v>
      </c>
      <c r="J474">
        <v>85</v>
      </c>
      <c r="K474">
        <v>1154176</v>
      </c>
    </row>
    <row r="475" spans="1:11" x14ac:dyDescent="0.3">
      <c r="A475" t="str">
        <f t="shared" si="0"/>
        <v>Del Norte County</v>
      </c>
      <c r="B475" s="72" t="s">
        <v>1262</v>
      </c>
      <c r="C475">
        <v>228</v>
      </c>
      <c r="D475">
        <v>278</v>
      </c>
      <c r="E475">
        <v>353</v>
      </c>
      <c r="F475">
        <v>131</v>
      </c>
      <c r="G475">
        <v>10</v>
      </c>
      <c r="H475">
        <v>0</v>
      </c>
      <c r="I475">
        <v>17</v>
      </c>
      <c r="J475">
        <v>5</v>
      </c>
      <c r="K475">
        <v>27692</v>
      </c>
    </row>
    <row r="476" spans="1:11" x14ac:dyDescent="0.3">
      <c r="A476" t="str">
        <f t="shared" si="0"/>
        <v>El Dorado County</v>
      </c>
      <c r="B476" s="72" t="s">
        <v>1263</v>
      </c>
      <c r="C476">
        <v>636</v>
      </c>
      <c r="D476">
        <v>754</v>
      </c>
      <c r="E476">
        <v>1154</v>
      </c>
      <c r="F476">
        <v>198</v>
      </c>
      <c r="G476">
        <v>44</v>
      </c>
      <c r="H476">
        <v>0</v>
      </c>
      <c r="I476">
        <v>45</v>
      </c>
      <c r="J476">
        <v>25</v>
      </c>
      <c r="K476">
        <v>190334</v>
      </c>
    </row>
    <row r="477" spans="1:11" x14ac:dyDescent="0.3">
      <c r="A477" t="str">
        <f t="shared" si="0"/>
        <v>Fresno County</v>
      </c>
      <c r="B477" s="72" t="s">
        <v>614</v>
      </c>
      <c r="C477">
        <v>5468</v>
      </c>
      <c r="D477">
        <v>5367</v>
      </c>
      <c r="E477">
        <v>8602</v>
      </c>
      <c r="F477">
        <v>931</v>
      </c>
      <c r="G477">
        <v>666</v>
      </c>
      <c r="H477">
        <v>230</v>
      </c>
      <c r="I477">
        <v>369</v>
      </c>
      <c r="J477">
        <v>114</v>
      </c>
      <c r="K477">
        <v>975902</v>
      </c>
    </row>
    <row r="478" spans="1:11" x14ac:dyDescent="0.3">
      <c r="A478" t="str">
        <f t="shared" si="0"/>
        <v>Glenn County</v>
      </c>
      <c r="B478" s="72" t="s">
        <v>1264</v>
      </c>
      <c r="C478">
        <v>242</v>
      </c>
      <c r="D478">
        <v>170</v>
      </c>
      <c r="E478">
        <v>343</v>
      </c>
      <c r="F478">
        <v>46</v>
      </c>
      <c r="G478">
        <v>20</v>
      </c>
      <c r="H478">
        <v>0</v>
      </c>
      <c r="I478">
        <v>5</v>
      </c>
      <c r="J478">
        <v>10</v>
      </c>
      <c r="K478">
        <v>28594</v>
      </c>
    </row>
    <row r="479" spans="1:11" x14ac:dyDescent="0.3">
      <c r="A479" t="str">
        <f t="shared" si="0"/>
        <v>Humboldt County</v>
      </c>
      <c r="B479" s="72" t="s">
        <v>1265</v>
      </c>
      <c r="C479">
        <v>826</v>
      </c>
      <c r="D479">
        <v>1071</v>
      </c>
      <c r="E479">
        <v>1252</v>
      </c>
      <c r="F479">
        <v>500</v>
      </c>
      <c r="G479">
        <v>48</v>
      </c>
      <c r="H479">
        <v>10</v>
      </c>
      <c r="I479">
        <v>96</v>
      </c>
      <c r="J479">
        <v>42</v>
      </c>
      <c r="K479">
        <v>136106</v>
      </c>
    </row>
    <row r="480" spans="1:11" x14ac:dyDescent="0.3">
      <c r="A480" t="str">
        <f t="shared" si="0"/>
        <v>Imperial County</v>
      </c>
      <c r="B480" s="72" t="s">
        <v>684</v>
      </c>
      <c r="C480">
        <v>2023</v>
      </c>
      <c r="D480">
        <v>1083</v>
      </c>
      <c r="E480">
        <v>2864</v>
      </c>
      <c r="F480">
        <v>150</v>
      </c>
      <c r="G480">
        <v>45</v>
      </c>
      <c r="H480">
        <v>20</v>
      </c>
      <c r="I480">
        <v>49</v>
      </c>
      <c r="J480">
        <v>20</v>
      </c>
      <c r="K480">
        <v>178279</v>
      </c>
    </row>
    <row r="481" spans="1:11" x14ac:dyDescent="0.3">
      <c r="A481" t="str">
        <f t="shared" si="0"/>
        <v>Inyo County</v>
      </c>
      <c r="B481" s="72" t="s">
        <v>1266</v>
      </c>
      <c r="C481">
        <v>36</v>
      </c>
      <c r="D481">
        <v>20</v>
      </c>
      <c r="E481">
        <v>49</v>
      </c>
      <c r="F481">
        <v>15</v>
      </c>
      <c r="G481">
        <v>0</v>
      </c>
      <c r="H481">
        <v>0</v>
      </c>
      <c r="I481">
        <v>5</v>
      </c>
      <c r="J481">
        <v>10</v>
      </c>
      <c r="K481">
        <v>4569</v>
      </c>
    </row>
    <row r="482" spans="1:11" x14ac:dyDescent="0.3">
      <c r="A482" t="str">
        <f t="shared" si="0"/>
        <v>Kern County</v>
      </c>
      <c r="B482" s="72" t="s">
        <v>1267</v>
      </c>
      <c r="C482">
        <v>5594</v>
      </c>
      <c r="D482">
        <v>5101</v>
      </c>
      <c r="E482">
        <v>8698</v>
      </c>
      <c r="F482">
        <v>909</v>
      </c>
      <c r="G482">
        <v>461</v>
      </c>
      <c r="H482">
        <v>157</v>
      </c>
      <c r="I482">
        <v>402</v>
      </c>
      <c r="J482">
        <v>106</v>
      </c>
      <c r="K482">
        <v>879341</v>
      </c>
    </row>
    <row r="483" spans="1:11" x14ac:dyDescent="0.3">
      <c r="A483" t="str">
        <f t="shared" si="0"/>
        <v>Kings County</v>
      </c>
      <c r="B483" s="72" t="s">
        <v>1268</v>
      </c>
      <c r="C483">
        <v>758</v>
      </c>
      <c r="D483">
        <v>485</v>
      </c>
      <c r="E483">
        <v>1090</v>
      </c>
      <c r="F483">
        <v>102</v>
      </c>
      <c r="G483">
        <v>23</v>
      </c>
      <c r="H483">
        <v>0</v>
      </c>
      <c r="I483">
        <v>25</v>
      </c>
      <c r="J483">
        <v>15</v>
      </c>
      <c r="K483">
        <v>127311</v>
      </c>
    </row>
    <row r="484" spans="1:11" x14ac:dyDescent="0.3">
      <c r="A484" t="str">
        <f t="shared" si="0"/>
        <v>Lake County</v>
      </c>
      <c r="B484" s="72" t="s">
        <v>1269</v>
      </c>
      <c r="C484">
        <v>352</v>
      </c>
      <c r="D484">
        <v>453</v>
      </c>
      <c r="E484">
        <v>555</v>
      </c>
      <c r="F484">
        <v>211</v>
      </c>
      <c r="G484">
        <v>20</v>
      </c>
      <c r="H484">
        <v>0</v>
      </c>
      <c r="I484">
        <v>35</v>
      </c>
      <c r="J484">
        <v>20</v>
      </c>
      <c r="K484">
        <v>64129</v>
      </c>
    </row>
    <row r="485" spans="1:11" x14ac:dyDescent="0.3">
      <c r="A485" t="str">
        <f t="shared" si="0"/>
        <v>Lassen County</v>
      </c>
      <c r="B485" s="72" t="s">
        <v>1270</v>
      </c>
      <c r="C485">
        <v>109</v>
      </c>
      <c r="D485">
        <v>156</v>
      </c>
      <c r="E485">
        <v>175</v>
      </c>
      <c r="F485">
        <v>64</v>
      </c>
      <c r="G485">
        <v>18</v>
      </c>
      <c r="H485">
        <v>0</v>
      </c>
      <c r="I485">
        <v>10</v>
      </c>
      <c r="J485">
        <v>0</v>
      </c>
      <c r="K485">
        <v>32409</v>
      </c>
    </row>
    <row r="486" spans="1:11" x14ac:dyDescent="0.3">
      <c r="A486" t="str">
        <f t="shared" si="0"/>
        <v>Los Angeles County</v>
      </c>
      <c r="B486" s="72" t="s">
        <v>788</v>
      </c>
      <c r="C486">
        <v>59711</v>
      </c>
      <c r="D486">
        <v>50752</v>
      </c>
      <c r="E486">
        <v>93919</v>
      </c>
      <c r="F486">
        <v>5728</v>
      </c>
      <c r="G486">
        <v>5754</v>
      </c>
      <c r="H486">
        <v>1524</v>
      </c>
      <c r="I486">
        <v>2746</v>
      </c>
      <c r="J486">
        <v>1182</v>
      </c>
      <c r="K486">
        <v>10034363</v>
      </c>
    </row>
    <row r="487" spans="1:11" x14ac:dyDescent="0.3">
      <c r="A487" t="str">
        <f t="shared" si="0"/>
        <v>Madera County</v>
      </c>
      <c r="B487" s="72" t="s">
        <v>798</v>
      </c>
      <c r="C487">
        <v>855</v>
      </c>
      <c r="D487">
        <v>715</v>
      </c>
      <c r="E487">
        <v>1348</v>
      </c>
      <c r="F487">
        <v>108</v>
      </c>
      <c r="G487">
        <v>49</v>
      </c>
      <c r="H487">
        <v>35</v>
      </c>
      <c r="I487">
        <v>25</v>
      </c>
      <c r="J487">
        <v>15</v>
      </c>
      <c r="K487">
        <v>157496</v>
      </c>
    </row>
    <row r="488" spans="1:11" x14ac:dyDescent="0.3">
      <c r="A488" t="str">
        <f t="shared" si="0"/>
        <v>Marin County</v>
      </c>
      <c r="B488" s="72" t="s">
        <v>1271</v>
      </c>
      <c r="C488">
        <v>513</v>
      </c>
      <c r="D488">
        <v>1029</v>
      </c>
      <c r="E488">
        <v>902</v>
      </c>
      <c r="F488">
        <v>310</v>
      </c>
      <c r="G488">
        <v>273</v>
      </c>
      <c r="H488">
        <v>32</v>
      </c>
      <c r="I488">
        <v>20</v>
      </c>
      <c r="J488">
        <v>25</v>
      </c>
      <c r="K488">
        <v>253563</v>
      </c>
    </row>
    <row r="489" spans="1:11" x14ac:dyDescent="0.3">
      <c r="A489" t="str">
        <f t="shared" si="0"/>
        <v>Mariposa County</v>
      </c>
      <c r="B489" s="72" t="s">
        <v>1272</v>
      </c>
      <c r="C489">
        <v>47</v>
      </c>
      <c r="D489">
        <v>45</v>
      </c>
      <c r="E489">
        <v>74</v>
      </c>
      <c r="F489">
        <v>15</v>
      </c>
      <c r="G489">
        <v>5</v>
      </c>
      <c r="H489">
        <v>0</v>
      </c>
      <c r="I489">
        <v>5</v>
      </c>
      <c r="J489">
        <v>0</v>
      </c>
      <c r="K489">
        <v>15900</v>
      </c>
    </row>
    <row r="490" spans="1:11" x14ac:dyDescent="0.3">
      <c r="A490" t="str">
        <f t="shared" si="0"/>
        <v>Mendocino County</v>
      </c>
      <c r="B490" s="72" t="s">
        <v>1273</v>
      </c>
      <c r="C490">
        <v>448</v>
      </c>
      <c r="D490">
        <v>576</v>
      </c>
      <c r="E490">
        <v>701</v>
      </c>
      <c r="F490">
        <v>243</v>
      </c>
      <c r="G490">
        <v>36</v>
      </c>
      <c r="H490">
        <v>0</v>
      </c>
      <c r="I490">
        <v>20</v>
      </c>
      <c r="J490">
        <v>15</v>
      </c>
      <c r="K490">
        <v>85930</v>
      </c>
    </row>
    <row r="491" spans="1:11" x14ac:dyDescent="0.3">
      <c r="A491" t="str">
        <f t="shared" si="0"/>
        <v>Merced County</v>
      </c>
      <c r="B491" s="72" t="s">
        <v>824</v>
      </c>
      <c r="C491">
        <v>1507</v>
      </c>
      <c r="D491">
        <v>1287</v>
      </c>
      <c r="E491">
        <v>2414</v>
      </c>
      <c r="F491">
        <v>213</v>
      </c>
      <c r="G491">
        <v>84</v>
      </c>
      <c r="H491">
        <v>60</v>
      </c>
      <c r="I491">
        <v>40</v>
      </c>
      <c r="J491">
        <v>35</v>
      </c>
      <c r="K491">
        <v>272103</v>
      </c>
    </row>
    <row r="492" spans="1:11" x14ac:dyDescent="0.3">
      <c r="A492" t="str">
        <f t="shared" si="0"/>
        <v>Modoc County</v>
      </c>
      <c r="B492" s="72" t="s">
        <v>1274</v>
      </c>
      <c r="C492">
        <v>38</v>
      </c>
      <c r="D492">
        <v>54</v>
      </c>
      <c r="E492">
        <v>70</v>
      </c>
      <c r="F492">
        <v>20</v>
      </c>
      <c r="G492">
        <v>0</v>
      </c>
      <c r="H492">
        <v>0</v>
      </c>
      <c r="I492">
        <v>5</v>
      </c>
      <c r="J492">
        <v>5</v>
      </c>
      <c r="K492">
        <v>9105</v>
      </c>
    </row>
    <row r="493" spans="1:11" x14ac:dyDescent="0.3">
      <c r="A493" t="str">
        <f t="shared" si="0"/>
        <v>Mono County</v>
      </c>
      <c r="B493" s="72" t="s">
        <v>1275</v>
      </c>
      <c r="C493">
        <v>131</v>
      </c>
      <c r="D493">
        <v>87</v>
      </c>
      <c r="E493">
        <v>171</v>
      </c>
      <c r="F493">
        <v>31</v>
      </c>
      <c r="G493">
        <v>0</v>
      </c>
      <c r="H493">
        <v>0</v>
      </c>
      <c r="I493">
        <v>5</v>
      </c>
      <c r="J493">
        <v>10</v>
      </c>
      <c r="K493">
        <v>26916</v>
      </c>
    </row>
    <row r="494" spans="1:11" x14ac:dyDescent="0.3">
      <c r="A494" t="str">
        <f t="shared" si="0"/>
        <v>Monterey County</v>
      </c>
      <c r="B494" s="72" t="s">
        <v>844</v>
      </c>
      <c r="C494">
        <v>1619</v>
      </c>
      <c r="D494">
        <v>1529</v>
      </c>
      <c r="E494">
        <v>2804</v>
      </c>
      <c r="F494">
        <v>163</v>
      </c>
      <c r="G494">
        <v>104</v>
      </c>
      <c r="H494">
        <v>37</v>
      </c>
      <c r="I494">
        <v>45</v>
      </c>
      <c r="J494">
        <v>45</v>
      </c>
      <c r="K494">
        <v>419546</v>
      </c>
    </row>
    <row r="495" spans="1:11" x14ac:dyDescent="0.3">
      <c r="A495" t="str">
        <f t="shared" si="0"/>
        <v>Napa County</v>
      </c>
      <c r="B495" s="72" t="s">
        <v>862</v>
      </c>
      <c r="C495">
        <v>502</v>
      </c>
      <c r="D495">
        <v>669</v>
      </c>
      <c r="E495">
        <v>857</v>
      </c>
      <c r="F495">
        <v>258</v>
      </c>
      <c r="G495">
        <v>15</v>
      </c>
      <c r="H495">
        <v>10</v>
      </c>
      <c r="I495">
        <v>15</v>
      </c>
      <c r="J495">
        <v>10</v>
      </c>
      <c r="K495">
        <v>138980</v>
      </c>
    </row>
    <row r="496" spans="1:11" x14ac:dyDescent="0.3">
      <c r="A496" t="str">
        <f t="shared" si="0"/>
        <v>Nevada County</v>
      </c>
      <c r="B496" s="72" t="s">
        <v>1276</v>
      </c>
      <c r="C496">
        <v>206</v>
      </c>
      <c r="D496">
        <v>359</v>
      </c>
      <c r="E496">
        <v>431</v>
      </c>
      <c r="F496">
        <v>100</v>
      </c>
      <c r="G496">
        <v>21</v>
      </c>
      <c r="H496">
        <v>0</v>
      </c>
      <c r="I496">
        <v>15</v>
      </c>
      <c r="J496">
        <v>5</v>
      </c>
      <c r="K496">
        <v>75076</v>
      </c>
    </row>
    <row r="497" spans="1:11" x14ac:dyDescent="0.3">
      <c r="A497" t="str">
        <f t="shared" si="0"/>
        <v>Orange County</v>
      </c>
      <c r="B497" s="72" t="s">
        <v>894</v>
      </c>
      <c r="C497">
        <v>10780</v>
      </c>
      <c r="D497">
        <v>12461</v>
      </c>
      <c r="E497">
        <v>19045</v>
      </c>
      <c r="F497">
        <v>1368</v>
      </c>
      <c r="G497">
        <v>1638</v>
      </c>
      <c r="H497">
        <v>615</v>
      </c>
      <c r="I497">
        <v>421</v>
      </c>
      <c r="J497">
        <v>243</v>
      </c>
      <c r="K497">
        <v>3175685</v>
      </c>
    </row>
    <row r="498" spans="1:11" x14ac:dyDescent="0.3">
      <c r="A498" t="str">
        <f t="shared" si="0"/>
        <v>Placer County</v>
      </c>
      <c r="B498" s="72" t="s">
        <v>1277</v>
      </c>
      <c r="C498">
        <v>2078</v>
      </c>
      <c r="D498">
        <v>1827</v>
      </c>
      <c r="E498">
        <v>3327</v>
      </c>
      <c r="F498">
        <v>297</v>
      </c>
      <c r="G498">
        <v>192</v>
      </c>
      <c r="H498">
        <v>21</v>
      </c>
      <c r="I498">
        <v>55</v>
      </c>
      <c r="J498">
        <v>40</v>
      </c>
      <c r="K498">
        <v>413721</v>
      </c>
    </row>
    <row r="499" spans="1:11" x14ac:dyDescent="0.3">
      <c r="A499" t="str">
        <f t="shared" si="0"/>
        <v>Plumas County</v>
      </c>
      <c r="B499" s="72" t="s">
        <v>1278</v>
      </c>
      <c r="C499">
        <v>77</v>
      </c>
      <c r="D499">
        <v>96</v>
      </c>
      <c r="E499">
        <v>127</v>
      </c>
      <c r="F499">
        <v>28</v>
      </c>
      <c r="G499">
        <v>5</v>
      </c>
      <c r="H499">
        <v>0</v>
      </c>
      <c r="I499">
        <v>0</v>
      </c>
      <c r="J499">
        <v>5</v>
      </c>
      <c r="K499">
        <v>16732</v>
      </c>
    </row>
    <row r="500" spans="1:11" x14ac:dyDescent="0.3">
      <c r="A500" t="str">
        <f t="shared" si="0"/>
        <v>Riverside County</v>
      </c>
      <c r="B500" s="72" t="s">
        <v>1004</v>
      </c>
      <c r="C500">
        <v>10524</v>
      </c>
      <c r="D500">
        <v>10144</v>
      </c>
      <c r="E500">
        <v>17542</v>
      </c>
      <c r="F500">
        <v>760</v>
      </c>
      <c r="G500">
        <v>1246</v>
      </c>
      <c r="H500">
        <v>406</v>
      </c>
      <c r="I500">
        <v>593</v>
      </c>
      <c r="J500">
        <v>196</v>
      </c>
      <c r="K500">
        <v>2438844</v>
      </c>
    </row>
    <row r="501" spans="1:11" x14ac:dyDescent="0.3">
      <c r="A501" t="str">
        <f t="shared" si="0"/>
        <v>Sacramento County</v>
      </c>
      <c r="B501" s="72" t="s">
        <v>1016</v>
      </c>
      <c r="C501">
        <v>8000</v>
      </c>
      <c r="D501">
        <v>8957</v>
      </c>
      <c r="E501">
        <v>13248</v>
      </c>
      <c r="F501">
        <v>2024</v>
      </c>
      <c r="G501">
        <v>1229</v>
      </c>
      <c r="H501">
        <v>138</v>
      </c>
      <c r="I501">
        <v>269</v>
      </c>
      <c r="J501">
        <v>174</v>
      </c>
      <c r="K501">
        <v>1539589</v>
      </c>
    </row>
    <row r="502" spans="1:11" x14ac:dyDescent="0.3">
      <c r="A502" t="str">
        <f t="shared" si="0"/>
        <v>San Benito County</v>
      </c>
      <c r="B502" s="72" t="s">
        <v>1279</v>
      </c>
      <c r="C502">
        <v>253</v>
      </c>
      <c r="D502">
        <v>257</v>
      </c>
      <c r="E502">
        <v>447</v>
      </c>
      <c r="F502">
        <v>28</v>
      </c>
      <c r="G502">
        <v>30</v>
      </c>
      <c r="H502">
        <v>0</v>
      </c>
      <c r="I502">
        <v>10</v>
      </c>
      <c r="J502">
        <v>5</v>
      </c>
      <c r="K502">
        <v>63988</v>
      </c>
    </row>
    <row r="503" spans="1:11" x14ac:dyDescent="0.3">
      <c r="A503" t="str">
        <f t="shared" si="0"/>
        <v>San Bernardino County</v>
      </c>
      <c r="B503" s="72" t="s">
        <v>1022</v>
      </c>
      <c r="C503">
        <v>9700</v>
      </c>
      <c r="D503">
        <v>10153</v>
      </c>
      <c r="E503">
        <v>16563</v>
      </c>
      <c r="F503">
        <v>1014</v>
      </c>
      <c r="G503">
        <v>1076</v>
      </c>
      <c r="H503">
        <v>544</v>
      </c>
      <c r="I503">
        <v>589</v>
      </c>
      <c r="J503">
        <v>258</v>
      </c>
      <c r="K503">
        <v>2156671</v>
      </c>
    </row>
    <row r="504" spans="1:11" x14ac:dyDescent="0.3">
      <c r="A504" t="str">
        <f t="shared" si="0"/>
        <v>San Diego County</v>
      </c>
      <c r="B504" s="72" t="s">
        <v>1030</v>
      </c>
      <c r="C504">
        <v>16830</v>
      </c>
      <c r="D504">
        <v>13992</v>
      </c>
      <c r="E504">
        <v>25707</v>
      </c>
      <c r="F504">
        <v>1818</v>
      </c>
      <c r="G504">
        <v>2085</v>
      </c>
      <c r="H504">
        <v>549</v>
      </c>
      <c r="I504">
        <v>463</v>
      </c>
      <c r="J504">
        <v>309</v>
      </c>
      <c r="K504">
        <v>3296550</v>
      </c>
    </row>
    <row r="505" spans="1:11" x14ac:dyDescent="0.3">
      <c r="A505" t="str">
        <f t="shared" si="0"/>
        <v>San Francisco County</v>
      </c>
      <c r="B505" s="72" t="s">
        <v>1036</v>
      </c>
      <c r="C505">
        <v>1604</v>
      </c>
      <c r="D505">
        <v>1986</v>
      </c>
      <c r="E505">
        <v>3097</v>
      </c>
      <c r="F505">
        <v>269</v>
      </c>
      <c r="G505">
        <v>113</v>
      </c>
      <c r="H505">
        <v>0</v>
      </c>
      <c r="I505">
        <v>125</v>
      </c>
      <c r="J505">
        <v>80</v>
      </c>
      <c r="K505">
        <v>874784</v>
      </c>
    </row>
    <row r="506" spans="1:11" x14ac:dyDescent="0.3">
      <c r="A506" t="str">
        <f t="shared" si="0"/>
        <v>San Joaquin County</v>
      </c>
      <c r="B506" s="72" t="s">
        <v>1042</v>
      </c>
      <c r="C506">
        <v>5405</v>
      </c>
      <c r="D506">
        <v>3953</v>
      </c>
      <c r="E506">
        <v>7604</v>
      </c>
      <c r="F506">
        <v>528</v>
      </c>
      <c r="G506">
        <v>778</v>
      </c>
      <c r="H506">
        <v>192</v>
      </c>
      <c r="I506">
        <v>195</v>
      </c>
      <c r="J506">
        <v>90</v>
      </c>
      <c r="K506">
        <v>728105</v>
      </c>
    </row>
    <row r="507" spans="1:11" x14ac:dyDescent="0.3">
      <c r="A507" t="str">
        <f t="shared" si="0"/>
        <v>San Luis Obispo County</v>
      </c>
      <c r="B507" s="72" t="s">
        <v>1052</v>
      </c>
      <c r="C507">
        <v>1123</v>
      </c>
      <c r="D507">
        <v>1367</v>
      </c>
      <c r="E507">
        <v>1827</v>
      </c>
      <c r="F507">
        <v>338</v>
      </c>
      <c r="G507">
        <v>198</v>
      </c>
      <c r="H507">
        <v>100</v>
      </c>
      <c r="I507">
        <v>42</v>
      </c>
      <c r="J507">
        <v>50</v>
      </c>
      <c r="K507">
        <v>276674</v>
      </c>
    </row>
    <row r="508" spans="1:11" x14ac:dyDescent="0.3">
      <c r="A508" t="str">
        <f t="shared" si="0"/>
        <v>San Mateo County</v>
      </c>
      <c r="B508" s="72" t="s">
        <v>1058</v>
      </c>
      <c r="C508">
        <v>1691</v>
      </c>
      <c r="D508">
        <v>2685</v>
      </c>
      <c r="E508">
        <v>3167</v>
      </c>
      <c r="F508">
        <v>287</v>
      </c>
      <c r="G508">
        <v>627</v>
      </c>
      <c r="H508">
        <v>183</v>
      </c>
      <c r="I508">
        <v>100</v>
      </c>
      <c r="J508">
        <v>75</v>
      </c>
      <c r="K508">
        <v>735888</v>
      </c>
    </row>
    <row r="509" spans="1:11" x14ac:dyDescent="0.3">
      <c r="A509" t="str">
        <f t="shared" si="0"/>
        <v>Santa Barbara County</v>
      </c>
      <c r="B509" s="72" t="s">
        <v>1068</v>
      </c>
      <c r="C509">
        <v>2393</v>
      </c>
      <c r="D509">
        <v>2305</v>
      </c>
      <c r="E509">
        <v>3635</v>
      </c>
      <c r="F509">
        <v>691</v>
      </c>
      <c r="G509">
        <v>205</v>
      </c>
      <c r="H509">
        <v>97</v>
      </c>
      <c r="I509">
        <v>45</v>
      </c>
      <c r="J509">
        <v>65</v>
      </c>
      <c r="K509">
        <v>477097</v>
      </c>
    </row>
    <row r="510" spans="1:11" x14ac:dyDescent="0.3">
      <c r="A510" t="str">
        <f t="shared" si="0"/>
        <v>Santa Clara County</v>
      </c>
      <c r="B510" s="72" t="s">
        <v>1070</v>
      </c>
      <c r="C510">
        <v>5577</v>
      </c>
      <c r="D510">
        <v>6885</v>
      </c>
      <c r="E510">
        <v>10066</v>
      </c>
      <c r="F510">
        <v>762</v>
      </c>
      <c r="G510">
        <v>1276</v>
      </c>
      <c r="H510">
        <v>150</v>
      </c>
      <c r="I510">
        <v>116</v>
      </c>
      <c r="J510">
        <v>206</v>
      </c>
      <c r="K510">
        <v>1948999</v>
      </c>
    </row>
    <row r="511" spans="1:11" x14ac:dyDescent="0.3">
      <c r="A511" t="str">
        <f t="shared" si="0"/>
        <v>Santa Cruz County</v>
      </c>
      <c r="B511" s="72" t="s">
        <v>1074</v>
      </c>
      <c r="C511">
        <v>740</v>
      </c>
      <c r="D511">
        <v>1035</v>
      </c>
      <c r="E511">
        <v>1379</v>
      </c>
      <c r="F511">
        <v>261</v>
      </c>
      <c r="G511">
        <v>106</v>
      </c>
      <c r="H511">
        <v>0</v>
      </c>
      <c r="I511">
        <v>15</v>
      </c>
      <c r="J511">
        <v>25</v>
      </c>
      <c r="K511">
        <v>292856</v>
      </c>
    </row>
    <row r="512" spans="1:11" x14ac:dyDescent="0.3">
      <c r="A512" t="str">
        <f t="shared" si="0"/>
        <v>Shasta County</v>
      </c>
      <c r="B512" s="72" t="s">
        <v>1280</v>
      </c>
      <c r="C512">
        <v>1194</v>
      </c>
      <c r="D512">
        <v>1627</v>
      </c>
      <c r="E512">
        <v>1763</v>
      </c>
      <c r="F512">
        <v>495</v>
      </c>
      <c r="G512">
        <v>377</v>
      </c>
      <c r="H512">
        <v>73</v>
      </c>
      <c r="I512">
        <v>67</v>
      </c>
      <c r="J512">
        <v>30</v>
      </c>
      <c r="K512">
        <v>171385</v>
      </c>
    </row>
    <row r="513" spans="1:11" x14ac:dyDescent="0.3">
      <c r="A513" t="str">
        <f t="shared" si="0"/>
        <v>Sierra County</v>
      </c>
      <c r="B513" s="72" t="s">
        <v>1281</v>
      </c>
      <c r="C513">
        <v>15</v>
      </c>
      <c r="D513">
        <v>15</v>
      </c>
      <c r="E513">
        <v>25</v>
      </c>
      <c r="F513">
        <v>5</v>
      </c>
      <c r="G513">
        <v>0</v>
      </c>
      <c r="H513">
        <v>0</v>
      </c>
      <c r="I513">
        <v>0</v>
      </c>
      <c r="J513">
        <v>5</v>
      </c>
      <c r="K513">
        <v>2612</v>
      </c>
    </row>
    <row r="514" spans="1:11" x14ac:dyDescent="0.3">
      <c r="A514" t="str">
        <f t="shared" si="0"/>
        <v>Siskiyou County</v>
      </c>
      <c r="B514" s="72" t="s">
        <v>1282</v>
      </c>
      <c r="C514">
        <v>180</v>
      </c>
      <c r="D514">
        <v>238</v>
      </c>
      <c r="E514">
        <v>306</v>
      </c>
      <c r="F514">
        <v>117</v>
      </c>
      <c r="G514">
        <v>0</v>
      </c>
      <c r="H514">
        <v>0</v>
      </c>
      <c r="I514">
        <v>20</v>
      </c>
      <c r="J514">
        <v>10</v>
      </c>
      <c r="K514">
        <v>41389</v>
      </c>
    </row>
    <row r="515" spans="1:11" x14ac:dyDescent="0.3">
      <c r="A515" t="str">
        <f t="shared" si="0"/>
        <v>Solano County</v>
      </c>
      <c r="B515" s="72" t="s">
        <v>1283</v>
      </c>
      <c r="C515">
        <v>1676</v>
      </c>
      <c r="D515">
        <v>2429</v>
      </c>
      <c r="E515">
        <v>3032</v>
      </c>
      <c r="F515">
        <v>415</v>
      </c>
      <c r="G515">
        <v>439</v>
      </c>
      <c r="H515">
        <v>90</v>
      </c>
      <c r="I515">
        <v>86</v>
      </c>
      <c r="J515">
        <v>40</v>
      </c>
      <c r="K515">
        <v>443198</v>
      </c>
    </row>
    <row r="516" spans="1:11" x14ac:dyDescent="0.3">
      <c r="A516" t="str">
        <f t="shared" si="0"/>
        <v>Sonoma County</v>
      </c>
      <c r="B516" s="72" t="s">
        <v>1118</v>
      </c>
      <c r="C516">
        <v>1829</v>
      </c>
      <c r="D516">
        <v>2302</v>
      </c>
      <c r="E516">
        <v>3070</v>
      </c>
      <c r="F516">
        <v>591</v>
      </c>
      <c r="G516">
        <v>275</v>
      </c>
      <c r="H516">
        <v>80</v>
      </c>
      <c r="I516">
        <v>101</v>
      </c>
      <c r="J516">
        <v>65</v>
      </c>
      <c r="K516">
        <v>495020</v>
      </c>
    </row>
    <row r="517" spans="1:11" x14ac:dyDescent="0.3">
      <c r="A517" t="str">
        <f t="shared" si="0"/>
        <v>Stanislaus County</v>
      </c>
      <c r="B517" s="72" t="s">
        <v>1284</v>
      </c>
      <c r="C517">
        <v>3375</v>
      </c>
      <c r="D517">
        <v>2529</v>
      </c>
      <c r="E517">
        <v>5049</v>
      </c>
      <c r="F517">
        <v>394</v>
      </c>
      <c r="G517">
        <v>303</v>
      </c>
      <c r="H517">
        <v>10</v>
      </c>
      <c r="I517">
        <v>108</v>
      </c>
      <c r="J517">
        <v>60</v>
      </c>
      <c r="K517">
        <v>548669</v>
      </c>
    </row>
    <row r="518" spans="1:11" x14ac:dyDescent="0.3">
      <c r="A518" t="str">
        <f t="shared" si="0"/>
        <v>Sutter County</v>
      </c>
      <c r="B518" s="72" t="s">
        <v>1285</v>
      </c>
      <c r="C518">
        <v>500</v>
      </c>
      <c r="D518">
        <v>532</v>
      </c>
      <c r="E518">
        <v>800</v>
      </c>
      <c r="F518">
        <v>155</v>
      </c>
      <c r="G518">
        <v>52</v>
      </c>
      <c r="H518">
        <v>24</v>
      </c>
      <c r="I518">
        <v>15</v>
      </c>
      <c r="J518">
        <v>10</v>
      </c>
      <c r="K518">
        <v>97305</v>
      </c>
    </row>
    <row r="519" spans="1:11" x14ac:dyDescent="0.3">
      <c r="A519" t="str">
        <f t="shared" si="0"/>
        <v>Tehama County</v>
      </c>
      <c r="B519" s="72" t="s">
        <v>1148</v>
      </c>
      <c r="C519">
        <v>552</v>
      </c>
      <c r="D519">
        <v>574</v>
      </c>
      <c r="E519">
        <v>796</v>
      </c>
      <c r="F519">
        <v>149</v>
      </c>
      <c r="G519">
        <v>129</v>
      </c>
      <c r="H519">
        <v>0</v>
      </c>
      <c r="I519">
        <v>46</v>
      </c>
      <c r="J519">
        <v>10</v>
      </c>
      <c r="K519">
        <v>69184</v>
      </c>
    </row>
    <row r="520" spans="1:11" x14ac:dyDescent="0.3">
      <c r="A520" t="str">
        <f t="shared" si="0"/>
        <v>Trinity County</v>
      </c>
      <c r="B520" s="72" t="s">
        <v>1286</v>
      </c>
      <c r="C520">
        <v>40</v>
      </c>
      <c r="D520">
        <v>61</v>
      </c>
      <c r="E520">
        <v>78</v>
      </c>
      <c r="F520">
        <v>25</v>
      </c>
      <c r="G520">
        <v>0</v>
      </c>
      <c r="H520">
        <v>0</v>
      </c>
      <c r="I520">
        <v>0</v>
      </c>
      <c r="J520">
        <v>0</v>
      </c>
      <c r="K520">
        <v>12309</v>
      </c>
    </row>
    <row r="521" spans="1:11" x14ac:dyDescent="0.3">
      <c r="A521" t="str">
        <f t="shared" si="0"/>
        <v>Tulare County</v>
      </c>
      <c r="B521" s="72" t="s">
        <v>1166</v>
      </c>
      <c r="C521">
        <v>3201</v>
      </c>
      <c r="D521">
        <v>3071</v>
      </c>
      <c r="E521">
        <v>4948</v>
      </c>
      <c r="F521">
        <v>486</v>
      </c>
      <c r="G521">
        <v>581</v>
      </c>
      <c r="H521">
        <v>113</v>
      </c>
      <c r="I521">
        <v>141</v>
      </c>
      <c r="J521">
        <v>77</v>
      </c>
      <c r="K521">
        <v>500568</v>
      </c>
    </row>
    <row r="522" spans="1:11" x14ac:dyDescent="0.3">
      <c r="A522" t="str">
        <f t="shared" si="0"/>
        <v>Tuolumne County</v>
      </c>
      <c r="B522" s="72" t="s">
        <v>1287</v>
      </c>
      <c r="C522">
        <v>186</v>
      </c>
      <c r="D522">
        <v>260</v>
      </c>
      <c r="E522">
        <v>295</v>
      </c>
      <c r="F522">
        <v>118</v>
      </c>
      <c r="G522">
        <v>61</v>
      </c>
      <c r="H522">
        <v>0</v>
      </c>
      <c r="I522">
        <v>10</v>
      </c>
      <c r="J522">
        <v>5</v>
      </c>
      <c r="K522">
        <v>55039</v>
      </c>
    </row>
    <row r="523" spans="1:11" x14ac:dyDescent="0.3">
      <c r="A523" t="str">
        <f t="shared" si="0"/>
        <v>Ventura County</v>
      </c>
      <c r="B523" s="72" t="s">
        <v>1188</v>
      </c>
      <c r="C523">
        <v>5069</v>
      </c>
      <c r="D523">
        <v>3985</v>
      </c>
      <c r="E523">
        <v>7780</v>
      </c>
      <c r="F523">
        <v>539</v>
      </c>
      <c r="G523">
        <v>382</v>
      </c>
      <c r="H523">
        <v>193</v>
      </c>
      <c r="I523">
        <v>127</v>
      </c>
      <c r="J523">
        <v>70</v>
      </c>
      <c r="K523">
        <v>827123</v>
      </c>
    </row>
    <row r="524" spans="1:11" x14ac:dyDescent="0.3">
      <c r="A524" t="str">
        <f t="shared" si="0"/>
        <v>Yolo County</v>
      </c>
      <c r="B524" s="72" t="s">
        <v>1288</v>
      </c>
      <c r="C524">
        <v>993</v>
      </c>
      <c r="D524">
        <v>934</v>
      </c>
      <c r="E524">
        <v>1572</v>
      </c>
      <c r="F524">
        <v>242</v>
      </c>
      <c r="G524">
        <v>48</v>
      </c>
      <c r="H524">
        <v>33</v>
      </c>
      <c r="I524">
        <v>25</v>
      </c>
      <c r="J524">
        <v>30</v>
      </c>
      <c r="K524">
        <v>219061</v>
      </c>
    </row>
    <row r="525" spans="1:11" x14ac:dyDescent="0.3">
      <c r="A525" t="str">
        <f t="shared" si="0"/>
        <v>Yuba County</v>
      </c>
      <c r="B525" s="72" t="s">
        <v>1289</v>
      </c>
      <c r="C525">
        <v>421</v>
      </c>
      <c r="D525">
        <v>453</v>
      </c>
      <c r="E525">
        <v>669</v>
      </c>
      <c r="F525">
        <v>122</v>
      </c>
      <c r="G525">
        <v>85</v>
      </c>
      <c r="H525">
        <v>0</v>
      </c>
      <c r="I525">
        <v>15</v>
      </c>
      <c r="J525">
        <v>10</v>
      </c>
      <c r="K525">
        <v>78079</v>
      </c>
    </row>
    <row r="526" spans="1:11" x14ac:dyDescent="0.3">
      <c r="A526" t="str">
        <f t="shared" si="0"/>
        <v>#N/A County</v>
      </c>
      <c r="B526" s="72" t="s">
        <v>1254</v>
      </c>
      <c r="C526">
        <v>1623</v>
      </c>
      <c r="D526">
        <v>2310</v>
      </c>
      <c r="E526">
        <v>2511</v>
      </c>
      <c r="F526">
        <v>458</v>
      </c>
      <c r="G526">
        <v>315</v>
      </c>
      <c r="H526">
        <v>80</v>
      </c>
      <c r="I526">
        <v>120</v>
      </c>
      <c r="J526">
        <v>497</v>
      </c>
      <c r="K526">
        <v>0</v>
      </c>
    </row>
    <row r="527" spans="1:11" x14ac:dyDescent="0.3">
      <c r="B527" s="72" t="s">
        <v>1255</v>
      </c>
      <c r="C527">
        <v>192384</v>
      </c>
      <c r="D527">
        <v>185353</v>
      </c>
      <c r="E527">
        <v>309381</v>
      </c>
      <c r="F527">
        <v>27881</v>
      </c>
      <c r="G527">
        <v>23728</v>
      </c>
      <c r="H527">
        <v>6188</v>
      </c>
      <c r="I527">
        <v>8288</v>
      </c>
      <c r="J527">
        <v>4792</v>
      </c>
      <c r="K527">
        <v>39288287</v>
      </c>
    </row>
    <row r="529" spans="1:11" x14ac:dyDescent="0.3">
      <c r="A529" s="1" t="s">
        <v>1178</v>
      </c>
      <c r="B529" s="193" t="s">
        <v>323</v>
      </c>
      <c r="C529" s="193" t="s">
        <v>324</v>
      </c>
      <c r="D529" t="s">
        <v>325</v>
      </c>
      <c r="E529" t="s">
        <v>326</v>
      </c>
      <c r="F529" t="s">
        <v>327</v>
      </c>
      <c r="G529" t="s">
        <v>328</v>
      </c>
      <c r="H529" t="s">
        <v>329</v>
      </c>
      <c r="I529" t="s">
        <v>330</v>
      </c>
      <c r="J529" t="s">
        <v>331</v>
      </c>
      <c r="K529" t="s">
        <v>332</v>
      </c>
    </row>
    <row r="530" spans="1:11" x14ac:dyDescent="0.3">
      <c r="B530" s="72" t="s">
        <v>1178</v>
      </c>
      <c r="C530">
        <v>18219</v>
      </c>
      <c r="D530">
        <v>18252</v>
      </c>
      <c r="E530">
        <v>29677</v>
      </c>
      <c r="F530">
        <v>3204</v>
      </c>
      <c r="G530">
        <v>2369</v>
      </c>
      <c r="H530">
        <v>410</v>
      </c>
      <c r="I530">
        <v>1036</v>
      </c>
      <c r="J530">
        <v>508</v>
      </c>
      <c r="K530">
        <v>3701560</v>
      </c>
    </row>
    <row r="531" spans="1:11" x14ac:dyDescent="0.3">
      <c r="A531" t="str">
        <f>_xlfn.CONCAT(B531," County")</f>
        <v>Alameda County</v>
      </c>
      <c r="B531" s="194" t="s">
        <v>338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1257</v>
      </c>
      <c r="C532">
        <v>15</v>
      </c>
      <c r="D532">
        <v>15</v>
      </c>
      <c r="E532">
        <v>22</v>
      </c>
      <c r="F532">
        <v>5</v>
      </c>
      <c r="G532">
        <v>0</v>
      </c>
      <c r="H532">
        <v>0</v>
      </c>
      <c r="I532">
        <v>0</v>
      </c>
      <c r="J532">
        <v>0</v>
      </c>
      <c r="K532">
        <v>3685</v>
      </c>
    </row>
    <row r="533" spans="1:11" x14ac:dyDescent="0.3">
      <c r="A533" t="str">
        <f t="shared" si="1"/>
        <v>Amador County</v>
      </c>
      <c r="B533" s="194" t="s">
        <v>1258</v>
      </c>
      <c r="C533">
        <v>54</v>
      </c>
      <c r="D533">
        <v>59</v>
      </c>
      <c r="E533">
        <v>90</v>
      </c>
      <c r="F533">
        <v>15</v>
      </c>
      <c r="G533">
        <v>5</v>
      </c>
      <c r="H533">
        <v>0</v>
      </c>
      <c r="I533">
        <v>10</v>
      </c>
      <c r="J533">
        <v>5</v>
      </c>
      <c r="K533">
        <v>10819</v>
      </c>
    </row>
    <row r="534" spans="1:11" x14ac:dyDescent="0.3">
      <c r="A534" t="str">
        <f t="shared" si="1"/>
        <v>Butte County</v>
      </c>
      <c r="B534" s="194" t="s">
        <v>1259</v>
      </c>
      <c r="C534">
        <v>417</v>
      </c>
      <c r="D534">
        <v>395</v>
      </c>
      <c r="E534">
        <v>612</v>
      </c>
      <c r="F534">
        <v>115</v>
      </c>
      <c r="G534">
        <v>39</v>
      </c>
      <c r="H534">
        <v>18</v>
      </c>
      <c r="I534">
        <v>20</v>
      </c>
      <c r="J534">
        <v>15</v>
      </c>
      <c r="K534">
        <v>58405</v>
      </c>
    </row>
    <row r="535" spans="1:11" x14ac:dyDescent="0.3">
      <c r="A535" t="str">
        <f t="shared" si="1"/>
        <v>Calaveras County</v>
      </c>
      <c r="B535" s="194" t="s">
        <v>1260</v>
      </c>
      <c r="C535">
        <v>154</v>
      </c>
      <c r="D535">
        <v>177</v>
      </c>
      <c r="E535">
        <v>249</v>
      </c>
      <c r="F535">
        <v>46</v>
      </c>
      <c r="G535">
        <v>10</v>
      </c>
      <c r="H535">
        <v>0</v>
      </c>
      <c r="I535">
        <v>10</v>
      </c>
      <c r="J535">
        <v>15</v>
      </c>
      <c r="K535">
        <v>37308</v>
      </c>
    </row>
    <row r="536" spans="1:11" x14ac:dyDescent="0.3">
      <c r="A536" t="str">
        <f t="shared" si="1"/>
        <v>Colusa County</v>
      </c>
      <c r="B536" s="194" t="s">
        <v>495</v>
      </c>
      <c r="C536">
        <v>29</v>
      </c>
      <c r="D536">
        <v>21</v>
      </c>
      <c r="E536">
        <v>49</v>
      </c>
      <c r="F536">
        <v>5</v>
      </c>
      <c r="G536">
        <v>0</v>
      </c>
      <c r="H536">
        <v>0</v>
      </c>
      <c r="I536">
        <v>0</v>
      </c>
      <c r="J536">
        <v>0</v>
      </c>
      <c r="K536">
        <v>7652</v>
      </c>
    </row>
    <row r="537" spans="1:11" x14ac:dyDescent="0.3">
      <c r="A537" t="str">
        <f t="shared" si="1"/>
        <v>Contra Costa County</v>
      </c>
      <c r="B537" s="194" t="s">
        <v>1261</v>
      </c>
      <c r="C537">
        <v>212</v>
      </c>
      <c r="D537">
        <v>217</v>
      </c>
      <c r="E537">
        <v>390</v>
      </c>
      <c r="F537">
        <v>20</v>
      </c>
      <c r="G537">
        <v>25</v>
      </c>
      <c r="H537">
        <v>0</v>
      </c>
      <c r="I537">
        <v>10</v>
      </c>
      <c r="J537">
        <v>5</v>
      </c>
      <c r="K537">
        <v>76027</v>
      </c>
    </row>
    <row r="538" spans="1:11" x14ac:dyDescent="0.3">
      <c r="A538" t="str">
        <f t="shared" si="1"/>
        <v>Del Norte County</v>
      </c>
      <c r="B538" s="194" t="s">
        <v>1262</v>
      </c>
      <c r="C538">
        <v>23</v>
      </c>
      <c r="D538">
        <v>22</v>
      </c>
      <c r="E538">
        <v>37</v>
      </c>
      <c r="F538">
        <v>10</v>
      </c>
      <c r="G538">
        <v>5</v>
      </c>
      <c r="H538">
        <v>0</v>
      </c>
      <c r="I538">
        <v>5</v>
      </c>
      <c r="J538">
        <v>0</v>
      </c>
      <c r="K538">
        <v>3640</v>
      </c>
    </row>
    <row r="539" spans="1:11" x14ac:dyDescent="0.3">
      <c r="A539" t="str">
        <f t="shared" si="1"/>
        <v>El Dorado County</v>
      </c>
      <c r="B539" s="194" t="s">
        <v>1263</v>
      </c>
      <c r="C539">
        <v>462</v>
      </c>
      <c r="D539">
        <v>504</v>
      </c>
      <c r="E539">
        <v>828</v>
      </c>
      <c r="F539">
        <v>130</v>
      </c>
      <c r="G539">
        <v>25</v>
      </c>
      <c r="H539">
        <v>0</v>
      </c>
      <c r="I539">
        <v>40</v>
      </c>
      <c r="J539">
        <v>15</v>
      </c>
      <c r="K539">
        <v>124513</v>
      </c>
    </row>
    <row r="540" spans="1:11" x14ac:dyDescent="0.3">
      <c r="A540" t="str">
        <f t="shared" si="1"/>
        <v>Fresno County</v>
      </c>
      <c r="B540" s="194" t="s">
        <v>614</v>
      </c>
      <c r="C540">
        <v>172</v>
      </c>
      <c r="D540">
        <v>141</v>
      </c>
      <c r="E540">
        <v>270</v>
      </c>
      <c r="F540">
        <v>30</v>
      </c>
      <c r="G540">
        <v>0</v>
      </c>
      <c r="H540">
        <v>0</v>
      </c>
      <c r="I540">
        <v>25</v>
      </c>
      <c r="J540">
        <v>0</v>
      </c>
      <c r="K540">
        <v>34220</v>
      </c>
    </row>
    <row r="541" spans="1:11" x14ac:dyDescent="0.3">
      <c r="A541" t="str">
        <f t="shared" si="1"/>
        <v>Glenn County</v>
      </c>
      <c r="B541" s="194" t="s">
        <v>1264</v>
      </c>
      <c r="C541">
        <v>31</v>
      </c>
      <c r="D541">
        <v>20</v>
      </c>
      <c r="E541">
        <v>45</v>
      </c>
      <c r="F541">
        <v>10</v>
      </c>
      <c r="G541">
        <v>0</v>
      </c>
      <c r="H541">
        <v>0</v>
      </c>
      <c r="I541">
        <v>0</v>
      </c>
      <c r="J541">
        <v>0</v>
      </c>
      <c r="K541">
        <v>4230</v>
      </c>
    </row>
    <row r="542" spans="1:11" x14ac:dyDescent="0.3">
      <c r="A542" t="str">
        <f t="shared" si="1"/>
        <v>Humboldt County</v>
      </c>
      <c r="B542" s="194" t="s">
        <v>1265</v>
      </c>
      <c r="C542">
        <v>411</v>
      </c>
      <c r="D542">
        <v>466</v>
      </c>
      <c r="E542">
        <v>611</v>
      </c>
      <c r="F542">
        <v>185</v>
      </c>
      <c r="G542">
        <v>28</v>
      </c>
      <c r="H542">
        <v>5</v>
      </c>
      <c r="I542">
        <v>60</v>
      </c>
      <c r="J542">
        <v>15</v>
      </c>
      <c r="K542">
        <v>63302</v>
      </c>
    </row>
    <row r="543" spans="1:11" x14ac:dyDescent="0.3">
      <c r="A543" t="str">
        <f t="shared" si="1"/>
        <v>Imperial County</v>
      </c>
      <c r="B543" s="194" t="s">
        <v>684</v>
      </c>
      <c r="C543">
        <v>174</v>
      </c>
      <c r="D543">
        <v>92</v>
      </c>
      <c r="E543">
        <v>250</v>
      </c>
      <c r="F543">
        <v>25</v>
      </c>
      <c r="G543">
        <v>10</v>
      </c>
      <c r="H543">
        <v>0</v>
      </c>
      <c r="I543">
        <v>5</v>
      </c>
      <c r="J543">
        <v>0</v>
      </c>
      <c r="K543">
        <v>18157</v>
      </c>
    </row>
    <row r="544" spans="1:11" x14ac:dyDescent="0.3">
      <c r="A544" t="str">
        <f t="shared" si="1"/>
        <v>Inyo County</v>
      </c>
      <c r="B544" s="194" t="s">
        <v>1266</v>
      </c>
      <c r="C544">
        <v>36</v>
      </c>
      <c r="D544">
        <v>20</v>
      </c>
      <c r="E544">
        <v>49</v>
      </c>
      <c r="F544">
        <v>15</v>
      </c>
      <c r="G544">
        <v>0</v>
      </c>
      <c r="H544">
        <v>0</v>
      </c>
      <c r="I544">
        <v>5</v>
      </c>
      <c r="J544">
        <v>10</v>
      </c>
      <c r="K544">
        <v>4569</v>
      </c>
    </row>
    <row r="545" spans="1:11" x14ac:dyDescent="0.3">
      <c r="A545" t="str">
        <f t="shared" si="1"/>
        <v>Kern County</v>
      </c>
      <c r="B545" s="194" t="s">
        <v>1267</v>
      </c>
      <c r="C545">
        <v>801</v>
      </c>
      <c r="D545">
        <v>796</v>
      </c>
      <c r="E545">
        <v>1264</v>
      </c>
      <c r="F545">
        <v>195</v>
      </c>
      <c r="G545">
        <v>56</v>
      </c>
      <c r="H545">
        <v>10</v>
      </c>
      <c r="I545">
        <v>68</v>
      </c>
      <c r="J545">
        <v>15</v>
      </c>
      <c r="K545">
        <v>152460</v>
      </c>
    </row>
    <row r="546" spans="1:11" x14ac:dyDescent="0.3">
      <c r="A546" t="str">
        <f t="shared" si="1"/>
        <v>Kings County</v>
      </c>
      <c r="B546" s="194" t="s">
        <v>1268</v>
      </c>
      <c r="C546">
        <v>41</v>
      </c>
      <c r="D546">
        <v>28</v>
      </c>
      <c r="E546">
        <v>57</v>
      </c>
      <c r="F546">
        <v>10</v>
      </c>
      <c r="G546">
        <v>0</v>
      </c>
      <c r="H546">
        <v>0</v>
      </c>
      <c r="I546">
        <v>5</v>
      </c>
      <c r="J546">
        <v>0</v>
      </c>
      <c r="K546">
        <v>5322</v>
      </c>
    </row>
    <row r="547" spans="1:11" x14ac:dyDescent="0.3">
      <c r="A547" t="str">
        <f t="shared" si="1"/>
        <v>Lake County</v>
      </c>
      <c r="B547" s="194" t="s">
        <v>1269</v>
      </c>
      <c r="C547">
        <v>185</v>
      </c>
      <c r="D547">
        <v>191</v>
      </c>
      <c r="E547">
        <v>290</v>
      </c>
      <c r="F547">
        <v>62</v>
      </c>
      <c r="G547">
        <v>10</v>
      </c>
      <c r="H547">
        <v>0</v>
      </c>
      <c r="I547">
        <v>25</v>
      </c>
      <c r="J547">
        <v>10</v>
      </c>
      <c r="K547">
        <v>37276</v>
      </c>
    </row>
    <row r="548" spans="1:11" x14ac:dyDescent="0.3">
      <c r="A548" t="str">
        <f t="shared" si="1"/>
        <v>Lassen County</v>
      </c>
      <c r="B548" s="194" t="s">
        <v>1270</v>
      </c>
      <c r="C548">
        <v>51</v>
      </c>
      <c r="D548">
        <v>72</v>
      </c>
      <c r="E548">
        <v>78</v>
      </c>
      <c r="F548">
        <v>40</v>
      </c>
      <c r="G548">
        <v>5</v>
      </c>
      <c r="H548">
        <v>0</v>
      </c>
      <c r="I548">
        <v>5</v>
      </c>
      <c r="J548">
        <v>0</v>
      </c>
      <c r="K548">
        <v>12246</v>
      </c>
    </row>
    <row r="549" spans="1:11" x14ac:dyDescent="0.3">
      <c r="A549" t="str">
        <f t="shared" si="1"/>
        <v>Los Angeles County</v>
      </c>
      <c r="B549" s="194" t="s">
        <v>788</v>
      </c>
      <c r="C549">
        <v>3712</v>
      </c>
      <c r="D549">
        <v>3293</v>
      </c>
      <c r="E549">
        <v>6035</v>
      </c>
      <c r="F549">
        <v>240</v>
      </c>
      <c r="G549">
        <v>459</v>
      </c>
      <c r="H549">
        <v>88</v>
      </c>
      <c r="I549">
        <v>155</v>
      </c>
      <c r="J549">
        <v>75</v>
      </c>
      <c r="K549">
        <v>588028</v>
      </c>
    </row>
    <row r="550" spans="1:11" x14ac:dyDescent="0.3">
      <c r="A550" t="str">
        <f t="shared" si="1"/>
        <v>Madera County</v>
      </c>
      <c r="B550" s="194" t="s">
        <v>798</v>
      </c>
      <c r="C550">
        <v>156</v>
      </c>
      <c r="D550">
        <v>142</v>
      </c>
      <c r="E550">
        <v>256</v>
      </c>
      <c r="F550">
        <v>20</v>
      </c>
      <c r="G550">
        <v>10</v>
      </c>
      <c r="H550">
        <v>0</v>
      </c>
      <c r="I550">
        <v>10</v>
      </c>
      <c r="J550">
        <v>5</v>
      </c>
      <c r="K550">
        <v>39300</v>
      </c>
    </row>
    <row r="551" spans="1:11" x14ac:dyDescent="0.3">
      <c r="A551" t="str">
        <f t="shared" si="1"/>
        <v>Marin County</v>
      </c>
      <c r="B551" s="194" t="s">
        <v>1271</v>
      </c>
      <c r="C551">
        <v>37</v>
      </c>
      <c r="D551">
        <v>66</v>
      </c>
      <c r="E551">
        <v>65</v>
      </c>
      <c r="F551">
        <v>15</v>
      </c>
      <c r="G551">
        <v>15</v>
      </c>
      <c r="H551">
        <v>0</v>
      </c>
      <c r="I551">
        <v>5</v>
      </c>
      <c r="J551">
        <v>5</v>
      </c>
      <c r="K551">
        <v>20677</v>
      </c>
    </row>
    <row r="552" spans="1:11" x14ac:dyDescent="0.3">
      <c r="A552" t="str">
        <f t="shared" si="1"/>
        <v>Mariposa County</v>
      </c>
      <c r="B552" s="194" t="s">
        <v>1272</v>
      </c>
      <c r="C552">
        <v>47</v>
      </c>
      <c r="D552">
        <v>45</v>
      </c>
      <c r="E552">
        <v>74</v>
      </c>
      <c r="F552">
        <v>15</v>
      </c>
      <c r="G552">
        <v>5</v>
      </c>
      <c r="H552">
        <v>0</v>
      </c>
      <c r="I552">
        <v>5</v>
      </c>
      <c r="J552">
        <v>0</v>
      </c>
      <c r="K552">
        <v>15900</v>
      </c>
    </row>
    <row r="553" spans="1:11" x14ac:dyDescent="0.3">
      <c r="A553" t="str">
        <f t="shared" si="1"/>
        <v>Mendocino County</v>
      </c>
      <c r="B553" s="194" t="s">
        <v>1273</v>
      </c>
      <c r="C553">
        <v>112</v>
      </c>
      <c r="D553">
        <v>109</v>
      </c>
      <c r="E553">
        <v>140</v>
      </c>
      <c r="F553">
        <v>40</v>
      </c>
      <c r="G553">
        <v>5</v>
      </c>
      <c r="H553">
        <v>0</v>
      </c>
      <c r="I553">
        <v>10</v>
      </c>
      <c r="J553">
        <v>0</v>
      </c>
      <c r="K553">
        <v>24018</v>
      </c>
    </row>
    <row r="554" spans="1:11" x14ac:dyDescent="0.3">
      <c r="A554" t="str">
        <f t="shared" si="1"/>
        <v>Merced County</v>
      </c>
      <c r="B554" s="194" t="s">
        <v>824</v>
      </c>
      <c r="C554">
        <v>243</v>
      </c>
      <c r="D554">
        <v>179</v>
      </c>
      <c r="E554">
        <v>392</v>
      </c>
      <c r="F554">
        <v>25</v>
      </c>
      <c r="G554">
        <v>10</v>
      </c>
      <c r="H554">
        <v>0</v>
      </c>
      <c r="I554">
        <v>5</v>
      </c>
      <c r="J554">
        <v>5</v>
      </c>
      <c r="K554">
        <v>49775</v>
      </c>
    </row>
    <row r="555" spans="1:11" x14ac:dyDescent="0.3">
      <c r="A555" t="str">
        <f t="shared" si="1"/>
        <v>Modoc County</v>
      </c>
      <c r="B555" s="194" t="s">
        <v>1274</v>
      </c>
      <c r="C555">
        <v>15</v>
      </c>
      <c r="D555">
        <v>20</v>
      </c>
      <c r="E555">
        <v>25</v>
      </c>
      <c r="F555">
        <v>10</v>
      </c>
      <c r="G555">
        <v>0</v>
      </c>
      <c r="H555">
        <v>0</v>
      </c>
      <c r="I555">
        <v>0</v>
      </c>
      <c r="J555">
        <v>0</v>
      </c>
      <c r="K555">
        <v>1878</v>
      </c>
    </row>
    <row r="556" spans="1:11" x14ac:dyDescent="0.3">
      <c r="A556" t="str">
        <f t="shared" si="1"/>
        <v>Mono County</v>
      </c>
      <c r="B556" s="194" t="s">
        <v>1275</v>
      </c>
      <c r="C556">
        <v>25</v>
      </c>
      <c r="D556">
        <v>30</v>
      </c>
      <c r="E556">
        <v>30</v>
      </c>
      <c r="F556">
        <v>10</v>
      </c>
      <c r="G556">
        <v>0</v>
      </c>
      <c r="H556">
        <v>0</v>
      </c>
      <c r="I556">
        <v>0</v>
      </c>
      <c r="J556">
        <v>0</v>
      </c>
      <c r="K556">
        <v>2743</v>
      </c>
    </row>
    <row r="557" spans="1:11" x14ac:dyDescent="0.3">
      <c r="A557" t="str">
        <f t="shared" si="1"/>
        <v>Monterey County</v>
      </c>
      <c r="B557" s="194" t="s">
        <v>844</v>
      </c>
      <c r="C557">
        <v>208</v>
      </c>
      <c r="D557">
        <v>188</v>
      </c>
      <c r="E557">
        <v>360</v>
      </c>
      <c r="F557">
        <v>25</v>
      </c>
      <c r="G557">
        <v>14</v>
      </c>
      <c r="H557">
        <v>5</v>
      </c>
      <c r="I557">
        <v>5</v>
      </c>
      <c r="J557">
        <v>5</v>
      </c>
      <c r="K557">
        <v>58195</v>
      </c>
    </row>
    <row r="558" spans="1:11" x14ac:dyDescent="0.3">
      <c r="A558" t="str">
        <f t="shared" si="1"/>
        <v>Napa County</v>
      </c>
      <c r="B558" s="194" t="s">
        <v>862</v>
      </c>
      <c r="C558">
        <v>15</v>
      </c>
      <c r="D558">
        <v>20</v>
      </c>
      <c r="E558">
        <v>28</v>
      </c>
      <c r="F558">
        <v>0</v>
      </c>
      <c r="G558">
        <v>0</v>
      </c>
      <c r="H558">
        <v>0</v>
      </c>
      <c r="I558">
        <v>5</v>
      </c>
      <c r="J558">
        <v>0</v>
      </c>
      <c r="K558">
        <v>5145</v>
      </c>
    </row>
    <row r="559" spans="1:11" x14ac:dyDescent="0.3">
      <c r="A559" t="str">
        <f t="shared" si="1"/>
        <v>Nevada County</v>
      </c>
      <c r="B559" s="194" t="s">
        <v>1276</v>
      </c>
      <c r="C559">
        <v>104</v>
      </c>
      <c r="D559">
        <v>136</v>
      </c>
      <c r="E559">
        <v>211</v>
      </c>
      <c r="F559">
        <v>15</v>
      </c>
      <c r="G559">
        <v>10</v>
      </c>
      <c r="H559">
        <v>0</v>
      </c>
      <c r="I559">
        <v>5</v>
      </c>
      <c r="J559">
        <v>0</v>
      </c>
      <c r="K559">
        <v>30957</v>
      </c>
    </row>
    <row r="560" spans="1:11" x14ac:dyDescent="0.3">
      <c r="A560" t="str">
        <f t="shared" si="1"/>
        <v>Orange County</v>
      </c>
      <c r="B560" s="194" t="s">
        <v>894</v>
      </c>
      <c r="C560">
        <v>268</v>
      </c>
      <c r="D560">
        <v>166</v>
      </c>
      <c r="E560">
        <v>420</v>
      </c>
      <c r="F560">
        <v>10</v>
      </c>
      <c r="G560">
        <v>10</v>
      </c>
      <c r="H560">
        <v>0</v>
      </c>
      <c r="I560">
        <v>5</v>
      </c>
      <c r="J560">
        <v>5</v>
      </c>
      <c r="K560">
        <v>68193</v>
      </c>
    </row>
    <row r="561" spans="1:11" x14ac:dyDescent="0.3">
      <c r="A561" t="str">
        <f t="shared" si="1"/>
        <v>Placer County</v>
      </c>
      <c r="B561" s="194" t="s">
        <v>1277</v>
      </c>
      <c r="C561">
        <v>142</v>
      </c>
      <c r="D561">
        <v>157</v>
      </c>
      <c r="E561">
        <v>230</v>
      </c>
      <c r="F561">
        <v>20</v>
      </c>
      <c r="G561">
        <v>15</v>
      </c>
      <c r="H561">
        <v>16</v>
      </c>
      <c r="I561">
        <v>10</v>
      </c>
      <c r="J561">
        <v>0</v>
      </c>
      <c r="K561">
        <v>34385</v>
      </c>
    </row>
    <row r="562" spans="1:11" x14ac:dyDescent="0.3">
      <c r="A562" t="str">
        <f t="shared" si="1"/>
        <v>Plumas County</v>
      </c>
      <c r="B562" s="194" t="s">
        <v>1278</v>
      </c>
      <c r="C562">
        <v>61</v>
      </c>
      <c r="D562">
        <v>82</v>
      </c>
      <c r="E562">
        <v>99</v>
      </c>
      <c r="F562">
        <v>23</v>
      </c>
      <c r="G562">
        <v>5</v>
      </c>
      <c r="H562">
        <v>0</v>
      </c>
      <c r="I562">
        <v>0</v>
      </c>
      <c r="J562">
        <v>5</v>
      </c>
      <c r="K562">
        <v>13138</v>
      </c>
    </row>
    <row r="563" spans="1:11" x14ac:dyDescent="0.3">
      <c r="A563" t="str">
        <f t="shared" si="1"/>
        <v>Riverside County</v>
      </c>
      <c r="B563" s="194" t="s">
        <v>1004</v>
      </c>
      <c r="C563">
        <v>1192</v>
      </c>
      <c r="D563">
        <v>1042</v>
      </c>
      <c r="E563">
        <v>1980</v>
      </c>
      <c r="F563">
        <v>84</v>
      </c>
      <c r="G563">
        <v>107</v>
      </c>
      <c r="H563">
        <v>16</v>
      </c>
      <c r="I563">
        <v>65</v>
      </c>
      <c r="J563">
        <v>15</v>
      </c>
      <c r="K563">
        <v>247826</v>
      </c>
    </row>
    <row r="564" spans="1:11" x14ac:dyDescent="0.3">
      <c r="A564" t="str">
        <f t="shared" si="1"/>
        <v>Sacramento County</v>
      </c>
      <c r="B564" s="194" t="s">
        <v>1016</v>
      </c>
      <c r="C564">
        <v>2567</v>
      </c>
      <c r="D564">
        <v>3205</v>
      </c>
      <c r="E564">
        <v>4378</v>
      </c>
      <c r="F564">
        <v>807</v>
      </c>
      <c r="G564">
        <v>414</v>
      </c>
      <c r="H564">
        <v>74</v>
      </c>
      <c r="I564">
        <v>91</v>
      </c>
      <c r="J564">
        <v>67</v>
      </c>
      <c r="K564">
        <v>506300</v>
      </c>
    </row>
    <row r="565" spans="1:11" x14ac:dyDescent="0.3">
      <c r="A565" t="str">
        <f t="shared" si="1"/>
        <v>San Benito County</v>
      </c>
      <c r="B565" s="194" t="s">
        <v>1279</v>
      </c>
      <c r="C565">
        <v>20</v>
      </c>
      <c r="D565">
        <v>15</v>
      </c>
      <c r="E565">
        <v>32</v>
      </c>
      <c r="F565">
        <v>5</v>
      </c>
      <c r="G565">
        <v>5</v>
      </c>
      <c r="H565">
        <v>0</v>
      </c>
      <c r="I565">
        <v>0</v>
      </c>
      <c r="J565">
        <v>0</v>
      </c>
      <c r="K565">
        <v>5451</v>
      </c>
    </row>
    <row r="566" spans="1:11" x14ac:dyDescent="0.3">
      <c r="A566" t="str">
        <f t="shared" si="1"/>
        <v>San Bernardino County</v>
      </c>
      <c r="B566" s="194" t="s">
        <v>1022</v>
      </c>
      <c r="C566">
        <v>528</v>
      </c>
      <c r="D566">
        <v>660</v>
      </c>
      <c r="E566">
        <v>999</v>
      </c>
      <c r="F566">
        <v>86</v>
      </c>
      <c r="G566">
        <v>69</v>
      </c>
      <c r="H566">
        <v>23</v>
      </c>
      <c r="I566">
        <v>60</v>
      </c>
      <c r="J566">
        <v>30</v>
      </c>
      <c r="K566">
        <v>157770</v>
      </c>
    </row>
    <row r="567" spans="1:11" x14ac:dyDescent="0.3">
      <c r="A567" t="str">
        <f t="shared" si="1"/>
        <v>San Diego County</v>
      </c>
      <c r="B567" s="194" t="s">
        <v>1030</v>
      </c>
      <c r="C567">
        <v>2236</v>
      </c>
      <c r="D567">
        <v>2293</v>
      </c>
      <c r="E567">
        <v>3503</v>
      </c>
      <c r="F567">
        <v>209</v>
      </c>
      <c r="G567">
        <v>615</v>
      </c>
      <c r="H567">
        <v>84</v>
      </c>
      <c r="I567">
        <v>110</v>
      </c>
      <c r="J567">
        <v>40</v>
      </c>
      <c r="K567">
        <v>431991</v>
      </c>
    </row>
    <row r="568" spans="1:11" x14ac:dyDescent="0.3">
      <c r="A568" t="str">
        <f t="shared" si="1"/>
        <v>San Joaquin County</v>
      </c>
      <c r="B568" s="194" t="s">
        <v>1042</v>
      </c>
      <c r="C568">
        <v>321</v>
      </c>
      <c r="D568">
        <v>215</v>
      </c>
      <c r="E568">
        <v>452</v>
      </c>
      <c r="F568">
        <v>20</v>
      </c>
      <c r="G568">
        <v>32</v>
      </c>
      <c r="H568">
        <v>16</v>
      </c>
      <c r="I568">
        <v>35</v>
      </c>
      <c r="J568">
        <v>15</v>
      </c>
      <c r="K568">
        <v>53021</v>
      </c>
    </row>
    <row r="569" spans="1:11" x14ac:dyDescent="0.3">
      <c r="A569" t="str">
        <f t="shared" si="1"/>
        <v>San Luis Obispo County</v>
      </c>
      <c r="B569" s="194" t="s">
        <v>1052</v>
      </c>
      <c r="C569">
        <v>295</v>
      </c>
      <c r="D569">
        <v>303</v>
      </c>
      <c r="E569">
        <v>487</v>
      </c>
      <c r="F569">
        <v>63</v>
      </c>
      <c r="G569">
        <v>54</v>
      </c>
      <c r="H569">
        <v>5</v>
      </c>
      <c r="I569">
        <v>10</v>
      </c>
      <c r="J569">
        <v>20</v>
      </c>
      <c r="K569">
        <v>70280</v>
      </c>
    </row>
    <row r="570" spans="1:11" x14ac:dyDescent="0.3">
      <c r="A570" t="str">
        <f t="shared" si="1"/>
        <v>San Mateo County</v>
      </c>
      <c r="B570" s="194" t="s">
        <v>1058</v>
      </c>
      <c r="C570">
        <v>20</v>
      </c>
      <c r="D570">
        <v>35</v>
      </c>
      <c r="E570">
        <v>32</v>
      </c>
      <c r="F570">
        <v>0</v>
      </c>
      <c r="G570">
        <v>0</v>
      </c>
      <c r="H570">
        <v>0</v>
      </c>
      <c r="I570">
        <v>0</v>
      </c>
      <c r="J570">
        <v>5</v>
      </c>
      <c r="K570">
        <v>9834</v>
      </c>
    </row>
    <row r="571" spans="1:11" x14ac:dyDescent="0.3">
      <c r="A571" t="str">
        <f t="shared" si="1"/>
        <v>Santa Barbara County</v>
      </c>
      <c r="B571" s="194" t="s">
        <v>1068</v>
      </c>
      <c r="C571">
        <v>286</v>
      </c>
      <c r="D571">
        <v>356</v>
      </c>
      <c r="E571">
        <v>487</v>
      </c>
      <c r="F571">
        <v>72</v>
      </c>
      <c r="G571">
        <v>51</v>
      </c>
      <c r="H571">
        <v>5</v>
      </c>
      <c r="I571">
        <v>10</v>
      </c>
      <c r="J571">
        <v>10</v>
      </c>
      <c r="K571">
        <v>68796</v>
      </c>
    </row>
    <row r="572" spans="1:11" x14ac:dyDescent="0.3">
      <c r="A572" t="str">
        <f t="shared" si="1"/>
        <v>Santa Clara County</v>
      </c>
      <c r="B572" s="194" t="s">
        <v>1070</v>
      </c>
      <c r="C572">
        <v>20</v>
      </c>
      <c r="D572">
        <v>61</v>
      </c>
      <c r="E572">
        <v>42</v>
      </c>
      <c r="F572">
        <v>5</v>
      </c>
      <c r="G572">
        <v>31</v>
      </c>
      <c r="H572">
        <v>0</v>
      </c>
      <c r="I572">
        <v>0</v>
      </c>
      <c r="J572">
        <v>5</v>
      </c>
      <c r="K572">
        <v>22188</v>
      </c>
    </row>
    <row r="573" spans="1:11" x14ac:dyDescent="0.3">
      <c r="A573" t="str">
        <f t="shared" si="1"/>
        <v>Santa Cruz County</v>
      </c>
      <c r="B573" s="194" t="s">
        <v>1074</v>
      </c>
      <c r="C573">
        <v>165</v>
      </c>
      <c r="D573">
        <v>244</v>
      </c>
      <c r="E573">
        <v>315</v>
      </c>
      <c r="F573">
        <v>71</v>
      </c>
      <c r="G573">
        <v>10</v>
      </c>
      <c r="H573">
        <v>0</v>
      </c>
      <c r="I573">
        <v>5</v>
      </c>
      <c r="J573">
        <v>10</v>
      </c>
      <c r="K573">
        <v>79704</v>
      </c>
    </row>
    <row r="574" spans="1:11" x14ac:dyDescent="0.3">
      <c r="A574" t="str">
        <f t="shared" si="1"/>
        <v>Shasta County</v>
      </c>
      <c r="B574" s="194" t="s">
        <v>1280</v>
      </c>
      <c r="C574">
        <v>135</v>
      </c>
      <c r="D574">
        <v>128</v>
      </c>
      <c r="E574">
        <v>196</v>
      </c>
      <c r="F574">
        <v>40</v>
      </c>
      <c r="G574">
        <v>0</v>
      </c>
      <c r="H574">
        <v>0</v>
      </c>
      <c r="I574">
        <v>5</v>
      </c>
      <c r="J574">
        <v>10</v>
      </c>
      <c r="K574">
        <v>25377</v>
      </c>
    </row>
    <row r="575" spans="1:11" x14ac:dyDescent="0.3">
      <c r="A575" t="str">
        <f t="shared" si="1"/>
        <v>Sierra County</v>
      </c>
      <c r="B575" s="194" t="s">
        <v>1281</v>
      </c>
      <c r="C575">
        <v>15</v>
      </c>
      <c r="D575">
        <v>10</v>
      </c>
      <c r="E575">
        <v>20</v>
      </c>
      <c r="F575">
        <v>5</v>
      </c>
      <c r="G575">
        <v>0</v>
      </c>
      <c r="H575">
        <v>0</v>
      </c>
      <c r="I575">
        <v>0</v>
      </c>
      <c r="J575">
        <v>0</v>
      </c>
      <c r="K575">
        <v>941</v>
      </c>
    </row>
    <row r="576" spans="1:11" x14ac:dyDescent="0.3">
      <c r="A576" t="str">
        <f t="shared" si="1"/>
        <v>Siskiyou County</v>
      </c>
      <c r="B576" s="194" t="s">
        <v>1282</v>
      </c>
      <c r="C576">
        <v>35</v>
      </c>
      <c r="D576">
        <v>30</v>
      </c>
      <c r="E576">
        <v>40</v>
      </c>
      <c r="F576">
        <v>15</v>
      </c>
      <c r="G576">
        <v>0</v>
      </c>
      <c r="H576">
        <v>0</v>
      </c>
      <c r="I576">
        <v>10</v>
      </c>
      <c r="J576">
        <v>0</v>
      </c>
      <c r="K576">
        <v>4974</v>
      </c>
    </row>
    <row r="577" spans="1:11" x14ac:dyDescent="0.3">
      <c r="A577" t="str">
        <f t="shared" si="1"/>
        <v>Solano County</v>
      </c>
      <c r="B577" s="194" t="s">
        <v>1283</v>
      </c>
      <c r="C577">
        <v>10</v>
      </c>
      <c r="D577">
        <v>10</v>
      </c>
      <c r="E577">
        <v>10</v>
      </c>
      <c r="F577">
        <v>5</v>
      </c>
      <c r="G577">
        <v>0</v>
      </c>
      <c r="H577">
        <v>0</v>
      </c>
      <c r="I577">
        <v>0</v>
      </c>
      <c r="J577">
        <v>0</v>
      </c>
      <c r="K577">
        <v>193</v>
      </c>
    </row>
    <row r="578" spans="1:11" x14ac:dyDescent="0.3">
      <c r="A578" t="str">
        <f t="shared" si="1"/>
        <v>Sonoma County</v>
      </c>
      <c r="B578" s="194" t="s">
        <v>1118</v>
      </c>
      <c r="C578">
        <v>76</v>
      </c>
      <c r="D578">
        <v>94</v>
      </c>
      <c r="E578">
        <v>131</v>
      </c>
      <c r="F578">
        <v>20</v>
      </c>
      <c r="G578">
        <v>10</v>
      </c>
      <c r="H578">
        <v>0</v>
      </c>
      <c r="I578">
        <v>25</v>
      </c>
      <c r="J578">
        <v>0</v>
      </c>
      <c r="K578">
        <v>21879</v>
      </c>
    </row>
    <row r="579" spans="1:11" x14ac:dyDescent="0.3">
      <c r="A579" t="str">
        <f t="shared" si="1"/>
        <v>Stanislaus County</v>
      </c>
      <c r="B579" s="194" t="s">
        <v>1284</v>
      </c>
      <c r="C579">
        <v>132</v>
      </c>
      <c r="D579">
        <v>116</v>
      </c>
      <c r="E579">
        <v>212</v>
      </c>
      <c r="F579">
        <v>15</v>
      </c>
      <c r="G579">
        <v>5</v>
      </c>
      <c r="H579">
        <v>0</v>
      </c>
      <c r="I579">
        <v>10</v>
      </c>
      <c r="J579">
        <v>0</v>
      </c>
      <c r="K579">
        <v>29535</v>
      </c>
    </row>
    <row r="580" spans="1:11" x14ac:dyDescent="0.3">
      <c r="A580" t="str">
        <f t="shared" si="1"/>
        <v>Sutter County</v>
      </c>
      <c r="B580" s="194" t="s">
        <v>1285</v>
      </c>
      <c r="C580">
        <v>15</v>
      </c>
      <c r="D580">
        <v>25</v>
      </c>
      <c r="E580">
        <v>45</v>
      </c>
      <c r="F580">
        <v>15</v>
      </c>
      <c r="G580">
        <v>0</v>
      </c>
      <c r="H580">
        <v>0</v>
      </c>
      <c r="I580">
        <v>0</v>
      </c>
      <c r="J580">
        <v>0</v>
      </c>
      <c r="K580">
        <v>7182</v>
      </c>
    </row>
    <row r="581" spans="1:11" x14ac:dyDescent="0.3">
      <c r="A581" t="str">
        <f t="shared" si="1"/>
        <v>Tehama County</v>
      </c>
      <c r="B581" s="194" t="s">
        <v>1148</v>
      </c>
      <c r="C581">
        <v>186</v>
      </c>
      <c r="D581">
        <v>156</v>
      </c>
      <c r="E581">
        <v>280</v>
      </c>
      <c r="F581">
        <v>25</v>
      </c>
      <c r="G581">
        <v>16</v>
      </c>
      <c r="H581">
        <v>0</v>
      </c>
      <c r="I581">
        <v>17</v>
      </c>
      <c r="J581">
        <v>5</v>
      </c>
      <c r="K581">
        <v>22702</v>
      </c>
    </row>
    <row r="582" spans="1:11" x14ac:dyDescent="0.3">
      <c r="A582" t="str">
        <f t="shared" si="1"/>
        <v>Trinity County</v>
      </c>
      <c r="B582" s="194" t="s">
        <v>1286</v>
      </c>
      <c r="C582">
        <v>40</v>
      </c>
      <c r="D582">
        <v>61</v>
      </c>
      <c r="E582">
        <v>78</v>
      </c>
      <c r="F582">
        <v>25</v>
      </c>
      <c r="G582">
        <v>0</v>
      </c>
      <c r="H582">
        <v>0</v>
      </c>
      <c r="I582">
        <v>0</v>
      </c>
      <c r="J582">
        <v>0</v>
      </c>
      <c r="K582">
        <v>12309</v>
      </c>
    </row>
    <row r="583" spans="1:11" x14ac:dyDescent="0.3">
      <c r="A583" t="str">
        <f t="shared" si="1"/>
        <v>Tulare County</v>
      </c>
      <c r="B583" s="194" t="s">
        <v>1166</v>
      </c>
      <c r="C583">
        <v>358</v>
      </c>
      <c r="D583">
        <v>346</v>
      </c>
      <c r="E583">
        <v>608</v>
      </c>
      <c r="F583">
        <v>65</v>
      </c>
      <c r="G583">
        <v>37</v>
      </c>
      <c r="H583">
        <v>5</v>
      </c>
      <c r="I583">
        <v>20</v>
      </c>
      <c r="J583">
        <v>27</v>
      </c>
      <c r="K583">
        <v>71772</v>
      </c>
    </row>
    <row r="584" spans="1:11" x14ac:dyDescent="0.3">
      <c r="A584" t="str">
        <f t="shared" si="1"/>
        <v>Tuolumne County</v>
      </c>
      <c r="B584" s="194" t="s">
        <v>1287</v>
      </c>
      <c r="C584">
        <v>84</v>
      </c>
      <c r="D584">
        <v>79</v>
      </c>
      <c r="E584">
        <v>116</v>
      </c>
      <c r="F584">
        <v>45</v>
      </c>
      <c r="G584">
        <v>35</v>
      </c>
      <c r="H584">
        <v>0</v>
      </c>
      <c r="I584">
        <v>10</v>
      </c>
      <c r="J584">
        <v>0</v>
      </c>
      <c r="K584">
        <v>26738</v>
      </c>
    </row>
    <row r="585" spans="1:11" x14ac:dyDescent="0.3">
      <c r="A585" t="str">
        <f t="shared" si="1"/>
        <v>Ventura County</v>
      </c>
      <c r="B585" s="194" t="s">
        <v>1188</v>
      </c>
      <c r="C585">
        <v>314</v>
      </c>
      <c r="D585">
        <v>255</v>
      </c>
      <c r="E585">
        <v>474</v>
      </c>
      <c r="F585">
        <v>52</v>
      </c>
      <c r="G585">
        <v>14</v>
      </c>
      <c r="H585">
        <v>30</v>
      </c>
      <c r="I585">
        <v>10</v>
      </c>
      <c r="J585">
        <v>10</v>
      </c>
      <c r="K585">
        <v>59237</v>
      </c>
    </row>
    <row r="586" spans="1:11" x14ac:dyDescent="0.3">
      <c r="A586" t="str">
        <f t="shared" si="1"/>
        <v>Yolo County</v>
      </c>
      <c r="B586" s="194" t="s">
        <v>1288</v>
      </c>
      <c r="C586">
        <v>46</v>
      </c>
      <c r="D586">
        <v>41</v>
      </c>
      <c r="E586">
        <v>72</v>
      </c>
      <c r="F586">
        <v>0</v>
      </c>
      <c r="G586">
        <v>10</v>
      </c>
      <c r="H586">
        <v>0</v>
      </c>
      <c r="I586">
        <v>0</v>
      </c>
      <c r="J586">
        <v>5</v>
      </c>
      <c r="K586">
        <v>9152</v>
      </c>
    </row>
    <row r="587" spans="1:11" x14ac:dyDescent="0.3">
      <c r="A587" t="str">
        <f t="shared" si="1"/>
        <v>Yuba County</v>
      </c>
      <c r="B587" s="194" t="s">
        <v>1289</v>
      </c>
      <c r="C587">
        <v>200</v>
      </c>
      <c r="D587">
        <v>179</v>
      </c>
      <c r="E587">
        <v>312</v>
      </c>
      <c r="F587">
        <v>42</v>
      </c>
      <c r="G587">
        <v>29</v>
      </c>
      <c r="H587">
        <v>0</v>
      </c>
      <c r="I587">
        <v>10</v>
      </c>
      <c r="J587">
        <v>0</v>
      </c>
      <c r="K587">
        <v>37974</v>
      </c>
    </row>
    <row r="588" spans="1:11" x14ac:dyDescent="0.3">
      <c r="B588" s="72" t="s">
        <v>1255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7" t="s">
        <v>7</v>
      </c>
      <c r="B1" s="347"/>
      <c r="C1" s="347"/>
      <c r="D1" s="347"/>
      <c r="E1" s="347"/>
      <c r="F1" s="347"/>
      <c r="G1" s="347"/>
      <c r="H1" s="347"/>
      <c r="I1" s="347"/>
      <c r="J1" s="348" t="s">
        <v>167</v>
      </c>
    </row>
    <row r="2" spans="1:10" s="9" customFormat="1" x14ac:dyDescent="0.3">
      <c r="A2" s="349" t="s">
        <v>5</v>
      </c>
      <c r="B2" s="350"/>
      <c r="C2" s="350"/>
      <c r="D2" s="350"/>
      <c r="E2" s="350"/>
      <c r="F2" s="350"/>
      <c r="G2" s="350"/>
      <c r="H2" s="351"/>
      <c r="I2" s="98" t="s">
        <v>6</v>
      </c>
      <c r="J2" s="348"/>
    </row>
    <row r="3" spans="1:10" x14ac:dyDescent="0.3">
      <c r="A3" s="77" t="s">
        <v>0</v>
      </c>
      <c r="B3" s="77" t="str">
        <f>Overview!B2</f>
        <v>City of Taft</v>
      </c>
      <c r="C3" s="94"/>
      <c r="D3" s="94"/>
      <c r="E3" s="94"/>
      <c r="F3" s="94"/>
      <c r="G3" s="94"/>
      <c r="H3" s="265"/>
      <c r="I3" s="95"/>
      <c r="J3" s="348"/>
    </row>
    <row r="4" spans="1:10" x14ac:dyDescent="0.3">
      <c r="A4" s="77" t="s">
        <v>2</v>
      </c>
      <c r="B4" s="77" t="str">
        <f>Overview!B3</f>
        <v>Kern County</v>
      </c>
      <c r="C4" s="94"/>
      <c r="D4" s="94"/>
      <c r="E4" s="94"/>
      <c r="F4" s="94"/>
      <c r="G4" s="94"/>
      <c r="H4" s="265"/>
      <c r="I4" s="95"/>
      <c r="J4" s="348"/>
    </row>
    <row r="6" spans="1:10" x14ac:dyDescent="0.3">
      <c r="A6" s="1" t="s">
        <v>168</v>
      </c>
      <c r="I6" s="155" t="s">
        <v>169</v>
      </c>
    </row>
    <row r="7" spans="1:10" ht="28.8" x14ac:dyDescent="0.3">
      <c r="A7" s="43" t="s">
        <v>170</v>
      </c>
      <c r="B7" s="39" t="str">
        <f>B3</f>
        <v>City of Taft</v>
      </c>
      <c r="C7" s="39" t="s">
        <v>1441</v>
      </c>
      <c r="D7" s="39" t="str">
        <f>B4</f>
        <v>Kern County</v>
      </c>
      <c r="E7" s="39" t="s">
        <v>2449</v>
      </c>
      <c r="F7" s="39" t="s">
        <v>171</v>
      </c>
    </row>
    <row r="8" spans="1:10" x14ac:dyDescent="0.3">
      <c r="A8" s="44" t="s">
        <v>172</v>
      </c>
      <c r="B8" s="45">
        <f>'Ref. ACS-5-YR'!H65</f>
        <v>9189</v>
      </c>
      <c r="C8" s="46">
        <f>B8/D8</f>
        <v>1.0296282850285391E-2</v>
      </c>
      <c r="D8" s="45">
        <f>'Ref. ACS-5-YR'!R65</f>
        <v>892458</v>
      </c>
      <c r="E8" s="46">
        <f>D8/F8</f>
        <v>2.2682292439060486E-2</v>
      </c>
      <c r="F8" s="45">
        <f>'Ref. ACS-5-YR'!AB65</f>
        <v>39346023</v>
      </c>
      <c r="I8" s="37"/>
    </row>
    <row r="9" spans="1:10" x14ac:dyDescent="0.3">
      <c r="A9" s="47" t="s">
        <v>173</v>
      </c>
      <c r="I9" s="37"/>
    </row>
    <row r="10" spans="1:10" x14ac:dyDescent="0.3">
      <c r="A10" s="47"/>
      <c r="I10" s="37"/>
    </row>
    <row r="11" spans="1:10" x14ac:dyDescent="0.3">
      <c r="A11" s="1" t="s">
        <v>174</v>
      </c>
      <c r="I11" s="37"/>
    </row>
    <row r="12" spans="1:10" x14ac:dyDescent="0.3">
      <c r="A12" s="48"/>
      <c r="B12" s="40">
        <v>1980</v>
      </c>
      <c r="C12" s="40">
        <v>1990</v>
      </c>
      <c r="D12" s="40">
        <v>2000</v>
      </c>
      <c r="E12" s="40">
        <v>2010</v>
      </c>
      <c r="F12" s="40">
        <v>2020</v>
      </c>
      <c r="H12" s="266"/>
      <c r="I12" s="37"/>
    </row>
    <row r="13" spans="1:10" x14ac:dyDescent="0.3">
      <c r="A13" s="13" t="s">
        <v>168</v>
      </c>
      <c r="B13" s="16">
        <f>'Ref. DC-1980'!B5</f>
        <v>5316</v>
      </c>
      <c r="C13" s="16">
        <f>'Ref. DC-1990'!B5</f>
        <v>5902</v>
      </c>
      <c r="D13" s="16">
        <f>'Ref. DC-2000'!B5</f>
        <v>6400</v>
      </c>
      <c r="E13" s="16">
        <f>'Ref. DC-2010'!B8</f>
        <v>9327</v>
      </c>
      <c r="F13" s="16">
        <f>'Ref. DC-2020'!B11</f>
        <v>8546</v>
      </c>
      <c r="H13" s="267"/>
      <c r="I13" s="37"/>
    </row>
    <row r="14" spans="1:10" x14ac:dyDescent="0.3">
      <c r="A14" s="13" t="s">
        <v>175</v>
      </c>
      <c r="B14" s="20"/>
      <c r="C14" s="30">
        <f>(C13-B13)/B13</f>
        <v>0.11023325808878856</v>
      </c>
      <c r="D14" s="30">
        <f t="shared" ref="D14:F14" si="0">(D13-C13)/C13</f>
        <v>8.437817688919011E-2</v>
      </c>
      <c r="E14" s="30">
        <f t="shared" si="0"/>
        <v>0.45734374999999999</v>
      </c>
      <c r="F14" s="30">
        <f t="shared" si="0"/>
        <v>-8.3735391873056716E-2</v>
      </c>
      <c r="H14" s="268"/>
      <c r="I14" s="37"/>
    </row>
    <row r="15" spans="1:10" x14ac:dyDescent="0.3">
      <c r="A15" s="49" t="s">
        <v>2532</v>
      </c>
      <c r="I15" s="37"/>
    </row>
    <row r="16" spans="1:10" x14ac:dyDescent="0.3">
      <c r="A16" s="47"/>
      <c r="H16" s="268"/>
      <c r="I16" s="37"/>
    </row>
    <row r="17" spans="1:9" x14ac:dyDescent="0.3">
      <c r="A17" s="47"/>
      <c r="H17" s="268"/>
      <c r="I17" s="37"/>
    </row>
    <row r="18" spans="1:9" x14ac:dyDescent="0.3">
      <c r="A18" s="47"/>
      <c r="H18" s="268"/>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176</v>
      </c>
      <c r="I22" s="96"/>
    </row>
    <row r="23" spans="1:9" x14ac:dyDescent="0.3">
      <c r="A23" s="48" t="s">
        <v>170</v>
      </c>
      <c r="B23" s="51" t="str">
        <f>B3</f>
        <v>City of Taft</v>
      </c>
      <c r="C23" s="51" t="s">
        <v>177</v>
      </c>
      <c r="D23" s="51" t="str">
        <f>B4</f>
        <v>Kern County</v>
      </c>
      <c r="E23" s="51" t="s">
        <v>177</v>
      </c>
      <c r="F23" s="51" t="s">
        <v>171</v>
      </c>
      <c r="G23" s="51" t="s">
        <v>177</v>
      </c>
      <c r="H23" s="269"/>
      <c r="I23" s="26"/>
    </row>
    <row r="24" spans="1:9" x14ac:dyDescent="0.3">
      <c r="A24" s="13" t="s">
        <v>178</v>
      </c>
      <c r="B24" s="16">
        <f>B8</f>
        <v>9189</v>
      </c>
      <c r="C24" s="53"/>
      <c r="D24" s="16">
        <f>D8</f>
        <v>892458</v>
      </c>
      <c r="E24" s="53"/>
      <c r="F24" s="16">
        <f>F8</f>
        <v>39346023</v>
      </c>
      <c r="G24" s="53"/>
      <c r="H24" s="270"/>
      <c r="I24" s="37"/>
    </row>
    <row r="25" spans="1:9" x14ac:dyDescent="0.3">
      <c r="A25" s="13" t="s">
        <v>179</v>
      </c>
      <c r="B25" s="16">
        <f>'Ref. ACS-5-YR'!H8</f>
        <v>5265</v>
      </c>
      <c r="C25" s="53">
        <f>'Ref. ACS-5-YR'!I8</f>
        <v>0.57296767874632715</v>
      </c>
      <c r="D25" s="16">
        <f>'Ref. ACS-5-YR'!R8</f>
        <v>457243</v>
      </c>
      <c r="E25" s="53">
        <f>'Ref. ACS-5-YR'!S8</f>
        <v>0.51234119700871072</v>
      </c>
      <c r="F25" s="16">
        <f>'Ref. ACS-5-YR'!AB8</f>
        <v>19562882</v>
      </c>
      <c r="G25" s="53">
        <f>'Ref. ACS-5-YR'!AC8</f>
        <v>0.497</v>
      </c>
      <c r="H25" s="270"/>
      <c r="I25" s="37"/>
    </row>
    <row r="26" spans="1:9" x14ac:dyDescent="0.3">
      <c r="A26" s="13" t="s">
        <v>180</v>
      </c>
      <c r="B26" s="16">
        <f>'Ref. ACS-5-YR'!H9</f>
        <v>369</v>
      </c>
      <c r="C26" s="53">
        <f>'Ref. ACS-5-YR'!I9</f>
        <v>4.0156709108716944E-2</v>
      </c>
      <c r="D26" s="16">
        <f>'Ref. ACS-5-YR'!R9</f>
        <v>35309</v>
      </c>
      <c r="E26" s="53">
        <f>'Ref. ACS-5-YR'!S9</f>
        <v>3.9563766586214702E-2</v>
      </c>
      <c r="F26" s="16">
        <f>'Ref. ACS-5-YR'!AB9</f>
        <v>1233088</v>
      </c>
      <c r="G26" s="53">
        <f>'Ref. ACS-5-YR'!AC9</f>
        <v>3.1E-2</v>
      </c>
      <c r="H26" s="270"/>
      <c r="I26" s="37"/>
    </row>
    <row r="27" spans="1:9" x14ac:dyDescent="0.3">
      <c r="A27" s="13" t="s">
        <v>181</v>
      </c>
      <c r="B27" s="16">
        <f>'Ref. ACS-5-YR'!H10</f>
        <v>117</v>
      </c>
      <c r="C27" s="53">
        <f>'Ref. ACS-5-YR'!I10</f>
        <v>1.2732615083251714E-2</v>
      </c>
      <c r="D27" s="16">
        <f>'Ref. ACS-5-YR'!R10</f>
        <v>36258</v>
      </c>
      <c r="E27" s="53">
        <f>'Ref. ACS-5-YR'!S10</f>
        <v>4.0627121948595898E-2</v>
      </c>
      <c r="F27" s="16">
        <f>'Ref. ACS-5-YR'!AB10</f>
        <v>1242495</v>
      </c>
      <c r="G27" s="53">
        <f>'Ref. ACS-5-YR'!AC10</f>
        <v>3.2000000000000001E-2</v>
      </c>
      <c r="H27" s="270"/>
    </row>
    <row r="28" spans="1:9" x14ac:dyDescent="0.3">
      <c r="A28" s="13" t="s">
        <v>182</v>
      </c>
      <c r="B28" s="16">
        <f>'Ref. ACS-5-YR'!H11</f>
        <v>471</v>
      </c>
      <c r="C28" s="53">
        <f>'Ref. ACS-5-YR'!I11</f>
        <v>5.1256937642833823E-2</v>
      </c>
      <c r="D28" s="16">
        <f>'Ref. ACS-5-YR'!R11</f>
        <v>38408</v>
      </c>
      <c r="E28" s="53">
        <f>'Ref. ACS-5-YR'!S11</f>
        <v>4.3036198902357312E-2</v>
      </c>
      <c r="F28" s="16">
        <f>'Ref. ACS-5-YR'!AB11</f>
        <v>1328272</v>
      </c>
      <c r="G28" s="53">
        <f>'Ref. ACS-5-YR'!AC11</f>
        <v>3.4000000000000002E-2</v>
      </c>
      <c r="H28" s="270"/>
    </row>
    <row r="29" spans="1:9" x14ac:dyDescent="0.3">
      <c r="A29" s="13" t="s">
        <v>183</v>
      </c>
      <c r="B29" s="16">
        <f>'Ref. ACS-5-YR'!H12</f>
        <v>265</v>
      </c>
      <c r="C29" s="53">
        <f>'Ref. ACS-5-YR'!I12</f>
        <v>2.8838829034715421E-2</v>
      </c>
      <c r="D29" s="16">
        <f>'Ref. ACS-5-YR'!R12</f>
        <v>21251</v>
      </c>
      <c r="E29" s="53">
        <f>'Ref. ACS-5-YR'!S12</f>
        <v>2.3811764811341261E-2</v>
      </c>
      <c r="F29" s="16">
        <f>'Ref. ACS-5-YR'!AB12</f>
        <v>774841</v>
      </c>
      <c r="G29" s="53">
        <f>'Ref. ACS-5-YR'!AC12</f>
        <v>0.02</v>
      </c>
      <c r="H29" s="270"/>
      <c r="I29" s="37"/>
    </row>
    <row r="30" spans="1:9" x14ac:dyDescent="0.3">
      <c r="A30" s="13" t="s">
        <v>184</v>
      </c>
      <c r="B30" s="16">
        <f>'Ref. ACS-5-YR'!H13</f>
        <v>229</v>
      </c>
      <c r="C30" s="53">
        <f>'Ref. ACS-5-YR'!I13</f>
        <v>2.4921101316791816E-2</v>
      </c>
      <c r="D30" s="16">
        <f>'Ref. ACS-5-YR'!R13</f>
        <v>12966</v>
      </c>
      <c r="E30" s="53">
        <f>'Ref. ACS-5-YR'!S13</f>
        <v>1.4528414782544389E-2</v>
      </c>
      <c r="F30" s="16">
        <f>'Ref. ACS-5-YR'!AB13</f>
        <v>525740</v>
      </c>
      <c r="G30" s="53">
        <f>'Ref. ACS-5-YR'!AC13</f>
        <v>1.2999999999999999E-2</v>
      </c>
      <c r="H30" s="270"/>
      <c r="I30" s="37"/>
    </row>
    <row r="31" spans="1:9" x14ac:dyDescent="0.3">
      <c r="A31" s="13" t="s">
        <v>185</v>
      </c>
      <c r="B31" s="16">
        <f>'Ref. ACS-5-YR'!H14</f>
        <v>69</v>
      </c>
      <c r="C31" s="53">
        <f>'Ref. ACS-5-YR'!I14</f>
        <v>7.5089781260202415E-3</v>
      </c>
      <c r="D31" s="16">
        <f>'Ref. ACS-5-YR'!R14</f>
        <v>6981</v>
      </c>
      <c r="E31" s="53">
        <f>'Ref. ACS-5-YR'!S14</f>
        <v>7.822216843817861E-3</v>
      </c>
      <c r="F31" s="16">
        <f>'Ref. ACS-5-YR'!AB14</f>
        <v>285907</v>
      </c>
      <c r="G31" s="53">
        <f>'Ref. ACS-5-YR'!AC14</f>
        <v>7.0000000000000001E-3</v>
      </c>
      <c r="H31" s="270"/>
      <c r="I31" s="37"/>
    </row>
    <row r="32" spans="1:9" x14ac:dyDescent="0.3">
      <c r="A32" s="13" t="s">
        <v>186</v>
      </c>
      <c r="B32" s="16">
        <f>'Ref. ACS-5-YR'!H15</f>
        <v>155</v>
      </c>
      <c r="C32" s="53">
        <f>'Ref. ACS-5-YR'!I15</f>
        <v>1.6867994341059962E-2</v>
      </c>
      <c r="D32" s="16">
        <f>'Ref. ACS-5-YR'!R15</f>
        <v>6823</v>
      </c>
      <c r="E32" s="53">
        <f>'Ref. ACS-5-YR'!S15</f>
        <v>7.6451777002391145E-3</v>
      </c>
      <c r="F32" s="16">
        <f>'Ref. ACS-5-YR'!AB15</f>
        <v>281350</v>
      </c>
      <c r="G32" s="53">
        <f>'Ref. ACS-5-YR'!AC15</f>
        <v>7.0000000000000001E-3</v>
      </c>
      <c r="H32" s="270"/>
      <c r="I32" s="37"/>
    </row>
    <row r="33" spans="1:9" x14ac:dyDescent="0.3">
      <c r="A33" s="13" t="s">
        <v>187</v>
      </c>
      <c r="B33" s="16">
        <f>'Ref. ACS-5-YR'!H16</f>
        <v>147</v>
      </c>
      <c r="C33" s="53">
        <f>'Ref. ACS-5-YR'!I16</f>
        <v>1.5997388181521383E-2</v>
      </c>
      <c r="D33" s="16">
        <f>'Ref. ACS-5-YR'!R16</f>
        <v>21614</v>
      </c>
      <c r="E33" s="53">
        <f>'Ref. ACS-5-YR'!S16</f>
        <v>2.4218506641208885E-2</v>
      </c>
      <c r="F33" s="16">
        <f>'Ref. ACS-5-YR'!AB16</f>
        <v>821103</v>
      </c>
      <c r="G33" s="53">
        <f>'Ref. ACS-5-YR'!AC16</f>
        <v>2.1000000000000001E-2</v>
      </c>
      <c r="H33" s="270"/>
      <c r="I33" s="37"/>
    </row>
    <row r="34" spans="1:9" x14ac:dyDescent="0.3">
      <c r="A34" s="13" t="s">
        <v>188</v>
      </c>
      <c r="B34" s="16">
        <f>'Ref. ACS-5-YR'!H17</f>
        <v>548</v>
      </c>
      <c r="C34" s="53">
        <f>'Ref. ACS-5-YR'!I17</f>
        <v>5.9636521928392645E-2</v>
      </c>
      <c r="D34" s="16">
        <f>'Ref. ACS-5-YR'!R17</f>
        <v>39315</v>
      </c>
      <c r="E34" s="53">
        <f>'Ref. ACS-5-YR'!S17</f>
        <v>4.4052493226572009E-2</v>
      </c>
      <c r="F34" s="16">
        <f>'Ref. ACS-5-YR'!AB17</f>
        <v>1594429</v>
      </c>
      <c r="G34" s="53">
        <f>'Ref. ACS-5-YR'!AC17</f>
        <v>4.1000000000000002E-2</v>
      </c>
      <c r="H34" s="270"/>
      <c r="I34" s="37"/>
    </row>
    <row r="35" spans="1:9" x14ac:dyDescent="0.3">
      <c r="A35" s="13" t="s">
        <v>189</v>
      </c>
      <c r="B35" s="16">
        <f>'Ref. ACS-5-YR'!H18</f>
        <v>250</v>
      </c>
      <c r="C35" s="53">
        <f>'Ref. ACS-5-YR'!I18</f>
        <v>2.7206442485580587E-2</v>
      </c>
      <c r="D35" s="16">
        <f>'Ref. ACS-5-YR'!R18</f>
        <v>35710</v>
      </c>
      <c r="E35" s="53">
        <f>'Ref. ACS-5-YR'!S18</f>
        <v>4.0013087450613924E-2</v>
      </c>
      <c r="F35" s="16">
        <f>'Ref. ACS-5-YR'!AB18</f>
        <v>1505530</v>
      </c>
      <c r="G35" s="53">
        <f>'Ref. ACS-5-YR'!AC18</f>
        <v>3.7999999999999999E-2</v>
      </c>
      <c r="H35" s="270"/>
      <c r="I35" s="37"/>
    </row>
    <row r="36" spans="1:9" x14ac:dyDescent="0.3">
      <c r="A36" s="13" t="s">
        <v>190</v>
      </c>
      <c r="B36" s="16">
        <f>'Ref. ACS-5-YR'!H19</f>
        <v>458</v>
      </c>
      <c r="C36" s="53">
        <f>'Ref. ACS-5-YR'!I19</f>
        <v>4.9842202633583632E-2</v>
      </c>
      <c r="D36" s="16">
        <f>'Ref. ACS-5-YR'!R19</f>
        <v>31772</v>
      </c>
      <c r="E36" s="53">
        <f>'Ref. ACS-5-YR'!S19</f>
        <v>3.5600554872050001E-2</v>
      </c>
      <c r="F36" s="16">
        <f>'Ref. ACS-5-YR'!AB19</f>
        <v>1377089</v>
      </c>
      <c r="G36" s="53">
        <f>'Ref. ACS-5-YR'!AC19</f>
        <v>3.5000000000000003E-2</v>
      </c>
      <c r="H36" s="270"/>
      <c r="I36" s="37"/>
    </row>
    <row r="37" spans="1:9" x14ac:dyDescent="0.3">
      <c r="A37" s="13" t="s">
        <v>191</v>
      </c>
      <c r="B37" s="16">
        <f>'Ref. ACS-5-YR'!H20</f>
        <v>491</v>
      </c>
      <c r="C37" s="53">
        <f>'Ref. ACS-5-YR'!I20</f>
        <v>5.3433453041680269E-2</v>
      </c>
      <c r="D37" s="16">
        <f>'Ref. ACS-5-YR'!R20</f>
        <v>28459</v>
      </c>
      <c r="E37" s="53">
        <f>'Ref. ACS-5-YR'!S20</f>
        <v>3.1888335361439979E-2</v>
      </c>
      <c r="F37" s="16">
        <f>'Ref. ACS-5-YR'!AB20</f>
        <v>1265725</v>
      </c>
      <c r="G37" s="53">
        <f>'Ref. ACS-5-YR'!AC20</f>
        <v>3.2000000000000001E-2</v>
      </c>
      <c r="H37" s="270"/>
      <c r="I37" s="37"/>
    </row>
    <row r="38" spans="1:9" x14ac:dyDescent="0.3">
      <c r="A38" s="13" t="s">
        <v>192</v>
      </c>
      <c r="B38" s="16">
        <f>'Ref. ACS-5-YR'!H21</f>
        <v>276</v>
      </c>
      <c r="C38" s="53">
        <f>'Ref. ACS-5-YR'!I21</f>
        <v>3.0035912504080966E-2</v>
      </c>
      <c r="D38" s="16">
        <f>'Ref. ACS-5-YR'!R21</f>
        <v>26001</v>
      </c>
      <c r="E38" s="53">
        <f>'Ref. ACS-5-YR'!S21</f>
        <v>2.9134144127790886E-2</v>
      </c>
      <c r="F38" s="16">
        <f>'Ref. ACS-5-YR'!AB21</f>
        <v>1264479</v>
      </c>
      <c r="G38" s="53">
        <f>'Ref. ACS-5-YR'!AC21</f>
        <v>3.2000000000000001E-2</v>
      </c>
      <c r="H38" s="270"/>
      <c r="I38" s="37"/>
    </row>
    <row r="39" spans="1:9" x14ac:dyDescent="0.3">
      <c r="A39" s="13" t="s">
        <v>193</v>
      </c>
      <c r="B39" s="16">
        <f>'Ref. ACS-5-YR'!H22</f>
        <v>191</v>
      </c>
      <c r="C39" s="53">
        <f>'Ref. ACS-5-YR'!I22</f>
        <v>2.0785722058983568E-2</v>
      </c>
      <c r="D39" s="16">
        <f>'Ref. ACS-5-YR'!R22</f>
        <v>24862</v>
      </c>
      <c r="E39" s="53">
        <f>'Ref. ACS-5-YR'!S22</f>
        <v>2.7857893592751704E-2</v>
      </c>
      <c r="F39" s="16">
        <f>'Ref. ACS-5-YR'!AB22</f>
        <v>1245267</v>
      </c>
      <c r="G39" s="53">
        <f>'Ref. ACS-5-YR'!AC22</f>
        <v>3.2000000000000001E-2</v>
      </c>
      <c r="H39" s="270"/>
      <c r="I39" s="37"/>
    </row>
    <row r="40" spans="1:9" x14ac:dyDescent="0.3">
      <c r="A40" s="13" t="s">
        <v>194</v>
      </c>
      <c r="B40" s="16">
        <f>'Ref. ACS-5-YR'!H23</f>
        <v>297</v>
      </c>
      <c r="C40" s="53">
        <f>'Ref. ACS-5-YR'!I23</f>
        <v>3.2321253672869733E-2</v>
      </c>
      <c r="D40" s="16">
        <f>'Ref. ACS-5-YR'!R23</f>
        <v>25371</v>
      </c>
      <c r="E40" s="53">
        <f>'Ref. ACS-5-YR'!S23</f>
        <v>2.842822855529336E-2</v>
      </c>
      <c r="F40" s="16">
        <f>'Ref. ACS-5-YR'!AB23</f>
        <v>1216743</v>
      </c>
      <c r="G40" s="53">
        <f>'Ref. ACS-5-YR'!AC23</f>
        <v>3.1E-2</v>
      </c>
      <c r="H40" s="270"/>
      <c r="I40" s="37"/>
    </row>
    <row r="41" spans="1:9" x14ac:dyDescent="0.3">
      <c r="A41" s="13" t="s">
        <v>195</v>
      </c>
      <c r="B41" s="16">
        <f>'Ref. ACS-5-YR'!H24</f>
        <v>39</v>
      </c>
      <c r="C41" s="53">
        <f>'Ref. ACS-5-YR'!I24</f>
        <v>4.244205027750571E-3</v>
      </c>
      <c r="D41" s="16">
        <f>'Ref. ACS-5-YR'!R24</f>
        <v>8428</v>
      </c>
      <c r="E41" s="53">
        <f>'Ref. ACS-5-YR'!S24</f>
        <v>9.4435816587447249E-3</v>
      </c>
      <c r="F41" s="16">
        <f>'Ref. ACS-5-YR'!AB24</f>
        <v>470895</v>
      </c>
      <c r="G41" s="53">
        <f>'Ref. ACS-5-YR'!AC24</f>
        <v>1.2E-2</v>
      </c>
      <c r="H41" s="270"/>
      <c r="I41" s="37"/>
    </row>
    <row r="42" spans="1:9" x14ac:dyDescent="0.3">
      <c r="A42" s="13" t="s">
        <v>196</v>
      </c>
      <c r="B42" s="16">
        <f>'Ref. ACS-5-YR'!H25</f>
        <v>119</v>
      </c>
      <c r="C42" s="53">
        <f>'Ref. ACS-5-YR'!I25</f>
        <v>1.2950266623136359E-2</v>
      </c>
      <c r="D42" s="16">
        <f>'Ref. ACS-5-YR'!R25</f>
        <v>12733</v>
      </c>
      <c r="E42" s="53">
        <f>'Ref. ACS-5-YR'!S25</f>
        <v>1.4267338070811176E-2</v>
      </c>
      <c r="F42" s="16">
        <f>'Ref. ACS-5-YR'!AB25</f>
        <v>618484</v>
      </c>
      <c r="G42" s="53">
        <f>'Ref. ACS-5-YR'!AC25</f>
        <v>1.6E-2</v>
      </c>
      <c r="H42" s="270"/>
      <c r="I42" s="37"/>
    </row>
    <row r="43" spans="1:9" x14ac:dyDescent="0.3">
      <c r="A43" s="13" t="s">
        <v>197</v>
      </c>
      <c r="B43" s="16">
        <f>'Ref. ACS-5-YR'!H26</f>
        <v>26</v>
      </c>
      <c r="C43" s="53">
        <f>'Ref. ACS-5-YR'!I26</f>
        <v>2.8294700185003811E-3</v>
      </c>
      <c r="D43" s="16">
        <f>'Ref. ACS-5-YR'!R26</f>
        <v>7217</v>
      </c>
      <c r="E43" s="53">
        <f>'Ref. ACS-5-YR'!S26</f>
        <v>8.0866550582772527E-3</v>
      </c>
      <c r="F43" s="16">
        <f>'Ref. ACS-5-YR'!AB26</f>
        <v>378972</v>
      </c>
      <c r="G43" s="53">
        <f>'Ref. ACS-5-YR'!AC26</f>
        <v>0.01</v>
      </c>
      <c r="H43" s="270"/>
      <c r="I43" s="37"/>
    </row>
    <row r="44" spans="1:9" x14ac:dyDescent="0.3">
      <c r="A44" s="13" t="s">
        <v>198</v>
      </c>
      <c r="B44" s="16">
        <f>'Ref. ACS-5-YR'!H27</f>
        <v>75</v>
      </c>
      <c r="C44" s="53">
        <f>'Ref. ACS-5-YR'!I27</f>
        <v>8.1619327456741754E-3</v>
      </c>
      <c r="D44" s="16">
        <f>'Ref. ACS-5-YR'!R27</f>
        <v>9688</v>
      </c>
      <c r="E44" s="53">
        <f>'Ref. ACS-5-YR'!S27</f>
        <v>1.0855412803739783E-2</v>
      </c>
      <c r="F44" s="16">
        <f>'Ref. ACS-5-YR'!AB27</f>
        <v>499096</v>
      </c>
      <c r="G44" s="53">
        <f>'Ref. ACS-5-YR'!AC27</f>
        <v>1.2999999999999999E-2</v>
      </c>
      <c r="H44" s="270"/>
      <c r="I44" s="37"/>
    </row>
    <row r="45" spans="1:9" x14ac:dyDescent="0.3">
      <c r="A45" s="13" t="s">
        <v>199</v>
      </c>
      <c r="B45" s="16">
        <f>'Ref. ACS-5-YR'!H28</f>
        <v>283</v>
      </c>
      <c r="C45" s="53">
        <f>'Ref. ACS-5-YR'!I28</f>
        <v>3.0797692893677224E-2</v>
      </c>
      <c r="D45" s="16">
        <f>'Ref. ACS-5-YR'!R28</f>
        <v>11352</v>
      </c>
      <c r="E45" s="53">
        <f>'Ref. ACS-5-YR'!S28</f>
        <v>1.2719926315860242E-2</v>
      </c>
      <c r="F45" s="16">
        <f>'Ref. ACS-5-YR'!AB28</f>
        <v>643905</v>
      </c>
      <c r="G45" s="53">
        <f>'Ref. ACS-5-YR'!AC28</f>
        <v>1.6E-2</v>
      </c>
      <c r="H45" s="270"/>
      <c r="I45" s="37"/>
    </row>
    <row r="46" spans="1:9" x14ac:dyDescent="0.3">
      <c r="A46" s="13" t="s">
        <v>200</v>
      </c>
      <c r="B46" s="16">
        <f>'Ref. ACS-5-YR'!H29</f>
        <v>374</v>
      </c>
      <c r="C46" s="53">
        <f>'Ref. ACS-5-YR'!I29</f>
        <v>4.0700837958428555E-2</v>
      </c>
      <c r="D46" s="16">
        <f>'Ref. ACS-5-YR'!R29</f>
        <v>7839</v>
      </c>
      <c r="E46" s="53">
        <f>'Ref. ACS-5-YR'!S29</f>
        <v>8.783606623504971E-3</v>
      </c>
      <c r="F46" s="16">
        <f>'Ref. ACS-5-YR'!AB29</f>
        <v>427222</v>
      </c>
      <c r="G46" s="53">
        <f>'Ref. ACS-5-YR'!AC29</f>
        <v>1.0999999999999999E-2</v>
      </c>
      <c r="H46" s="270"/>
      <c r="I46" s="37"/>
    </row>
    <row r="47" spans="1:9" x14ac:dyDescent="0.3">
      <c r="A47" s="13" t="s">
        <v>201</v>
      </c>
      <c r="B47" s="16">
        <f>'Ref. ACS-5-YR'!H30</f>
        <v>16</v>
      </c>
      <c r="C47" s="53">
        <f>'Ref. ACS-5-YR'!I30</f>
        <v>1.7412123190771575E-3</v>
      </c>
      <c r="D47" s="16">
        <f>'Ref. ACS-5-YR'!R30</f>
        <v>4776</v>
      </c>
      <c r="E47" s="53">
        <f>'Ref. ACS-5-YR'!S30</f>
        <v>5.3515123400765079E-3</v>
      </c>
      <c r="F47" s="16">
        <f>'Ref. ACS-5-YR'!AB30</f>
        <v>278926</v>
      </c>
      <c r="G47" s="53">
        <f>'Ref. ACS-5-YR'!AC30</f>
        <v>7.0000000000000001E-3</v>
      </c>
      <c r="H47" s="270"/>
      <c r="I47" s="37"/>
    </row>
    <row r="48" spans="1:9" x14ac:dyDescent="0.3">
      <c r="A48" s="13" t="s">
        <v>202</v>
      </c>
      <c r="B48" s="16">
        <f>'Ref. ACS-5-YR'!H31</f>
        <v>0</v>
      </c>
      <c r="C48" s="53">
        <f>'Ref. ACS-5-YR'!I31</f>
        <v>0</v>
      </c>
      <c r="D48" s="16">
        <f>'Ref. ACS-5-YR'!R31</f>
        <v>4110</v>
      </c>
      <c r="E48" s="53">
        <f>'Ref. ACS-5-YR'!S31</f>
        <v>4.605258734864834E-3</v>
      </c>
      <c r="F48" s="16">
        <f>'Ref. ACS-5-YR'!AB31</f>
        <v>283324</v>
      </c>
      <c r="G48" s="53">
        <f>'Ref. ACS-5-YR'!AC31</f>
        <v>7.0000000000000001E-3</v>
      </c>
      <c r="H48" s="270"/>
      <c r="I48" s="37"/>
    </row>
    <row r="49" spans="1:9" x14ac:dyDescent="0.3">
      <c r="A49" s="13" t="s">
        <v>203</v>
      </c>
      <c r="B49" s="16">
        <f>'Ref. ACS-5-YR'!H32</f>
        <v>3924</v>
      </c>
      <c r="C49" s="53">
        <f>'Ref. ACS-5-YR'!I32</f>
        <v>0.42703232125367285</v>
      </c>
      <c r="D49" s="16">
        <f>'Ref. ACS-5-YR'!R32</f>
        <v>435215</v>
      </c>
      <c r="E49" s="53">
        <f>'Ref. ACS-5-YR'!S32</f>
        <v>0.48765880299128922</v>
      </c>
      <c r="F49" s="16">
        <f>'Ref. ACS-5-YR'!AB32</f>
        <v>19783141</v>
      </c>
      <c r="G49" s="53">
        <f>'Ref. ACS-5-YR'!AC32</f>
        <v>0.503</v>
      </c>
      <c r="H49" s="270"/>
      <c r="I49" s="37"/>
    </row>
    <row r="50" spans="1:9" x14ac:dyDescent="0.3">
      <c r="A50" s="13" t="s">
        <v>180</v>
      </c>
      <c r="B50" s="16">
        <f>'Ref. ACS-5-YR'!H33</f>
        <v>342</v>
      </c>
      <c r="C50" s="53">
        <f>'Ref. ACS-5-YR'!I33</f>
        <v>3.7218413320274243E-2</v>
      </c>
      <c r="D50" s="16">
        <f>'Ref. ACS-5-YR'!R33</f>
        <v>33758</v>
      </c>
      <c r="E50" s="53">
        <f>'Ref. ACS-5-YR'!S33</f>
        <v>3.782586967678031E-2</v>
      </c>
      <c r="F50" s="16">
        <f>'Ref. ACS-5-YR'!AB33</f>
        <v>1175994</v>
      </c>
      <c r="G50" s="53">
        <f>'Ref. ACS-5-YR'!AC33</f>
        <v>0.03</v>
      </c>
      <c r="H50" s="270"/>
      <c r="I50" s="37"/>
    </row>
    <row r="51" spans="1:9" x14ac:dyDescent="0.3">
      <c r="A51" s="13" t="s">
        <v>181</v>
      </c>
      <c r="B51" s="16">
        <f>'Ref. ACS-5-YR'!H34</f>
        <v>376</v>
      </c>
      <c r="C51" s="53">
        <f>'Ref. ACS-5-YR'!I34</f>
        <v>4.0918489498313199E-2</v>
      </c>
      <c r="D51" s="16">
        <f>'Ref. ACS-5-YR'!R34</f>
        <v>35258</v>
      </c>
      <c r="E51" s="53">
        <f>'Ref. ACS-5-YR'!S34</f>
        <v>3.9506621039869662E-2</v>
      </c>
      <c r="F51" s="16">
        <f>'Ref. ACS-5-YR'!AB34</f>
        <v>1189152</v>
      </c>
      <c r="G51" s="53">
        <f>'Ref. ACS-5-YR'!AC34</f>
        <v>0.03</v>
      </c>
      <c r="H51" s="270"/>
      <c r="I51" s="37"/>
    </row>
    <row r="52" spans="1:9" x14ac:dyDescent="0.3">
      <c r="A52" s="13" t="s">
        <v>182</v>
      </c>
      <c r="B52" s="16">
        <f>'Ref. ACS-5-YR'!H35</f>
        <v>252</v>
      </c>
      <c r="C52" s="53">
        <f>'Ref. ACS-5-YR'!I35</f>
        <v>2.742409402546523E-2</v>
      </c>
      <c r="D52" s="16">
        <f>'Ref. ACS-5-YR'!R35</f>
        <v>37419</v>
      </c>
      <c r="E52" s="53">
        <f>'Ref. ACS-5-YR'!S35</f>
        <v>4.1928023503627058E-2</v>
      </c>
      <c r="F52" s="16">
        <f>'Ref. ACS-5-YR'!AB35</f>
        <v>1269171</v>
      </c>
      <c r="G52" s="53">
        <f>'Ref. ACS-5-YR'!AC35</f>
        <v>3.2000000000000001E-2</v>
      </c>
      <c r="H52" s="270"/>
      <c r="I52" s="37"/>
    </row>
    <row r="53" spans="1:9" x14ac:dyDescent="0.3">
      <c r="A53" s="13" t="s">
        <v>183</v>
      </c>
      <c r="B53" s="16">
        <f>'Ref. ACS-5-YR'!H36</f>
        <v>43</v>
      </c>
      <c r="C53" s="53">
        <f>'Ref. ACS-5-YR'!I36</f>
        <v>4.6795081075198608E-3</v>
      </c>
      <c r="D53" s="16">
        <f>'Ref. ACS-5-YR'!R36</f>
        <v>20498</v>
      </c>
      <c r="E53" s="53">
        <f>'Ref. ACS-5-YR'!S36</f>
        <v>2.2968027627070405E-2</v>
      </c>
      <c r="F53" s="16">
        <f>'Ref. ACS-5-YR'!AB36</f>
        <v>743628</v>
      </c>
      <c r="G53" s="53">
        <f>'Ref. ACS-5-YR'!AC36</f>
        <v>1.9E-2</v>
      </c>
      <c r="H53" s="270"/>
      <c r="I53" s="37"/>
    </row>
    <row r="54" spans="1:9" x14ac:dyDescent="0.3">
      <c r="A54" s="13" t="s">
        <v>184</v>
      </c>
      <c r="B54" s="16">
        <f>'Ref. ACS-5-YR'!H37</f>
        <v>78</v>
      </c>
      <c r="C54" s="53">
        <f>'Ref. ACS-5-YR'!I37</f>
        <v>8.4884100555011419E-3</v>
      </c>
      <c r="D54" s="16">
        <f>'Ref. ACS-5-YR'!R37</f>
        <v>11660</v>
      </c>
      <c r="E54" s="53">
        <f>'Ref. ACS-5-YR'!S37</f>
        <v>1.3065040595747923E-2</v>
      </c>
      <c r="F54" s="16">
        <f>'Ref. ACS-5-YR'!AB37</f>
        <v>503863</v>
      </c>
      <c r="G54" s="53">
        <f>'Ref. ACS-5-YR'!AC37</f>
        <v>1.2999999999999999E-2</v>
      </c>
      <c r="H54" s="270"/>
      <c r="I54" s="37"/>
    </row>
    <row r="55" spans="1:9" x14ac:dyDescent="0.3">
      <c r="A55" s="13" t="s">
        <v>185</v>
      </c>
      <c r="B55" s="16">
        <f>'Ref. ACS-5-YR'!H38</f>
        <v>201</v>
      </c>
      <c r="C55" s="53">
        <f>'Ref. ACS-5-YR'!I38</f>
        <v>2.187397975840679E-2</v>
      </c>
      <c r="D55" s="16">
        <f>'Ref. ACS-5-YR'!R38</f>
        <v>5560</v>
      </c>
      <c r="E55" s="53">
        <f>'Ref. ACS-5-YR'!S38</f>
        <v>6.2299850525178776E-3</v>
      </c>
      <c r="F55" s="16">
        <f>'Ref. ACS-5-YR'!AB38</f>
        <v>259140</v>
      </c>
      <c r="G55" s="53">
        <f>'Ref. ACS-5-YR'!AC38</f>
        <v>7.0000000000000001E-3</v>
      </c>
      <c r="H55" s="270"/>
      <c r="I55" s="37"/>
    </row>
    <row r="56" spans="1:9" x14ac:dyDescent="0.3">
      <c r="A56" s="13" t="s">
        <v>186</v>
      </c>
      <c r="B56" s="16">
        <f>'Ref. ACS-5-YR'!H39</f>
        <v>44</v>
      </c>
      <c r="C56" s="53">
        <f>'Ref. ACS-5-YR'!I39</f>
        <v>4.7883338774621833E-3</v>
      </c>
      <c r="D56" s="16">
        <f>'Ref. ACS-5-YR'!R39</f>
        <v>5754</v>
      </c>
      <c r="E56" s="53">
        <f>'Ref. ACS-5-YR'!S39</f>
        <v>6.447362228810768E-3</v>
      </c>
      <c r="F56" s="16">
        <f>'Ref. ACS-5-YR'!AB39</f>
        <v>259522</v>
      </c>
      <c r="G56" s="53">
        <f>'Ref. ACS-5-YR'!AC39</f>
        <v>7.0000000000000001E-3</v>
      </c>
      <c r="H56" s="270"/>
      <c r="I56" s="37"/>
    </row>
    <row r="57" spans="1:9" x14ac:dyDescent="0.3">
      <c r="A57" s="13" t="s">
        <v>187</v>
      </c>
      <c r="B57" s="16">
        <f>'Ref. ACS-5-YR'!H40</f>
        <v>49</v>
      </c>
      <c r="C57" s="53">
        <f>'Ref. ACS-5-YR'!I40</f>
        <v>5.3324627271737948E-3</v>
      </c>
      <c r="D57" s="16">
        <f>'Ref. ACS-5-YR'!R40</f>
        <v>19104</v>
      </c>
      <c r="E57" s="53">
        <f>'Ref. ACS-5-YR'!S40</f>
        <v>2.1406049360306031E-2</v>
      </c>
      <c r="F57" s="16">
        <f>'Ref. ACS-5-YR'!AB40</f>
        <v>787614</v>
      </c>
      <c r="G57" s="53">
        <f>'Ref. ACS-5-YR'!AC40</f>
        <v>0.02</v>
      </c>
      <c r="H57" s="270"/>
      <c r="I57" s="37"/>
    </row>
    <row r="58" spans="1:9" x14ac:dyDescent="0.3">
      <c r="A58" s="13" t="s">
        <v>188</v>
      </c>
      <c r="B58" s="16">
        <f>'Ref. ACS-5-YR'!H41</f>
        <v>117</v>
      </c>
      <c r="C58" s="53">
        <f>'Ref. ACS-5-YR'!I41</f>
        <v>1.2732615083251714E-2</v>
      </c>
      <c r="D58" s="16">
        <f>'Ref. ACS-5-YR'!R41</f>
        <v>33581</v>
      </c>
      <c r="E58" s="53">
        <f>'Ref. ACS-5-YR'!S41</f>
        <v>3.7627541015935767E-2</v>
      </c>
      <c r="F58" s="16">
        <f>'Ref. ACS-5-YR'!AB41</f>
        <v>1489607</v>
      </c>
      <c r="G58" s="53">
        <f>'Ref. ACS-5-YR'!AC41</f>
        <v>3.7999999999999999E-2</v>
      </c>
      <c r="H58" s="270"/>
      <c r="I58" s="37"/>
    </row>
    <row r="59" spans="1:9" x14ac:dyDescent="0.3">
      <c r="A59" s="13" t="s">
        <v>189</v>
      </c>
      <c r="B59" s="16">
        <f>'Ref. ACS-5-YR'!H42</f>
        <v>367</v>
      </c>
      <c r="C59" s="53">
        <f>'Ref. ACS-5-YR'!I42</f>
        <v>3.9939057568832301E-2</v>
      </c>
      <c r="D59" s="16">
        <f>'Ref. ACS-5-YR'!R42</f>
        <v>30486</v>
      </c>
      <c r="E59" s="53">
        <f>'Ref. ACS-5-YR'!S42</f>
        <v>3.4159590703428062E-2</v>
      </c>
      <c r="F59" s="16">
        <f>'Ref. ACS-5-YR'!AB42</f>
        <v>1418347</v>
      </c>
      <c r="G59" s="53">
        <f>'Ref. ACS-5-YR'!AC42</f>
        <v>3.5999999999999997E-2</v>
      </c>
      <c r="H59" s="270"/>
      <c r="I59" s="37"/>
    </row>
    <row r="60" spans="1:9" x14ac:dyDescent="0.3">
      <c r="A60" s="13" t="s">
        <v>190</v>
      </c>
      <c r="B60" s="16">
        <f>'Ref. ACS-5-YR'!H43</f>
        <v>199</v>
      </c>
      <c r="C60" s="53">
        <f>'Ref. ACS-5-YR'!I43</f>
        <v>2.1656328218522147E-2</v>
      </c>
      <c r="D60" s="16">
        <f>'Ref. ACS-5-YR'!R43</f>
        <v>28356</v>
      </c>
      <c r="E60" s="53">
        <f>'Ref. ACS-5-YR'!S43</f>
        <v>3.1772923767841174E-2</v>
      </c>
      <c r="F60" s="16">
        <f>'Ref. ACS-5-YR'!AB43</f>
        <v>1333091</v>
      </c>
      <c r="G60" s="53">
        <f>'Ref. ACS-5-YR'!AC43</f>
        <v>3.4000000000000002E-2</v>
      </c>
      <c r="H60" s="270"/>
      <c r="I60" s="37"/>
    </row>
    <row r="61" spans="1:9" x14ac:dyDescent="0.3">
      <c r="A61" s="13" t="s">
        <v>191</v>
      </c>
      <c r="B61" s="16">
        <f>'Ref. ACS-5-YR'!H44</f>
        <v>284</v>
      </c>
      <c r="C61" s="53">
        <f>'Ref. ACS-5-YR'!I44</f>
        <v>3.0906518663619546E-2</v>
      </c>
      <c r="D61" s="16">
        <f>'Ref. ACS-5-YR'!R44</f>
        <v>25309</v>
      </c>
      <c r="E61" s="53">
        <f>'Ref. ACS-5-YR'!S44</f>
        <v>2.8358757498952333E-2</v>
      </c>
      <c r="F61" s="16">
        <f>'Ref. ACS-5-YR'!AB44</f>
        <v>1257998</v>
      </c>
      <c r="G61" s="53">
        <f>'Ref. ACS-5-YR'!AC44</f>
        <v>3.2000000000000001E-2</v>
      </c>
      <c r="H61" s="270"/>
      <c r="I61" s="37"/>
    </row>
    <row r="62" spans="1:9" x14ac:dyDescent="0.3">
      <c r="A62" s="13" t="s">
        <v>192</v>
      </c>
      <c r="B62" s="16">
        <f>'Ref. ACS-5-YR'!H45</f>
        <v>224</v>
      </c>
      <c r="C62" s="53">
        <f>'Ref. ACS-5-YR'!I45</f>
        <v>2.4376972467080205E-2</v>
      </c>
      <c r="D62" s="16">
        <f>'Ref. ACS-5-YR'!R45</f>
        <v>24585</v>
      </c>
      <c r="E62" s="53">
        <f>'Ref. ACS-5-YR'!S45</f>
        <v>2.7547514841034536E-2</v>
      </c>
      <c r="F62" s="16">
        <f>'Ref. ACS-5-YR'!AB45</f>
        <v>1272718</v>
      </c>
      <c r="G62" s="53">
        <f>'Ref. ACS-5-YR'!AC45</f>
        <v>3.2000000000000001E-2</v>
      </c>
      <c r="H62" s="270"/>
      <c r="I62" s="37"/>
    </row>
    <row r="63" spans="1:9" x14ac:dyDescent="0.3">
      <c r="A63" s="13" t="s">
        <v>193</v>
      </c>
      <c r="B63" s="16">
        <f>'Ref. ACS-5-YR'!H46</f>
        <v>59</v>
      </c>
      <c r="C63" s="53">
        <f>'Ref. ACS-5-YR'!I46</f>
        <v>6.4207204265970185E-3</v>
      </c>
      <c r="D63" s="16">
        <f>'Ref. ACS-5-YR'!R46</f>
        <v>24278</v>
      </c>
      <c r="E63" s="53">
        <f>'Ref. ACS-5-YR'!S46</f>
        <v>2.7203521062055581E-2</v>
      </c>
      <c r="F63" s="16">
        <f>'Ref. ACS-5-YR'!AB46</f>
        <v>1256691</v>
      </c>
      <c r="G63" s="53">
        <f>'Ref. ACS-5-YR'!AC46</f>
        <v>3.2000000000000001E-2</v>
      </c>
      <c r="H63" s="270"/>
      <c r="I63" s="37"/>
    </row>
    <row r="64" spans="1:9" x14ac:dyDescent="0.3">
      <c r="A64" s="13" t="s">
        <v>194</v>
      </c>
      <c r="B64" s="16">
        <f>'Ref. ACS-5-YR'!H47</f>
        <v>182</v>
      </c>
      <c r="C64" s="53">
        <f>'Ref. ACS-5-YR'!I47</f>
        <v>1.9806290129502666E-2</v>
      </c>
      <c r="D64" s="16">
        <f>'Ref. ACS-5-YR'!R47</f>
        <v>24098</v>
      </c>
      <c r="E64" s="53">
        <f>'Ref. ACS-5-YR'!S47</f>
        <v>2.700183089848486E-2</v>
      </c>
      <c r="F64" s="16">
        <f>'Ref. ACS-5-YR'!AB47</f>
        <v>1268744</v>
      </c>
      <c r="G64" s="53">
        <f>'Ref. ACS-5-YR'!AC47</f>
        <v>3.2000000000000001E-2</v>
      </c>
      <c r="H64" s="270"/>
    </row>
    <row r="65" spans="1:9" x14ac:dyDescent="0.3">
      <c r="A65" s="13" t="s">
        <v>195</v>
      </c>
      <c r="B65" s="16">
        <f>'Ref. ACS-5-YR'!H48</f>
        <v>55</v>
      </c>
      <c r="C65" s="53">
        <f>'Ref. ACS-5-YR'!I48</f>
        <v>5.9854173468277287E-3</v>
      </c>
      <c r="D65" s="16">
        <f>'Ref. ACS-5-YR'!R48</f>
        <v>9348</v>
      </c>
      <c r="E65" s="53">
        <f>'Ref. ACS-5-YR'!S48</f>
        <v>1.0474442494772864E-2</v>
      </c>
      <c r="F65" s="16">
        <f>'Ref. ACS-5-YR'!AB48</f>
        <v>493428</v>
      </c>
      <c r="G65" s="53">
        <f>'Ref. ACS-5-YR'!AC48</f>
        <v>1.2999999999999999E-2</v>
      </c>
      <c r="H65" s="270"/>
    </row>
    <row r="66" spans="1:9" x14ac:dyDescent="0.3">
      <c r="A66" s="13" t="s">
        <v>196</v>
      </c>
      <c r="B66" s="16">
        <f>'Ref. ACS-5-YR'!H49</f>
        <v>42</v>
      </c>
      <c r="C66" s="53">
        <f>'Ref. ACS-5-YR'!I49</f>
        <v>4.5706823375775384E-3</v>
      </c>
      <c r="D66" s="16">
        <f>'Ref. ACS-5-YR'!R49</f>
        <v>13281</v>
      </c>
      <c r="E66" s="53">
        <f>'Ref. ACS-5-YR'!S49</f>
        <v>1.4881372568793154E-2</v>
      </c>
      <c r="F66" s="16">
        <f>'Ref. ACS-5-YR'!AB49</f>
        <v>671381</v>
      </c>
      <c r="G66" s="53">
        <f>'Ref. ACS-5-YR'!AC49</f>
        <v>1.7000000000000001E-2</v>
      </c>
      <c r="H66" s="270"/>
      <c r="I66" s="61" t="s">
        <v>204</v>
      </c>
    </row>
    <row r="67" spans="1:9" x14ac:dyDescent="0.3">
      <c r="A67" s="13" t="s">
        <v>197</v>
      </c>
      <c r="B67" s="16">
        <f>'Ref. ACS-5-YR'!H50</f>
        <v>35</v>
      </c>
      <c r="C67" s="53">
        <f>'Ref. ACS-5-YR'!I50</f>
        <v>3.808901947981282E-3</v>
      </c>
      <c r="D67" s="16">
        <f>'Ref. ACS-5-YR'!R50</f>
        <v>7299</v>
      </c>
      <c r="E67" s="53">
        <f>'Ref. ACS-5-YR'!S50</f>
        <v>8.1785361327928029E-3</v>
      </c>
      <c r="F67" s="16">
        <f>'Ref. ACS-5-YR'!AB50</f>
        <v>418129</v>
      </c>
      <c r="G67" s="53">
        <f>'Ref. ACS-5-YR'!AC50</f>
        <v>1.0999999999999999E-2</v>
      </c>
      <c r="H67" s="270"/>
    </row>
    <row r="68" spans="1:9" x14ac:dyDescent="0.3">
      <c r="A68" s="13" t="s">
        <v>198</v>
      </c>
      <c r="B68" s="16">
        <f>'Ref. ACS-5-YR'!H51</f>
        <v>418</v>
      </c>
      <c r="C68" s="53">
        <f>'Ref. ACS-5-YR'!I51</f>
        <v>4.548917183589074E-2</v>
      </c>
      <c r="D68" s="16">
        <f>'Ref. ACS-5-YR'!R51</f>
        <v>10505</v>
      </c>
      <c r="E68" s="53">
        <f>'Ref. ACS-5-YR'!S51</f>
        <v>1.1770862046169119E-2</v>
      </c>
      <c r="F68" s="16">
        <f>'Ref. ACS-5-YR'!AB51</f>
        <v>569190</v>
      </c>
      <c r="G68" s="53">
        <f>'Ref. ACS-5-YR'!AC51</f>
        <v>1.4E-2</v>
      </c>
      <c r="H68" s="270"/>
    </row>
    <row r="69" spans="1:9" x14ac:dyDescent="0.3">
      <c r="A69" s="13" t="s">
        <v>199</v>
      </c>
      <c r="B69" s="16">
        <f>'Ref. ACS-5-YR'!H52</f>
        <v>214</v>
      </c>
      <c r="C69" s="53">
        <f>'Ref. ACS-5-YR'!I52</f>
        <v>2.3288714767656982E-2</v>
      </c>
      <c r="D69" s="16">
        <f>'Ref. ACS-5-YR'!R52</f>
        <v>13200</v>
      </c>
      <c r="E69" s="53">
        <f>'Ref. ACS-5-YR'!S52</f>
        <v>1.4790611995186328E-2</v>
      </c>
      <c r="F69" s="16">
        <f>'Ref. ACS-5-YR'!AB52</f>
        <v>761088</v>
      </c>
      <c r="G69" s="53">
        <f>'Ref. ACS-5-YR'!AC52</f>
        <v>1.9E-2</v>
      </c>
      <c r="H69" s="270"/>
    </row>
    <row r="70" spans="1:9" x14ac:dyDescent="0.3">
      <c r="A70" s="13" t="s">
        <v>200</v>
      </c>
      <c r="B70" s="16">
        <f>'Ref. ACS-5-YR'!H53</f>
        <v>29</v>
      </c>
      <c r="C70" s="53">
        <f>'Ref. ACS-5-YR'!I53</f>
        <v>3.155947328327348E-3</v>
      </c>
      <c r="D70" s="16">
        <f>'Ref. ACS-5-YR'!R53</f>
        <v>8653</v>
      </c>
      <c r="E70" s="53">
        <f>'Ref. ACS-5-YR'!S53</f>
        <v>9.695694363208128E-3</v>
      </c>
      <c r="F70" s="16">
        <f>'Ref. ACS-5-YR'!AB53</f>
        <v>524400</v>
      </c>
      <c r="G70" s="53">
        <f>'Ref. ACS-5-YR'!AC53</f>
        <v>1.2999999999999999E-2</v>
      </c>
      <c r="H70" s="270"/>
    </row>
    <row r="71" spans="1:9" x14ac:dyDescent="0.3">
      <c r="A71" s="13" t="s">
        <v>201</v>
      </c>
      <c r="B71" s="16">
        <f>'Ref. ACS-5-YR'!H54</f>
        <v>157</v>
      </c>
      <c r="C71" s="53">
        <f>'Ref. ACS-5-YR'!I54</f>
        <v>1.7085645880944609E-2</v>
      </c>
      <c r="D71" s="16">
        <f>'Ref. ACS-5-YR'!R54</f>
        <v>6423</v>
      </c>
      <c r="E71" s="53">
        <f>'Ref. ACS-5-YR'!S54</f>
        <v>7.1969773367486197E-3</v>
      </c>
      <c r="F71" s="16">
        <f>'Ref. ACS-5-YR'!AB54</f>
        <v>378825</v>
      </c>
      <c r="G71" s="53">
        <f>'Ref. ACS-5-YR'!AC54</f>
        <v>0.01</v>
      </c>
      <c r="H71" s="270"/>
    </row>
    <row r="72" spans="1:9" x14ac:dyDescent="0.3">
      <c r="A72" s="13" t="s">
        <v>202</v>
      </c>
      <c r="B72" s="16">
        <f>'Ref. ACS-5-YR'!H55</f>
        <v>157</v>
      </c>
      <c r="C72" s="53">
        <f>'Ref. ACS-5-YR'!I55</f>
        <v>1.7085645880944609E-2</v>
      </c>
      <c r="D72" s="16">
        <f>'Ref. ACS-5-YR'!R55</f>
        <v>6802</v>
      </c>
      <c r="E72" s="53">
        <f>'Ref. ACS-5-YR'!S55</f>
        <v>7.6216471811558642E-3</v>
      </c>
      <c r="F72" s="16">
        <f>'Ref. ACS-5-YR'!AB55</f>
        <v>481420</v>
      </c>
      <c r="G72" s="53">
        <f>'Ref. ACS-5-YR'!AC55</f>
        <v>1.2E-2</v>
      </c>
      <c r="H72" s="270"/>
    </row>
    <row r="73" spans="1:9" x14ac:dyDescent="0.3">
      <c r="A73" s="47" t="s">
        <v>205</v>
      </c>
      <c r="E73" s="8"/>
    </row>
    <row r="74" spans="1:9" x14ac:dyDescent="0.3">
      <c r="A74" s="47"/>
    </row>
    <row r="75" spans="1:9" x14ac:dyDescent="0.3">
      <c r="A75" s="1" t="s">
        <v>206</v>
      </c>
      <c r="C75" s="114" t="s">
        <v>177</v>
      </c>
      <c r="D75" s="114"/>
      <c r="E75" s="114" t="s">
        <v>177</v>
      </c>
      <c r="F75" s="114"/>
      <c r="G75" s="114" t="s">
        <v>177</v>
      </c>
    </row>
    <row r="76" spans="1:9" x14ac:dyDescent="0.3">
      <c r="A76" s="48" t="s">
        <v>170</v>
      </c>
      <c r="B76" s="51" t="str">
        <f>B3</f>
        <v>City of Taft</v>
      </c>
      <c r="C76" s="51" t="str">
        <f>B3</f>
        <v>City of Taft</v>
      </c>
      <c r="D76" s="51" t="str">
        <f>B4</f>
        <v>Kern County</v>
      </c>
      <c r="E76" s="51" t="str">
        <f>B4</f>
        <v>Kern County</v>
      </c>
      <c r="F76" s="51" t="s">
        <v>171</v>
      </c>
      <c r="G76" s="51" t="s">
        <v>171</v>
      </c>
      <c r="H76" s="269"/>
      <c r="I76" s="37"/>
    </row>
    <row r="77" spans="1:9" x14ac:dyDescent="0.3">
      <c r="A77" s="13" t="s">
        <v>178</v>
      </c>
      <c r="B77" s="16">
        <f>B24</f>
        <v>9189</v>
      </c>
      <c r="C77" s="53"/>
      <c r="D77" s="16">
        <f>D24</f>
        <v>892458</v>
      </c>
      <c r="E77" s="53"/>
      <c r="F77" s="16">
        <f>F24</f>
        <v>39346023</v>
      </c>
      <c r="G77" s="53"/>
      <c r="H77" s="270"/>
      <c r="I77" s="37"/>
    </row>
    <row r="78" spans="1:9" x14ac:dyDescent="0.3">
      <c r="A78" s="13" t="s">
        <v>207</v>
      </c>
      <c r="B78" s="16">
        <f t="shared" ref="B78" si="1">SUM(B26,B50)</f>
        <v>711</v>
      </c>
      <c r="C78" s="53">
        <f>SUM(C26,C50)</f>
        <v>7.7375122428991194E-2</v>
      </c>
      <c r="D78" s="16">
        <f t="shared" ref="D78:G78" si="2">SUM(D26,D50)</f>
        <v>69067</v>
      </c>
      <c r="E78" s="53">
        <f t="shared" si="2"/>
        <v>7.7389636262995012E-2</v>
      </c>
      <c r="F78" s="16">
        <f t="shared" si="2"/>
        <v>2409082</v>
      </c>
      <c r="G78" s="53">
        <f t="shared" si="2"/>
        <v>6.0999999999999999E-2</v>
      </c>
      <c r="H78" s="270"/>
      <c r="I78" s="37"/>
    </row>
    <row r="79" spans="1:9" x14ac:dyDescent="0.3">
      <c r="A79" s="13" t="s">
        <v>208</v>
      </c>
      <c r="B79" s="16">
        <f t="shared" ref="B79:G79" si="3">SUM(B27:B29,B51:B53)</f>
        <v>1524</v>
      </c>
      <c r="C79" s="53">
        <f t="shared" si="3"/>
        <v>0.16585047339209924</v>
      </c>
      <c r="D79" s="16">
        <f t="shared" si="3"/>
        <v>189092</v>
      </c>
      <c r="E79" s="53">
        <f t="shared" si="3"/>
        <v>0.21187775783286159</v>
      </c>
      <c r="F79" s="16">
        <f t="shared" si="3"/>
        <v>6547559</v>
      </c>
      <c r="G79" s="53">
        <f t="shared" si="3"/>
        <v>0.16700000000000001</v>
      </c>
      <c r="H79" s="270"/>
      <c r="I79" s="37"/>
    </row>
    <row r="80" spans="1:9" x14ac:dyDescent="0.3">
      <c r="A80" s="13" t="s">
        <v>209</v>
      </c>
      <c r="B80" s="16">
        <f t="shared" ref="B80:G80" si="4">SUM(B30:B33,B54:B57)</f>
        <v>972</v>
      </c>
      <c r="C80" s="53">
        <f t="shared" si="4"/>
        <v>0.1057786483839373</v>
      </c>
      <c r="D80" s="16">
        <f t="shared" si="4"/>
        <v>90462</v>
      </c>
      <c r="E80" s="53">
        <f t="shared" si="4"/>
        <v>0.10136275320519285</v>
      </c>
      <c r="F80" s="16">
        <f t="shared" si="4"/>
        <v>3724239</v>
      </c>
      <c r="G80" s="53">
        <f t="shared" si="4"/>
        <v>9.5000000000000015E-2</v>
      </c>
      <c r="H80" s="270"/>
      <c r="I80" s="37"/>
    </row>
    <row r="81" spans="1:9" x14ac:dyDescent="0.3">
      <c r="A81" s="13" t="s">
        <v>210</v>
      </c>
      <c r="B81" s="16">
        <f t="shared" ref="B81:G81" si="5">SUM(B34:B35,B58:B59)</f>
        <v>1282</v>
      </c>
      <c r="C81" s="53">
        <f t="shared" si="5"/>
        <v>0.13951463706605727</v>
      </c>
      <c r="D81" s="16">
        <f t="shared" si="5"/>
        <v>139092</v>
      </c>
      <c r="E81" s="53">
        <f t="shared" si="5"/>
        <v>0.15585271239654977</v>
      </c>
      <c r="F81" s="16">
        <f t="shared" si="5"/>
        <v>6007913</v>
      </c>
      <c r="G81" s="53">
        <f t="shared" si="5"/>
        <v>0.153</v>
      </c>
      <c r="H81" s="270"/>
      <c r="I81" s="37"/>
    </row>
    <row r="82" spans="1:9" x14ac:dyDescent="0.3">
      <c r="A82" s="13" t="s">
        <v>211</v>
      </c>
      <c r="B82" s="16">
        <f t="shared" ref="B82:G82" si="6">SUM(B36:B37,B60:B61)</f>
        <v>1432</v>
      </c>
      <c r="C82" s="53">
        <f t="shared" si="6"/>
        <v>0.15583850255740558</v>
      </c>
      <c r="D82" s="16">
        <f t="shared" si="6"/>
        <v>113896</v>
      </c>
      <c r="E82" s="53">
        <f t="shared" si="6"/>
        <v>0.12762057150028347</v>
      </c>
      <c r="F82" s="16">
        <f t="shared" si="6"/>
        <v>5233903</v>
      </c>
      <c r="G82" s="53">
        <f t="shared" si="6"/>
        <v>0.13300000000000001</v>
      </c>
      <c r="H82" s="270"/>
      <c r="I82" s="37"/>
    </row>
    <row r="83" spans="1:9" x14ac:dyDescent="0.3">
      <c r="A83" s="13" t="s">
        <v>212</v>
      </c>
      <c r="B83" s="16">
        <f t="shared" ref="B83:G83" si="7">SUM(B38:B39,B62:B63)</f>
        <v>750</v>
      </c>
      <c r="C83" s="53">
        <f t="shared" si="7"/>
        <v>8.1619327456741747E-2</v>
      </c>
      <c r="D83" s="16">
        <f t="shared" si="7"/>
        <v>99726</v>
      </c>
      <c r="E83" s="53">
        <f t="shared" si="7"/>
        <v>0.11174307362363271</v>
      </c>
      <c r="F83" s="16">
        <f t="shared" si="7"/>
        <v>5039155</v>
      </c>
      <c r="G83" s="53">
        <f t="shared" si="7"/>
        <v>0.128</v>
      </c>
      <c r="H83" s="270"/>
      <c r="I83" s="37"/>
    </row>
    <row r="84" spans="1:9" x14ac:dyDescent="0.3">
      <c r="A84" s="13" t="s">
        <v>213</v>
      </c>
      <c r="B84" s="16">
        <f t="shared" ref="B84:G84" si="8">SUM(B40:B42,B64:B66)</f>
        <v>734</v>
      </c>
      <c r="C84" s="53">
        <f t="shared" si="8"/>
        <v>7.9878115137664601E-2</v>
      </c>
      <c r="D84" s="16">
        <f t="shared" si="8"/>
        <v>93259</v>
      </c>
      <c r="E84" s="53">
        <f t="shared" si="8"/>
        <v>0.10449679424690014</v>
      </c>
      <c r="F84" s="16">
        <f t="shared" si="8"/>
        <v>4739675</v>
      </c>
      <c r="G84" s="53">
        <f t="shared" si="8"/>
        <v>0.121</v>
      </c>
      <c r="H84" s="270"/>
      <c r="I84" s="37"/>
    </row>
    <row r="85" spans="1:9" x14ac:dyDescent="0.3">
      <c r="A85" s="13" t="s">
        <v>214</v>
      </c>
      <c r="B85" s="16">
        <f t="shared" ref="B85:G85" si="9">SUM(B43:B45,B67:B69)</f>
        <v>1051</v>
      </c>
      <c r="C85" s="53">
        <f t="shared" si="9"/>
        <v>0.11437588420938077</v>
      </c>
      <c r="D85" s="16">
        <f t="shared" si="9"/>
        <v>59261</v>
      </c>
      <c r="E85" s="53">
        <f t="shared" si="9"/>
        <v>6.640200435202552E-2</v>
      </c>
      <c r="F85" s="16">
        <f t="shared" si="9"/>
        <v>3270380</v>
      </c>
      <c r="G85" s="53">
        <f t="shared" si="9"/>
        <v>8.3000000000000004E-2</v>
      </c>
      <c r="H85" s="270"/>
      <c r="I85" s="37"/>
    </row>
    <row r="86" spans="1:9" x14ac:dyDescent="0.3">
      <c r="A86" s="13" t="s">
        <v>215</v>
      </c>
      <c r="B86" s="16">
        <f t="shared" ref="B86:G86" si="10">SUM(B46:B47,B70:B71)</f>
        <v>576</v>
      </c>
      <c r="C86" s="53">
        <f t="shared" si="10"/>
        <v>6.2683643486777671E-2</v>
      </c>
      <c r="D86" s="16">
        <f t="shared" si="10"/>
        <v>27691</v>
      </c>
      <c r="E86" s="53">
        <f t="shared" si="10"/>
        <v>3.1027790663538227E-2</v>
      </c>
      <c r="F86" s="16">
        <f t="shared" si="10"/>
        <v>1609373</v>
      </c>
      <c r="G86" s="53">
        <f t="shared" si="10"/>
        <v>4.1000000000000002E-2</v>
      </c>
      <c r="H86" s="270"/>
    </row>
    <row r="87" spans="1:9" x14ac:dyDescent="0.3">
      <c r="A87" s="13" t="s">
        <v>216</v>
      </c>
      <c r="B87" s="16">
        <f t="shared" ref="B87:G87" si="11">SUM(B48,B72)</f>
        <v>157</v>
      </c>
      <c r="C87" s="53">
        <f t="shared" si="11"/>
        <v>1.7085645880944609E-2</v>
      </c>
      <c r="D87" s="16">
        <f t="shared" si="11"/>
        <v>10912</v>
      </c>
      <c r="E87" s="53">
        <f t="shared" si="11"/>
        <v>1.2226905916020698E-2</v>
      </c>
      <c r="F87" s="16">
        <f t="shared" si="11"/>
        <v>764744</v>
      </c>
      <c r="G87" s="53">
        <f t="shared" si="11"/>
        <v>1.9E-2</v>
      </c>
      <c r="H87" s="270"/>
    </row>
    <row r="88" spans="1:9" x14ac:dyDescent="0.3">
      <c r="A88" s="47" t="s">
        <v>205</v>
      </c>
      <c r="I88" s="37"/>
    </row>
    <row r="89" spans="1:9" x14ac:dyDescent="0.3">
      <c r="A89" s="47"/>
      <c r="B89" s="2"/>
      <c r="C89" s="14"/>
      <c r="D89" s="2"/>
      <c r="E89" s="14"/>
      <c r="F89" s="2"/>
      <c r="G89" s="14"/>
      <c r="I89" s="37"/>
    </row>
    <row r="90" spans="1:9" x14ac:dyDescent="0.3">
      <c r="A90" s="47"/>
      <c r="I90" s="37"/>
    </row>
    <row r="91" spans="1:9" x14ac:dyDescent="0.3">
      <c r="A91" s="1" t="s">
        <v>217</v>
      </c>
      <c r="I91" s="37"/>
    </row>
    <row r="92" spans="1:9" x14ac:dyDescent="0.3">
      <c r="A92" s="48" t="s">
        <v>170</v>
      </c>
      <c r="B92" s="51" t="str">
        <f>B3</f>
        <v>City of Taft</v>
      </c>
      <c r="C92" s="51" t="s">
        <v>177</v>
      </c>
      <c r="D92" s="51" t="str">
        <f>B4</f>
        <v>Kern County</v>
      </c>
      <c r="E92" s="51" t="s">
        <v>177</v>
      </c>
      <c r="F92" s="51" t="s">
        <v>171</v>
      </c>
      <c r="G92" s="51" t="s">
        <v>177</v>
      </c>
      <c r="H92" s="269"/>
      <c r="I92" s="37"/>
    </row>
    <row r="93" spans="1:9" x14ac:dyDescent="0.3">
      <c r="A93" s="13" t="s">
        <v>178</v>
      </c>
      <c r="B93" s="16">
        <f>B8</f>
        <v>9189</v>
      </c>
      <c r="C93" s="55"/>
      <c r="D93" s="16">
        <f>D8</f>
        <v>892458</v>
      </c>
      <c r="E93" s="55"/>
      <c r="F93" s="16">
        <f>F8</f>
        <v>39346023</v>
      </c>
      <c r="G93" s="55"/>
      <c r="H93" s="270"/>
      <c r="I93" s="37"/>
    </row>
    <row r="94" spans="1:9" x14ac:dyDescent="0.3">
      <c r="A94" s="13" t="s">
        <v>218</v>
      </c>
      <c r="B94" s="16">
        <f>'Ref. ACS-5-YR'!H70</f>
        <v>7448</v>
      </c>
      <c r="C94" s="55">
        <f>'Ref. ACS-5-YR'!I70</f>
        <v>0.81053433453041679</v>
      </c>
      <c r="D94" s="16">
        <f>'Ref. ACS-5-YR'!R70</f>
        <v>603368</v>
      </c>
      <c r="E94" s="55">
        <f>'Ref. ACS-5-YR'!S70</f>
        <v>0.67607439229633215</v>
      </c>
      <c r="F94" s="16">
        <f>'Ref. ACS-5-YR'!AB70</f>
        <v>22053721</v>
      </c>
      <c r="G94" s="55">
        <f>'Ref. ACS-5-YR'!AC70</f>
        <v>0.56100000000000005</v>
      </c>
      <c r="H94" s="270"/>
      <c r="I94" s="37"/>
    </row>
    <row r="95" spans="1:9" x14ac:dyDescent="0.3">
      <c r="A95" s="13" t="s">
        <v>219</v>
      </c>
      <c r="B95" s="16">
        <f>'Ref. ACS-5-YR'!H71</f>
        <v>182</v>
      </c>
      <c r="C95" s="55">
        <f>'Ref. ACS-5-YR'!I71</f>
        <v>1.9806290129502666E-2</v>
      </c>
      <c r="D95" s="16">
        <f>'Ref. ACS-5-YR'!R71</f>
        <v>48530</v>
      </c>
      <c r="E95" s="55">
        <f>'Ref. ACS-5-YR'!S71</f>
        <v>5.4377909100484283E-2</v>
      </c>
      <c r="F95" s="16">
        <f>'Ref. ACS-5-YR'!AB71</f>
        <v>2250962</v>
      </c>
      <c r="G95" s="55">
        <f>'Ref. ACS-5-YR'!AC71</f>
        <v>5.7000000000000002E-2</v>
      </c>
      <c r="H95" s="270"/>
      <c r="I95" s="37"/>
    </row>
    <row r="96" spans="1:9" x14ac:dyDescent="0.3">
      <c r="A96" s="13" t="s">
        <v>220</v>
      </c>
      <c r="B96" s="16">
        <f>'Ref. ACS-5-YR'!H72</f>
        <v>24</v>
      </c>
      <c r="C96" s="55">
        <f>'Ref. ACS-5-YR'!I72</f>
        <v>2.6118184786157361E-3</v>
      </c>
      <c r="D96" s="16">
        <f>'Ref. ACS-5-YR'!R72</f>
        <v>8462</v>
      </c>
      <c r="E96" s="55">
        <f>'Ref. ACS-5-YR'!S72</f>
        <v>9.4816786896414172E-3</v>
      </c>
      <c r="F96" s="16">
        <f>'Ref. ACS-5-YR'!AB72</f>
        <v>311629</v>
      </c>
      <c r="G96" s="55">
        <f>'Ref. ACS-5-YR'!AC72</f>
        <v>8.0000000000000002E-3</v>
      </c>
      <c r="H96" s="270"/>
      <c r="I96" s="37"/>
    </row>
    <row r="97" spans="1:9" x14ac:dyDescent="0.3">
      <c r="A97" s="13" t="s">
        <v>221</v>
      </c>
      <c r="B97" s="16">
        <f>'Ref. ACS-5-YR'!H73</f>
        <v>316</v>
      </c>
      <c r="C97" s="55">
        <f>'Ref. ACS-5-YR'!I73</f>
        <v>3.4388943301773861E-2</v>
      </c>
      <c r="D97" s="16">
        <f>'Ref. ACS-5-YR'!R73</f>
        <v>43381</v>
      </c>
      <c r="E97" s="55">
        <f>'Ref. ACS-5-YR'!S73</f>
        <v>4.8608449921452884E-2</v>
      </c>
      <c r="F97" s="16">
        <f>'Ref. ACS-5-YR'!AB73</f>
        <v>5834312</v>
      </c>
      <c r="G97" s="55">
        <f>'Ref. ACS-5-YR'!AC73</f>
        <v>0.14799999999999999</v>
      </c>
      <c r="H97" s="270"/>
      <c r="I97" s="37"/>
    </row>
    <row r="98" spans="1:9" x14ac:dyDescent="0.3">
      <c r="A98" s="13" t="s">
        <v>222</v>
      </c>
      <c r="B98" s="16">
        <f>'Ref. ACS-5-YR'!H74</f>
        <v>5</v>
      </c>
      <c r="C98" s="55">
        <f>'Ref. ACS-5-YR'!I74</f>
        <v>5.4412884971161168E-4</v>
      </c>
      <c r="D98" s="16">
        <f>'Ref. ACS-5-YR'!R74</f>
        <v>1380</v>
      </c>
      <c r="E98" s="55">
        <f>'Ref. ACS-5-YR'!S74</f>
        <v>1.546291254042207E-3</v>
      </c>
      <c r="F98" s="16">
        <f>'Ref. ACS-5-YR'!AB74</f>
        <v>149636</v>
      </c>
      <c r="G98" s="55">
        <f>'Ref. ACS-5-YR'!AC74</f>
        <v>4.0000000000000001E-3</v>
      </c>
      <c r="H98" s="270"/>
      <c r="I98" s="37"/>
    </row>
    <row r="99" spans="1:9" x14ac:dyDescent="0.3">
      <c r="A99" s="13" t="s">
        <v>223</v>
      </c>
      <c r="B99" s="16">
        <f>'Ref. ACS-5-YR'!H75</f>
        <v>350</v>
      </c>
      <c r="C99" s="55">
        <f>'Ref. ACS-5-YR'!I75</f>
        <v>3.8089019479812816E-2</v>
      </c>
      <c r="D99" s="16">
        <f>'Ref. ACS-5-YR'!R75</f>
        <v>112122</v>
      </c>
      <c r="E99" s="55">
        <f>'Ref. ACS-5-YR'!S75</f>
        <v>0.12563280288820314</v>
      </c>
      <c r="F99" s="16">
        <f>'Ref. ACS-5-YR'!AB75</f>
        <v>5623747</v>
      </c>
      <c r="G99" s="55">
        <f>'Ref. ACS-5-YR'!AC75</f>
        <v>0.14299999999999999</v>
      </c>
      <c r="H99" s="270"/>
      <c r="I99" s="37"/>
    </row>
    <row r="100" spans="1:9" x14ac:dyDescent="0.3">
      <c r="A100" s="13" t="s">
        <v>224</v>
      </c>
      <c r="B100" s="16">
        <f>'Ref. ACS-5-YR'!H76</f>
        <v>864</v>
      </c>
      <c r="C100" s="55">
        <f>'Ref. ACS-5-YR'!I76</f>
        <v>9.4025465230166499E-2</v>
      </c>
      <c r="D100" s="16">
        <f>'Ref. ACS-5-YR'!R76</f>
        <v>75215</v>
      </c>
      <c r="E100" s="55">
        <f>'Ref. ACS-5-YR'!S76</f>
        <v>8.4278475849843909E-2</v>
      </c>
      <c r="F100" s="16">
        <f>'Ref. ACS-5-YR'!AB76</f>
        <v>3122016</v>
      </c>
      <c r="G100" s="55">
        <f>'Ref. ACS-5-YR'!AC76</f>
        <v>7.9000000000000001E-2</v>
      </c>
      <c r="H100" s="270"/>
      <c r="I100" s="37" t="str">
        <f>A88</f>
        <v>Source: U.S. Census Bureau, ACS16-20 (5-year Estimates), Table B01001.</v>
      </c>
    </row>
    <row r="101" spans="1:9" ht="28.8" x14ac:dyDescent="0.3">
      <c r="A101" s="13" t="s">
        <v>225</v>
      </c>
      <c r="B101" s="16">
        <f>'Ref. ACS-5-YR'!H77</f>
        <v>311</v>
      </c>
      <c r="C101" s="55">
        <f>'Ref. ACS-5-YR'!I77</f>
        <v>3.384481445206225E-2</v>
      </c>
      <c r="D101" s="16">
        <f>'Ref. ACS-5-YR'!R77</f>
        <v>48130</v>
      </c>
      <c r="E101" s="55">
        <f>'Ref. ACS-5-YR'!S77</f>
        <v>5.3929708736993785E-2</v>
      </c>
      <c r="F101" s="16">
        <f>'Ref. ACS-5-YR'!AB77</f>
        <v>1472235</v>
      </c>
      <c r="G101" s="55">
        <f>'Ref. ACS-5-YR'!AC77</f>
        <v>3.6999999999999998E-2</v>
      </c>
      <c r="H101" s="270"/>
      <c r="I101" s="37" t="s">
        <v>226</v>
      </c>
    </row>
    <row r="102" spans="1:9" x14ac:dyDescent="0.3">
      <c r="A102" s="13" t="s">
        <v>227</v>
      </c>
      <c r="B102" s="16">
        <f>'Ref. ACS-5-YR'!H78</f>
        <v>553</v>
      </c>
      <c r="C102" s="55">
        <f>'Ref. ACS-5-YR'!I78</f>
        <v>6.0180650778104257E-2</v>
      </c>
      <c r="D102" s="16">
        <f>'Ref. ACS-5-YR'!R78</f>
        <v>27085</v>
      </c>
      <c r="E102" s="55">
        <f>'Ref. ACS-5-YR'!S78</f>
        <v>3.0348767112850127E-2</v>
      </c>
      <c r="F102" s="16">
        <f>'Ref. ACS-5-YR'!AB78</f>
        <v>1649781</v>
      </c>
      <c r="G102" s="55">
        <f>'Ref. ACS-5-YR'!AC78</f>
        <v>4.2000000000000003E-2</v>
      </c>
      <c r="H102" s="270"/>
      <c r="I102" s="37"/>
    </row>
    <row r="103" spans="1:9" x14ac:dyDescent="0.3">
      <c r="A103" s="47" t="s">
        <v>228</v>
      </c>
      <c r="I103" s="37"/>
    </row>
    <row r="104" spans="1:9" x14ac:dyDescent="0.3">
      <c r="I104" s="37"/>
    </row>
    <row r="105" spans="1:9" x14ac:dyDescent="0.3">
      <c r="A105" s="1" t="s">
        <v>229</v>
      </c>
      <c r="I105" s="37"/>
    </row>
    <row r="106" spans="1:9" x14ac:dyDescent="0.3">
      <c r="A106" s="56"/>
      <c r="B106" s="302" t="str">
        <f>B3</f>
        <v>City of Taft</v>
      </c>
      <c r="C106" s="51" t="s">
        <v>177</v>
      </c>
      <c r="D106" s="51" t="str">
        <f>B4</f>
        <v>Kern County</v>
      </c>
      <c r="E106" s="51" t="s">
        <v>177</v>
      </c>
      <c r="F106" s="51" t="s">
        <v>171</v>
      </c>
      <c r="G106" s="51" t="s">
        <v>177</v>
      </c>
      <c r="I106" s="37"/>
    </row>
    <row r="107" spans="1:9" x14ac:dyDescent="0.3">
      <c r="A107" s="13" t="s">
        <v>178</v>
      </c>
      <c r="B107" s="16">
        <f>B8</f>
        <v>9189</v>
      </c>
      <c r="C107" s="55"/>
      <c r="D107" s="16">
        <f>'Ref. ACS-5-YR'!R82</f>
        <v>892458</v>
      </c>
      <c r="E107" s="55"/>
      <c r="F107" s="16">
        <f>'Ref. ACS-5-YR'!AB82</f>
        <v>39346023</v>
      </c>
      <c r="G107" s="55" t="str">
        <f>'Ref. ACS-5-YR'!AC82</f>
        <v xml:space="preserve"> </v>
      </c>
      <c r="I107" s="37"/>
    </row>
    <row r="108" spans="1:9" x14ac:dyDescent="0.3">
      <c r="A108" s="13" t="s">
        <v>230</v>
      </c>
      <c r="B108" s="16">
        <f>'Ref. ACS-5-YR'!H83</f>
        <v>6149</v>
      </c>
      <c r="C108" s="55">
        <f>'Ref. ACS-5-YR'!I83</f>
        <v>0.66916965937534012</v>
      </c>
      <c r="D108" s="16">
        <f>'Ref. ACS-5-YR'!R83</f>
        <v>411758</v>
      </c>
      <c r="E108" s="55">
        <f>'Ref. ACS-5-YR'!S83</f>
        <v>0.46137521317529789</v>
      </c>
      <c r="F108" s="16">
        <f>'Ref. ACS-5-YR'!AB83</f>
        <v>23965094</v>
      </c>
      <c r="G108" s="55">
        <f>'Ref. ACS-5-YR'!AC83</f>
        <v>0.60899999999999999</v>
      </c>
      <c r="I108" s="37"/>
    </row>
    <row r="109" spans="1:9" x14ac:dyDescent="0.3">
      <c r="A109" s="13" t="s">
        <v>231</v>
      </c>
      <c r="B109" s="16">
        <f>'Ref. ACS-5-YR'!H84</f>
        <v>5160</v>
      </c>
      <c r="C109" s="55">
        <f>'Ref. ACS-5-YR'!I84</f>
        <v>0.56154097290238325</v>
      </c>
      <c r="D109" s="16">
        <f>'Ref. ACS-5-YR'!R84</f>
        <v>296505</v>
      </c>
      <c r="E109" s="55">
        <f>'Ref. ACS-5-YR'!S84</f>
        <v>0.33223412194187291</v>
      </c>
      <c r="F109" s="16">
        <f>'Ref. ACS-5-YR'!AB84</f>
        <v>14365145</v>
      </c>
      <c r="G109" s="55">
        <f>'Ref. ACS-5-YR'!AC84</f>
        <v>0.36499999999999999</v>
      </c>
      <c r="I109" s="37"/>
    </row>
    <row r="110" spans="1:9" x14ac:dyDescent="0.3">
      <c r="A110" s="13" t="s">
        <v>232</v>
      </c>
      <c r="B110" s="16">
        <f>'Ref. ACS-5-YR'!H85</f>
        <v>182</v>
      </c>
      <c r="C110" s="55">
        <f>'Ref. ACS-5-YR'!I85</f>
        <v>1.9806290129502666E-2</v>
      </c>
      <c r="D110" s="16">
        <f>'Ref. ACS-5-YR'!R85</f>
        <v>45312</v>
      </c>
      <c r="E110" s="55">
        <f>'Ref. ACS-5-YR'!S85</f>
        <v>5.0772137176203248E-2</v>
      </c>
      <c r="F110" s="16">
        <f>'Ref. ACS-5-YR'!AB85</f>
        <v>2142371</v>
      </c>
      <c r="G110" s="55">
        <f>'Ref. ACS-5-YR'!AC85</f>
        <v>5.3999999999999999E-2</v>
      </c>
      <c r="I110" s="37"/>
    </row>
    <row r="111" spans="1:9" x14ac:dyDescent="0.3">
      <c r="A111" s="13" t="s">
        <v>233</v>
      </c>
      <c r="B111" s="16">
        <f>'Ref. ACS-5-YR'!H86</f>
        <v>0</v>
      </c>
      <c r="C111" s="55">
        <f>'Ref. ACS-5-YR'!I86</f>
        <v>0</v>
      </c>
      <c r="D111" s="16">
        <f>'Ref. ACS-5-YR'!R86</f>
        <v>4149</v>
      </c>
      <c r="E111" s="55">
        <f>'Ref. ACS-5-YR'!S86</f>
        <v>4.6489582703051575E-3</v>
      </c>
      <c r="F111" s="16">
        <f>'Ref. ACS-5-YR'!AB86</f>
        <v>131724</v>
      </c>
      <c r="G111" s="55">
        <f>'Ref. ACS-5-YR'!AC86</f>
        <v>3.0000000000000001E-3</v>
      </c>
      <c r="I111" s="37"/>
    </row>
    <row r="112" spans="1:9" x14ac:dyDescent="0.3">
      <c r="A112" s="13" t="s">
        <v>234</v>
      </c>
      <c r="B112" s="16">
        <f>'Ref. ACS-5-YR'!H87</f>
        <v>316</v>
      </c>
      <c r="C112" s="55">
        <f>'Ref. ACS-5-YR'!I87</f>
        <v>3.4388943301773861E-2</v>
      </c>
      <c r="D112" s="16">
        <f>'Ref. ACS-5-YR'!R87</f>
        <v>41599</v>
      </c>
      <c r="E112" s="55">
        <f>'Ref. ACS-5-YR'!S87</f>
        <v>4.6611717302102729E-2</v>
      </c>
      <c r="F112" s="16">
        <f>'Ref. ACS-5-YR'!AB87</f>
        <v>5743983</v>
      </c>
      <c r="G112" s="55">
        <f>'Ref. ACS-5-YR'!AC87</f>
        <v>0.14599999999999999</v>
      </c>
      <c r="I112" s="37"/>
    </row>
    <row r="113" spans="1:9" x14ac:dyDescent="0.3">
      <c r="A113" s="13" t="s">
        <v>235</v>
      </c>
      <c r="B113" s="16">
        <f>'Ref. ACS-5-YR'!H88</f>
        <v>5</v>
      </c>
      <c r="C113" s="55">
        <f>'Ref. ACS-5-YR'!I88</f>
        <v>5.4412884971161168E-4</v>
      </c>
      <c r="D113" s="16">
        <f>'Ref. ACS-5-YR'!R88</f>
        <v>1011</v>
      </c>
      <c r="E113" s="55">
        <f>'Ref. ACS-5-YR'!S88</f>
        <v>1.1328264187222255E-3</v>
      </c>
      <c r="F113" s="16">
        <f>'Ref. ACS-5-YR'!AB88</f>
        <v>135524</v>
      </c>
      <c r="G113" s="55">
        <f>'Ref. ACS-5-YR'!AC88</f>
        <v>3.0000000000000001E-3</v>
      </c>
      <c r="I113" s="37"/>
    </row>
    <row r="114" spans="1:9" x14ac:dyDescent="0.3">
      <c r="A114" s="13" t="s">
        <v>236</v>
      </c>
      <c r="B114" s="16">
        <f>'Ref. ACS-5-YR'!H89</f>
        <v>0</v>
      </c>
      <c r="C114" s="55">
        <f>'Ref. ACS-5-YR'!I89</f>
        <v>0</v>
      </c>
      <c r="D114" s="16">
        <f>'Ref. ACS-5-YR'!R89</f>
        <v>2024</v>
      </c>
      <c r="E114" s="55">
        <f>'Ref. ACS-5-YR'!S89</f>
        <v>2.2678938392619035E-3</v>
      </c>
      <c r="F114" s="16">
        <f>'Ref. ACS-5-YR'!AB89</f>
        <v>124148</v>
      </c>
      <c r="G114" s="55">
        <f>'Ref. ACS-5-YR'!AC89</f>
        <v>3.0000000000000001E-3</v>
      </c>
      <c r="I114" s="37"/>
    </row>
    <row r="115" spans="1:9" x14ac:dyDescent="0.3">
      <c r="A115" s="13" t="s">
        <v>237</v>
      </c>
      <c r="B115" s="16">
        <f>'Ref. ACS-5-YR'!H90</f>
        <v>486</v>
      </c>
      <c r="C115" s="55">
        <f>'Ref. ACS-5-YR'!I90</f>
        <v>5.2889324191968658E-2</v>
      </c>
      <c r="D115" s="16">
        <f>'Ref. ACS-5-YR'!R90</f>
        <v>21158</v>
      </c>
      <c r="E115" s="55">
        <f>'Ref. ACS-5-YR'!S90</f>
        <v>2.3707558226829722E-2</v>
      </c>
      <c r="F115" s="16">
        <f>'Ref. ACS-5-YR'!AB90</f>
        <v>1322199</v>
      </c>
      <c r="G115" s="55">
        <f>'Ref. ACS-5-YR'!AC90</f>
        <v>3.4000000000000002E-2</v>
      </c>
      <c r="I115" s="37"/>
    </row>
    <row r="116" spans="1:9" x14ac:dyDescent="0.3">
      <c r="A116" s="13" t="s">
        <v>238</v>
      </c>
      <c r="B116" s="16">
        <f>'Ref. ACS-5-YR'!H91</f>
        <v>0</v>
      </c>
      <c r="C116" s="55">
        <f>'Ref. ACS-5-YR'!I91</f>
        <v>0</v>
      </c>
      <c r="D116" s="16">
        <f>'Ref. ACS-5-YR'!R91</f>
        <v>2337</v>
      </c>
      <c r="E116" s="55">
        <f>'Ref. ACS-5-YR'!S91</f>
        <v>2.6186106236932159E-3</v>
      </c>
      <c r="F116" s="16">
        <f>'Ref. ACS-5-YR'!AB91</f>
        <v>98006</v>
      </c>
      <c r="G116" s="55">
        <f>'Ref. ACS-5-YR'!AC91</f>
        <v>2E-3</v>
      </c>
      <c r="I116" s="37"/>
    </row>
    <row r="117" spans="1:9" x14ac:dyDescent="0.3">
      <c r="A117" s="13" t="s">
        <v>239</v>
      </c>
      <c r="B117" s="16">
        <f>'Ref. ACS-5-YR'!H92</f>
        <v>486</v>
      </c>
      <c r="C117" s="55">
        <f>'Ref. ACS-5-YR'!I92</f>
        <v>5.2889324191968658E-2</v>
      </c>
      <c r="D117" s="16">
        <f>'Ref. ACS-5-YR'!R92</f>
        <v>18821</v>
      </c>
      <c r="E117" s="55">
        <f>'Ref. ACS-5-YR'!S92</f>
        <v>2.1088947603136506E-2</v>
      </c>
      <c r="F117" s="16">
        <f>'Ref. ACS-5-YR'!AB92</f>
        <v>1224193</v>
      </c>
      <c r="G117" s="55">
        <f>'Ref. ACS-5-YR'!AC92</f>
        <v>3.1E-2</v>
      </c>
      <c r="I117" s="37"/>
    </row>
    <row r="118" spans="1:9" x14ac:dyDescent="0.3">
      <c r="A118" s="13" t="s">
        <v>240</v>
      </c>
      <c r="B118" s="16">
        <f>'Ref. ACS-5-YR'!H93</f>
        <v>3040</v>
      </c>
      <c r="C118" s="55">
        <f>'Ref. ACS-5-YR'!I93</f>
        <v>0.33083034062465994</v>
      </c>
      <c r="D118" s="16">
        <f>'Ref. ACS-5-YR'!R93</f>
        <v>480700</v>
      </c>
      <c r="E118" s="55">
        <f>'Ref. ACS-5-YR'!S93</f>
        <v>0.53862478682470216</v>
      </c>
      <c r="F118" s="16">
        <f>'Ref. ACS-5-YR'!AB93</f>
        <v>15380929</v>
      </c>
      <c r="G118" s="55">
        <f>'Ref. ACS-5-YR'!AC93</f>
        <v>0.39100000000000001</v>
      </c>
      <c r="I118" s="37"/>
    </row>
    <row r="119" spans="1:9" x14ac:dyDescent="0.3">
      <c r="A119" s="13" t="s">
        <v>231</v>
      </c>
      <c r="B119" s="16">
        <f>'Ref. ACS-5-YR'!H94</f>
        <v>2288</v>
      </c>
      <c r="C119" s="55">
        <f>'Ref. ACS-5-YR'!I94</f>
        <v>0.24899336162803351</v>
      </c>
      <c r="D119" s="16">
        <f>'Ref. ACS-5-YR'!R94</f>
        <v>306863</v>
      </c>
      <c r="E119" s="55">
        <f>'Ref. ACS-5-YR'!S94</f>
        <v>0.34384027035445924</v>
      </c>
      <c r="F119" s="16">
        <f>'Ref. ACS-5-YR'!AB94</f>
        <v>7688576</v>
      </c>
      <c r="G119" s="55">
        <f>'Ref. ACS-5-YR'!AC94</f>
        <v>0.19500000000000001</v>
      </c>
      <c r="I119" s="37"/>
    </row>
    <row r="120" spans="1:9" x14ac:dyDescent="0.3">
      <c r="A120" s="13" t="s">
        <v>232</v>
      </c>
      <c r="B120" s="16">
        <f>'Ref. ACS-5-YR'!H95</f>
        <v>0</v>
      </c>
      <c r="C120" s="55">
        <f>'Ref. ACS-5-YR'!I95</f>
        <v>0</v>
      </c>
      <c r="D120" s="16">
        <f>'Ref. ACS-5-YR'!R95</f>
        <v>3218</v>
      </c>
      <c r="E120" s="55">
        <f>'Ref. ACS-5-YR'!S95</f>
        <v>3.6057719242810304E-3</v>
      </c>
      <c r="F120" s="16">
        <f>'Ref. ACS-5-YR'!AB95</f>
        <v>108591</v>
      </c>
      <c r="G120" s="55">
        <f>'Ref. ACS-5-YR'!AC95</f>
        <v>3.0000000000000001E-3</v>
      </c>
      <c r="I120" s="37"/>
    </row>
    <row r="121" spans="1:9" x14ac:dyDescent="0.3">
      <c r="A121" s="13" t="s">
        <v>233</v>
      </c>
      <c r="B121" s="16">
        <f>'Ref. ACS-5-YR'!H96</f>
        <v>24</v>
      </c>
      <c r="C121" s="55">
        <f>'Ref. ACS-5-YR'!I96</f>
        <v>2.6118184786157361E-3</v>
      </c>
      <c r="D121" s="16">
        <f>'Ref. ACS-5-YR'!R96</f>
        <v>4313</v>
      </c>
      <c r="E121" s="55">
        <f>'Ref. ACS-5-YR'!S96</f>
        <v>4.8327204193362597E-3</v>
      </c>
      <c r="F121" s="16">
        <f>'Ref. ACS-5-YR'!AB96</f>
        <v>179905</v>
      </c>
      <c r="G121" s="55">
        <f>'Ref. ACS-5-YR'!AC96</f>
        <v>5.0000000000000001E-3</v>
      </c>
      <c r="I121" s="37"/>
    </row>
    <row r="122" spans="1:9" x14ac:dyDescent="0.3">
      <c r="A122" s="13" t="s">
        <v>234</v>
      </c>
      <c r="B122" s="16">
        <f>'Ref. ACS-5-YR'!H97</f>
        <v>0</v>
      </c>
      <c r="C122" s="55">
        <f>'Ref. ACS-5-YR'!I97</f>
        <v>0</v>
      </c>
      <c r="D122" s="16">
        <f>'Ref. ACS-5-YR'!R97</f>
        <v>1782</v>
      </c>
      <c r="E122" s="55">
        <f>'Ref. ACS-5-YR'!S97</f>
        <v>1.9967326193501543E-3</v>
      </c>
      <c r="F122" s="16">
        <f>'Ref. ACS-5-YR'!AB97</f>
        <v>90329</v>
      </c>
      <c r="G122" s="55">
        <f>'Ref. ACS-5-YR'!AC97</f>
        <v>2E-3</v>
      </c>
      <c r="I122" s="37"/>
    </row>
    <row r="123" spans="1:9" x14ac:dyDescent="0.3">
      <c r="A123" s="13" t="s">
        <v>235</v>
      </c>
      <c r="B123" s="16">
        <f>'Ref. ACS-5-YR'!H98</f>
        <v>0</v>
      </c>
      <c r="C123" s="55">
        <f>'Ref. ACS-5-YR'!I98</f>
        <v>0</v>
      </c>
      <c r="D123" s="16">
        <f>'Ref. ACS-5-YR'!R98</f>
        <v>369</v>
      </c>
      <c r="E123" s="55">
        <f>'Ref. ACS-5-YR'!S98</f>
        <v>4.1346483531998142E-4</v>
      </c>
      <c r="F123" s="16">
        <f>'Ref. ACS-5-YR'!AB98</f>
        <v>14112</v>
      </c>
      <c r="G123" s="55">
        <f>'Ref. ACS-5-YR'!AC98</f>
        <v>0</v>
      </c>
      <c r="I123" s="37"/>
    </row>
    <row r="124" spans="1:9" x14ac:dyDescent="0.3">
      <c r="A124" s="13" t="s">
        <v>236</v>
      </c>
      <c r="B124" s="16">
        <f>'Ref. ACS-5-YR'!H99</f>
        <v>350</v>
      </c>
      <c r="C124" s="55">
        <f>'Ref. ACS-5-YR'!I99</f>
        <v>3.8089019479812816E-2</v>
      </c>
      <c r="D124" s="16">
        <f>'Ref. ACS-5-YR'!R99</f>
        <v>110098</v>
      </c>
      <c r="E124" s="55">
        <f>'Ref. ACS-5-YR'!S99</f>
        <v>0.12336490904894123</v>
      </c>
      <c r="F124" s="16">
        <f>'Ref. ACS-5-YR'!AB99</f>
        <v>5499599</v>
      </c>
      <c r="G124" s="55">
        <f>'Ref. ACS-5-YR'!AC99</f>
        <v>0.14000000000000001</v>
      </c>
      <c r="I124" s="37"/>
    </row>
    <row r="125" spans="1:9" x14ac:dyDescent="0.3">
      <c r="A125" s="13" t="s">
        <v>237</v>
      </c>
      <c r="B125" s="16">
        <f>'Ref. ACS-5-YR'!H100</f>
        <v>378</v>
      </c>
      <c r="C125" s="55">
        <f>'Ref. ACS-5-YR'!I100</f>
        <v>4.1136141038197842E-2</v>
      </c>
      <c r="D125" s="16">
        <f>'Ref. ACS-5-YR'!R100</f>
        <v>54057</v>
      </c>
      <c r="E125" s="55">
        <f>'Ref. ACS-5-YR'!S100</f>
        <v>6.0570917623014191E-2</v>
      </c>
      <c r="F125" s="16">
        <f>'Ref. ACS-5-YR'!AB100</f>
        <v>1799817</v>
      </c>
      <c r="G125" s="55">
        <f>'Ref. ACS-5-YR'!AC100</f>
        <v>4.5999999999999999E-2</v>
      </c>
      <c r="I125" s="37"/>
    </row>
    <row r="126" spans="1:9" x14ac:dyDescent="0.3">
      <c r="A126" s="13" t="s">
        <v>238</v>
      </c>
      <c r="B126" s="16">
        <f>'Ref. ACS-5-YR'!H101</f>
        <v>311</v>
      </c>
      <c r="C126" s="55">
        <f>'Ref. ACS-5-YR'!I101</f>
        <v>3.384481445206225E-2</v>
      </c>
      <c r="D126" s="16">
        <f>'Ref. ACS-5-YR'!R101</f>
        <v>45793</v>
      </c>
      <c r="E126" s="55">
        <f>'Ref. ACS-5-YR'!S101</f>
        <v>5.131109811330057E-2</v>
      </c>
      <c r="F126" s="16">
        <f>'Ref. ACS-5-YR'!AB101</f>
        <v>1374229</v>
      </c>
      <c r="G126" s="55">
        <f>'Ref. ACS-5-YR'!AC101</f>
        <v>3.5000000000000003E-2</v>
      </c>
      <c r="I126" s="37"/>
    </row>
    <row r="127" spans="1:9" x14ac:dyDescent="0.3">
      <c r="A127" s="13" t="s">
        <v>239</v>
      </c>
      <c r="B127" s="16">
        <f>'Ref. ACS-5-YR'!H102</f>
        <v>67</v>
      </c>
      <c r="C127" s="55">
        <f>'Ref. ACS-5-YR'!I102</f>
        <v>7.2913265861355965E-3</v>
      </c>
      <c r="D127" s="16">
        <f>'Ref. ACS-5-YR'!R102</f>
        <v>8264</v>
      </c>
      <c r="E127" s="55">
        <f>'Ref. ACS-5-YR'!S102</f>
        <v>9.2598195097136227E-3</v>
      </c>
      <c r="F127" s="16">
        <f>'Ref. ACS-5-YR'!AB102</f>
        <v>425588</v>
      </c>
      <c r="G127" s="55">
        <f>'Ref. ACS-5-YR'!AC102</f>
        <v>1.0999999999999999E-2</v>
      </c>
      <c r="I127" s="37"/>
    </row>
    <row r="128" spans="1:9" x14ac:dyDescent="0.3">
      <c r="A128" s="47" t="s">
        <v>241</v>
      </c>
      <c r="I128" s="37"/>
    </row>
    <row r="129" spans="1:9" x14ac:dyDescent="0.3">
      <c r="I129" s="37"/>
    </row>
    <row r="130" spans="1:9" x14ac:dyDescent="0.3">
      <c r="A130" s="1" t="s">
        <v>242</v>
      </c>
      <c r="I130" s="61" t="s">
        <v>243</v>
      </c>
    </row>
    <row r="131" spans="1:9" x14ac:dyDescent="0.3">
      <c r="A131" s="48"/>
      <c r="B131" s="41">
        <v>2000</v>
      </c>
      <c r="C131" s="41" t="s">
        <v>177</v>
      </c>
      <c r="D131" s="41">
        <v>2010</v>
      </c>
      <c r="E131" s="41" t="s">
        <v>177</v>
      </c>
      <c r="F131" s="41">
        <v>2020</v>
      </c>
      <c r="G131" s="41" t="s">
        <v>177</v>
      </c>
      <c r="H131" s="266"/>
      <c r="I131" s="37"/>
    </row>
    <row r="132" spans="1:9" x14ac:dyDescent="0.3">
      <c r="A132" s="13" t="s">
        <v>178</v>
      </c>
      <c r="B132" s="16">
        <f>'Ref. DC-2000'!B18</f>
        <v>6400</v>
      </c>
      <c r="C132" s="55"/>
      <c r="D132" s="16">
        <f>'Ref. DC-2010'!B18</f>
        <v>9327</v>
      </c>
      <c r="E132" s="55"/>
      <c r="F132" s="16">
        <f>B107</f>
        <v>9189</v>
      </c>
      <c r="G132" s="55"/>
      <c r="H132" s="270"/>
      <c r="I132" s="37"/>
    </row>
    <row r="133" spans="1:9" x14ac:dyDescent="0.3">
      <c r="A133" s="13" t="s">
        <v>244</v>
      </c>
      <c r="B133" s="16">
        <f>'Ref. DC-2000'!B27</f>
        <v>995</v>
      </c>
      <c r="C133" s="55">
        <f>B133/B132</f>
        <v>0.15546874999999999</v>
      </c>
      <c r="D133" s="16">
        <f>'Ref. DC-2010'!B27</f>
        <v>3353</v>
      </c>
      <c r="E133" s="55">
        <f>D133/D132</f>
        <v>0.35949394231800152</v>
      </c>
      <c r="F133" s="16">
        <f>B118</f>
        <v>3040</v>
      </c>
      <c r="G133" s="55">
        <f>C118</f>
        <v>0.33083034062465994</v>
      </c>
      <c r="H133" s="270"/>
      <c r="I133" s="37"/>
    </row>
    <row r="134" spans="1:9" x14ac:dyDescent="0.3">
      <c r="A134" s="13" t="s">
        <v>230</v>
      </c>
      <c r="B134" s="16">
        <f>'Ref. DC-2000'!B19</f>
        <v>5405</v>
      </c>
      <c r="C134" s="55">
        <f>B134/B132</f>
        <v>0.84453124999999996</v>
      </c>
      <c r="D134" s="16">
        <f>'Ref. DC-2010'!B19</f>
        <v>5974</v>
      </c>
      <c r="E134" s="55">
        <f>D134/D132</f>
        <v>0.64050605768199853</v>
      </c>
      <c r="F134" s="16">
        <f>B108</f>
        <v>6149</v>
      </c>
      <c r="G134" s="55">
        <f>C108</f>
        <v>0.66916965937534012</v>
      </c>
      <c r="H134" s="270"/>
      <c r="I134" s="37"/>
    </row>
    <row r="135" spans="1:9" x14ac:dyDescent="0.3">
      <c r="A135" s="13" t="s">
        <v>231</v>
      </c>
      <c r="B135" s="16">
        <f>'Ref. DC-2000'!B20</f>
        <v>5061</v>
      </c>
      <c r="C135" s="55">
        <f>B135/B132</f>
        <v>0.79078124999999999</v>
      </c>
      <c r="D135" s="16">
        <f>'Ref. DC-2010'!B20</f>
        <v>5221</v>
      </c>
      <c r="E135" s="55">
        <f>D135/D132</f>
        <v>0.55977270290554304</v>
      </c>
      <c r="F135" s="16">
        <f t="shared" ref="F135:F143" si="12">B109</f>
        <v>5160</v>
      </c>
      <c r="G135" s="55">
        <f t="shared" ref="G135:G143" si="13">C109</f>
        <v>0.56154097290238325</v>
      </c>
      <c r="H135" s="270"/>
      <c r="I135" s="37"/>
    </row>
    <row r="136" spans="1:9" x14ac:dyDescent="0.3">
      <c r="A136" s="13" t="s">
        <v>232</v>
      </c>
      <c r="B136" s="16">
        <f>'Ref. DC-2000'!B21</f>
        <v>117</v>
      </c>
      <c r="C136" s="55">
        <f>B136/B132</f>
        <v>1.8281249999999999E-2</v>
      </c>
      <c r="D136" s="16">
        <f>'Ref. DC-2010'!B21</f>
        <v>361</v>
      </c>
      <c r="E136" s="55">
        <f>D136/D132</f>
        <v>3.8704835424037742E-2</v>
      </c>
      <c r="F136" s="16">
        <f t="shared" si="12"/>
        <v>182</v>
      </c>
      <c r="G136" s="55">
        <f t="shared" si="13"/>
        <v>1.9806290129502666E-2</v>
      </c>
      <c r="H136" s="270"/>
      <c r="I136" s="37"/>
    </row>
    <row r="137" spans="1:9" x14ac:dyDescent="0.3">
      <c r="A137" s="13" t="s">
        <v>233</v>
      </c>
      <c r="B137" s="16">
        <f>'Ref. DC-2000'!B22</f>
        <v>47</v>
      </c>
      <c r="C137" s="55">
        <f>B137/B132</f>
        <v>7.3437499999999996E-3</v>
      </c>
      <c r="D137" s="16">
        <f>'Ref. DC-2010'!B22</f>
        <v>72</v>
      </c>
      <c r="E137" s="55">
        <f>D137/D132</f>
        <v>7.7195239626889674E-3</v>
      </c>
      <c r="F137" s="16">
        <f t="shared" si="12"/>
        <v>0</v>
      </c>
      <c r="G137" s="55">
        <f t="shared" si="13"/>
        <v>0</v>
      </c>
      <c r="H137" s="270"/>
      <c r="I137" s="37"/>
    </row>
    <row r="138" spans="1:9" x14ac:dyDescent="0.3">
      <c r="A138" s="13" t="s">
        <v>234</v>
      </c>
      <c r="B138" s="16">
        <f>'Ref. DC-2000'!B23</f>
        <v>67</v>
      </c>
      <c r="C138" s="55">
        <f>B138/B132</f>
        <v>1.0468750000000001E-2</v>
      </c>
      <c r="D138" s="16">
        <f>'Ref. DC-2010'!B23</f>
        <v>92</v>
      </c>
      <c r="E138" s="55">
        <f>D138/D132</f>
        <v>9.8638361745470148E-3</v>
      </c>
      <c r="F138" s="16">
        <f t="shared" si="12"/>
        <v>316</v>
      </c>
      <c r="G138" s="55">
        <f t="shared" si="13"/>
        <v>3.4388943301773861E-2</v>
      </c>
      <c r="H138" s="270"/>
      <c r="I138" s="37"/>
    </row>
    <row r="139" spans="1:9" x14ac:dyDescent="0.3">
      <c r="A139" s="13" t="s">
        <v>235</v>
      </c>
      <c r="B139" s="16">
        <f>'Ref. DC-2000'!B24</f>
        <v>27</v>
      </c>
      <c r="C139" s="55">
        <f>B139/B132</f>
        <v>4.2187500000000003E-3</v>
      </c>
      <c r="D139" s="16">
        <f>'Ref. DC-2010'!B24</f>
        <v>62</v>
      </c>
      <c r="E139" s="55">
        <f>D139/D132</f>
        <v>6.6473678567599446E-3</v>
      </c>
      <c r="F139" s="16">
        <f t="shared" si="12"/>
        <v>5</v>
      </c>
      <c r="G139" s="55">
        <f t="shared" si="13"/>
        <v>5.4412884971161168E-4</v>
      </c>
      <c r="H139" s="270"/>
      <c r="I139" s="37"/>
    </row>
    <row r="140" spans="1:9" x14ac:dyDescent="0.3">
      <c r="A140" s="13" t="s">
        <v>236</v>
      </c>
      <c r="B140" s="16">
        <f>'Ref. DC-2000'!B25</f>
        <v>3</v>
      </c>
      <c r="C140" s="55">
        <f>B140/B132</f>
        <v>4.6874999999999998E-4</v>
      </c>
      <c r="D140" s="16">
        <f>'Ref. DC-2010'!B25</f>
        <v>14</v>
      </c>
      <c r="E140" s="55">
        <f>D140/D132</f>
        <v>1.5010185483006326E-3</v>
      </c>
      <c r="F140" s="16">
        <f t="shared" si="12"/>
        <v>0</v>
      </c>
      <c r="G140" s="55">
        <f t="shared" si="13"/>
        <v>0</v>
      </c>
      <c r="H140" s="270"/>
      <c r="I140" s="37"/>
    </row>
    <row r="141" spans="1:9" x14ac:dyDescent="0.3">
      <c r="A141" s="13" t="s">
        <v>237</v>
      </c>
      <c r="B141" s="16">
        <f>'Ref. DC-2000'!B26</f>
        <v>83</v>
      </c>
      <c r="C141" s="55">
        <f>B141/B132</f>
        <v>1.2968749999999999E-2</v>
      </c>
      <c r="D141" s="16">
        <f>'Ref. DC-2010'!B26</f>
        <v>152</v>
      </c>
      <c r="E141" s="55">
        <f>D141/D132</f>
        <v>1.6296772810121155E-2</v>
      </c>
      <c r="F141" s="16">
        <f t="shared" si="12"/>
        <v>486</v>
      </c>
      <c r="G141" s="55">
        <f t="shared" si="13"/>
        <v>5.2889324191968658E-2</v>
      </c>
      <c r="H141" s="270"/>
      <c r="I141" s="37"/>
    </row>
    <row r="142" spans="1:9" x14ac:dyDescent="0.3">
      <c r="A142" s="13" t="s">
        <v>238</v>
      </c>
      <c r="B142" s="16"/>
      <c r="C142" s="55"/>
      <c r="D142" s="16"/>
      <c r="E142" s="55"/>
      <c r="F142" s="16">
        <f t="shared" si="12"/>
        <v>0</v>
      </c>
      <c r="G142" s="55">
        <f t="shared" si="13"/>
        <v>0</v>
      </c>
      <c r="H142" s="270"/>
      <c r="I142" s="37"/>
    </row>
    <row r="143" spans="1:9" x14ac:dyDescent="0.3">
      <c r="A143" s="13" t="s">
        <v>239</v>
      </c>
      <c r="B143" s="16"/>
      <c r="C143" s="55"/>
      <c r="D143" s="16"/>
      <c r="E143" s="55"/>
      <c r="F143" s="16">
        <f t="shared" si="12"/>
        <v>486</v>
      </c>
      <c r="G143" s="55">
        <f t="shared" si="13"/>
        <v>5.2889324191968658E-2</v>
      </c>
      <c r="H143" s="270"/>
      <c r="I143" s="37"/>
    </row>
    <row r="144" spans="1:9" x14ac:dyDescent="0.3">
      <c r="A144" s="47" t="s">
        <v>245</v>
      </c>
      <c r="I144" s="37"/>
    </row>
    <row r="145" spans="1:9" x14ac:dyDescent="0.3">
      <c r="B145" s="2"/>
      <c r="I145" s="37"/>
    </row>
    <row r="146" spans="1:9" x14ac:dyDescent="0.3">
      <c r="A146" s="1" t="s">
        <v>246</v>
      </c>
      <c r="I146" s="37"/>
    </row>
    <row r="147" spans="1:9" x14ac:dyDescent="0.3">
      <c r="A147" s="57"/>
      <c r="B147" s="41">
        <v>2000</v>
      </c>
      <c r="C147" s="41">
        <v>2010</v>
      </c>
      <c r="D147" s="41">
        <v>2020</v>
      </c>
      <c r="I147" s="37"/>
    </row>
    <row r="148" spans="1:9" x14ac:dyDescent="0.3">
      <c r="A148" s="13" t="s">
        <v>247</v>
      </c>
      <c r="B148" s="16">
        <f>B133</f>
        <v>995</v>
      </c>
      <c r="C148" s="16">
        <f>D133</f>
        <v>3353</v>
      </c>
      <c r="D148" s="16">
        <f>'Ref. DC-2020'!B26</f>
        <v>3724</v>
      </c>
      <c r="I148" s="37"/>
    </row>
    <row r="149" spans="1:9" x14ac:dyDescent="0.3">
      <c r="A149" s="13" t="s">
        <v>248</v>
      </c>
      <c r="B149" s="16">
        <f>B135</f>
        <v>5061</v>
      </c>
      <c r="C149" s="16">
        <f>D135</f>
        <v>5221</v>
      </c>
      <c r="D149" s="16">
        <f>'Ref. DC-2020'!B19</f>
        <v>4149</v>
      </c>
      <c r="I149" s="37"/>
    </row>
    <row r="150" spans="1:9" x14ac:dyDescent="0.3">
      <c r="A150" s="13" t="s">
        <v>249</v>
      </c>
      <c r="B150" s="16">
        <f t="shared" ref="B150:B154" si="14">B136</f>
        <v>117</v>
      </c>
      <c r="C150" s="16">
        <f t="shared" ref="C150:C155" si="15">D136</f>
        <v>361</v>
      </c>
      <c r="D150" s="16">
        <f>'Ref. DC-2020'!B20</f>
        <v>133</v>
      </c>
      <c r="I150" s="37"/>
    </row>
    <row r="151" spans="1:9" x14ac:dyDescent="0.3">
      <c r="A151" s="13" t="s">
        <v>250</v>
      </c>
      <c r="B151" s="16">
        <f t="shared" si="14"/>
        <v>47</v>
      </c>
      <c r="C151" s="16">
        <f t="shared" si="15"/>
        <v>72</v>
      </c>
      <c r="D151" s="16">
        <f>'Ref. DC-2020'!B21</f>
        <v>61</v>
      </c>
      <c r="I151" s="37"/>
    </row>
    <row r="152" spans="1:9" x14ac:dyDescent="0.3">
      <c r="A152" s="13" t="s">
        <v>251</v>
      </c>
      <c r="B152" s="16">
        <f t="shared" si="14"/>
        <v>67</v>
      </c>
      <c r="C152" s="16">
        <f t="shared" si="15"/>
        <v>92</v>
      </c>
      <c r="D152" s="16">
        <f>'Ref. DC-2020'!B22</f>
        <v>136</v>
      </c>
      <c r="I152" s="37"/>
    </row>
    <row r="153" spans="1:9" x14ac:dyDescent="0.3">
      <c r="A153" s="13" t="s">
        <v>252</v>
      </c>
      <c r="B153" s="16">
        <f t="shared" si="14"/>
        <v>27</v>
      </c>
      <c r="C153" s="16">
        <f t="shared" si="15"/>
        <v>62</v>
      </c>
      <c r="D153" s="16">
        <f>'Ref. DC-2020'!B23</f>
        <v>36</v>
      </c>
      <c r="I153" s="37"/>
    </row>
    <row r="154" spans="1:9" x14ac:dyDescent="0.3">
      <c r="A154" s="13" t="s">
        <v>253</v>
      </c>
      <c r="B154" s="16">
        <f t="shared" si="14"/>
        <v>3</v>
      </c>
      <c r="C154" s="16">
        <f t="shared" si="15"/>
        <v>14</v>
      </c>
      <c r="D154" s="16">
        <f>'Ref. DC-2020'!B24</f>
        <v>19</v>
      </c>
      <c r="I154" s="37"/>
    </row>
    <row r="155" spans="1:9" x14ac:dyDescent="0.3">
      <c r="A155" s="13" t="s">
        <v>254</v>
      </c>
      <c r="B155" s="16">
        <f>B141</f>
        <v>83</v>
      </c>
      <c r="C155" s="16">
        <f t="shared" si="15"/>
        <v>152</v>
      </c>
      <c r="D155" s="16">
        <f>'Ref. DC-2020'!B25</f>
        <v>288</v>
      </c>
      <c r="I155" s="37"/>
    </row>
    <row r="156" spans="1:9" x14ac:dyDescent="0.3">
      <c r="A156" s="47" t="s">
        <v>2533</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255</v>
      </c>
      <c r="C159" t="s">
        <v>177</v>
      </c>
      <c r="E159" t="s">
        <v>177</v>
      </c>
      <c r="G159" t="s">
        <v>177</v>
      </c>
      <c r="I159" s="37"/>
    </row>
    <row r="160" spans="1:9" x14ac:dyDescent="0.3">
      <c r="A160" s="48" t="s">
        <v>170</v>
      </c>
      <c r="B160" s="51" t="str">
        <f>B3</f>
        <v>City of Taft</v>
      </c>
      <c r="C160" s="51" t="str">
        <f>B3</f>
        <v>City of Taft</v>
      </c>
      <c r="D160" s="51" t="str">
        <f>B4</f>
        <v>Kern County</v>
      </c>
      <c r="E160" s="51" t="str">
        <f>B4</f>
        <v>Kern County</v>
      </c>
      <c r="F160" s="51" t="s">
        <v>171</v>
      </c>
      <c r="G160" s="51" t="s">
        <v>171</v>
      </c>
      <c r="H160" s="269"/>
      <c r="I160" s="61" t="s">
        <v>256</v>
      </c>
    </row>
    <row r="161" spans="1:9" x14ac:dyDescent="0.3">
      <c r="A161" s="13" t="s">
        <v>178</v>
      </c>
      <c r="B161" s="16">
        <f>'Ref. ACS-5-YR'!H1535</f>
        <v>8476</v>
      </c>
      <c r="C161" s="55"/>
      <c r="D161" s="16">
        <f>'Ref. ACS-5-YR'!R1535</f>
        <v>864023</v>
      </c>
      <c r="E161" s="55"/>
      <c r="F161" s="16">
        <f>'Ref. ACS-5-YR'!AB1535</f>
        <v>38838726</v>
      </c>
      <c r="G161" s="55"/>
      <c r="H161" s="270"/>
      <c r="I161" s="37"/>
    </row>
    <row r="162" spans="1:9" x14ac:dyDescent="0.3">
      <c r="A162" s="13" t="s">
        <v>257</v>
      </c>
      <c r="B162" s="16">
        <f>'Ref. ACS-5-YR'!H1536</f>
        <v>2235</v>
      </c>
      <c r="C162" s="55">
        <f>'Ref. ACS-5-YR'!I1536</f>
        <v>0.26368570080226522</v>
      </c>
      <c r="D162" s="16">
        <f>'Ref. ACS-5-YR'!R1536</f>
        <v>257756</v>
      </c>
      <c r="E162" s="55">
        <f>'Ref. ACS-5-YR'!S1536</f>
        <v>0.29832076229452226</v>
      </c>
      <c r="F162" s="16">
        <f>'Ref. ACS-5-YR'!AB1536</f>
        <v>8942907</v>
      </c>
      <c r="G162" s="55">
        <f>'Ref. ACS-5-YR'!AC1536</f>
        <v>0.23</v>
      </c>
      <c r="H162" s="270"/>
      <c r="I162" s="37"/>
    </row>
    <row r="163" spans="1:9" x14ac:dyDescent="0.3">
      <c r="A163" s="13" t="s">
        <v>258</v>
      </c>
      <c r="B163" s="16">
        <f>'Ref. ACS-5-YR'!H1537</f>
        <v>0</v>
      </c>
      <c r="C163" s="55">
        <f>B163/B162</f>
        <v>0</v>
      </c>
      <c r="D163" s="16">
        <f>'Ref. ACS-5-YR'!R1537</f>
        <v>5792</v>
      </c>
      <c r="E163" s="55">
        <f>D163/D162</f>
        <v>2.2470863917813746E-2</v>
      </c>
      <c r="F163" s="16">
        <f>'Ref. ACS-5-YR'!AB1537</f>
        <v>207793</v>
      </c>
      <c r="G163" s="55">
        <f>F163/F162</f>
        <v>2.3235509437814796E-2</v>
      </c>
      <c r="H163" s="270"/>
      <c r="I163" s="37"/>
    </row>
    <row r="164" spans="1:9" x14ac:dyDescent="0.3">
      <c r="A164" s="13" t="s">
        <v>259</v>
      </c>
      <c r="B164" s="16">
        <f>'Ref. ACS-5-YR'!H1538</f>
        <v>14</v>
      </c>
      <c r="C164" s="55">
        <f>B164/B162</f>
        <v>6.2639821029082778E-3</v>
      </c>
      <c r="D164" s="16">
        <f>'Ref. ACS-5-YR'!R1538</f>
        <v>3272</v>
      </c>
      <c r="E164" s="55">
        <f>D164/D162</f>
        <v>1.2694175887273234E-2</v>
      </c>
      <c r="F164" s="16">
        <f>'Ref. ACS-5-YR'!AB1538</f>
        <v>99013</v>
      </c>
      <c r="G164" s="55">
        <f>F164/F162</f>
        <v>1.1071679488560041E-2</v>
      </c>
      <c r="H164" s="270"/>
      <c r="I164" s="37"/>
    </row>
    <row r="165" spans="1:9" x14ac:dyDescent="0.3">
      <c r="A165" s="13" t="s">
        <v>260</v>
      </c>
      <c r="B165" s="16">
        <f>'Ref. ACS-5-YR'!H1539</f>
        <v>2221</v>
      </c>
      <c r="C165" s="55">
        <f>B165/B162</f>
        <v>0.99373601789709176</v>
      </c>
      <c r="D165" s="16">
        <f>'Ref. ACS-5-YR'!R1539</f>
        <v>248692</v>
      </c>
      <c r="E165" s="55">
        <f>D165/D162</f>
        <v>0.96483496019491299</v>
      </c>
      <c r="F165" s="16">
        <f>'Ref. ACS-5-YR'!AB1539</f>
        <v>8636101</v>
      </c>
      <c r="G165" s="55">
        <f>F165/F162</f>
        <v>0.96569281107362515</v>
      </c>
      <c r="H165" s="270"/>
      <c r="I165" s="37"/>
    </row>
    <row r="166" spans="1:9" x14ac:dyDescent="0.3">
      <c r="A166" s="13" t="s">
        <v>261</v>
      </c>
      <c r="B166" s="16">
        <f>'Ref. ACS-5-YR'!H1540</f>
        <v>4481</v>
      </c>
      <c r="C166" s="55">
        <f>'Ref. ACS-5-YR'!I1540</f>
        <v>0.52866918357715909</v>
      </c>
      <c r="D166" s="16">
        <f>'Ref. ACS-5-YR'!R1540</f>
        <v>510141</v>
      </c>
      <c r="E166" s="55">
        <f>'Ref. ACS-5-YR'!S1540</f>
        <v>0.59042525488326125</v>
      </c>
      <c r="F166" s="16">
        <f>'Ref. ACS-5-YR'!AB1540</f>
        <v>24347395</v>
      </c>
      <c r="G166" s="55">
        <f>'Ref. ACS-5-YR'!AC1540</f>
        <v>0.627</v>
      </c>
      <c r="H166" s="270"/>
      <c r="I166" s="37"/>
    </row>
    <row r="167" spans="1:9" x14ac:dyDescent="0.3">
      <c r="A167" s="13" t="s">
        <v>262</v>
      </c>
      <c r="B167" s="16">
        <f>'Ref. ACS-5-YR'!H1541</f>
        <v>460</v>
      </c>
      <c r="C167" s="55">
        <f>B167/B166</f>
        <v>0.10265565721937067</v>
      </c>
      <c r="D167" s="16">
        <f>'Ref. ACS-5-YR'!R1541</f>
        <v>29490</v>
      </c>
      <c r="E167" s="55">
        <f>D167/D166</f>
        <v>5.7807547325151282E-2</v>
      </c>
      <c r="F167" s="16">
        <f>'Ref. ACS-5-YR'!AB1541</f>
        <v>1077809</v>
      </c>
      <c r="G167" s="55">
        <f>F167/F166</f>
        <v>4.4267939136815253E-2</v>
      </c>
      <c r="H167" s="270"/>
      <c r="I167" s="37"/>
    </row>
    <row r="168" spans="1:9" x14ac:dyDescent="0.3">
      <c r="A168" s="13" t="s">
        <v>263</v>
      </c>
      <c r="B168" s="16">
        <f>'Ref. ACS-5-YR'!H1542</f>
        <v>439</v>
      </c>
      <c r="C168" s="55">
        <f>B168/B166</f>
        <v>9.7969203302834193E-2</v>
      </c>
      <c r="D168" s="16">
        <f>'Ref. ACS-5-YR'!R1542</f>
        <v>23435</v>
      </c>
      <c r="E168" s="55">
        <f>D168/D166</f>
        <v>4.5938279808915572E-2</v>
      </c>
      <c r="F168" s="16">
        <f>'Ref. ACS-5-YR'!AB1542</f>
        <v>866771</v>
      </c>
      <c r="G168" s="55">
        <f>F168/F166</f>
        <v>3.560015352771826E-2</v>
      </c>
      <c r="H168" s="270"/>
      <c r="I168" s="37"/>
    </row>
    <row r="169" spans="1:9" x14ac:dyDescent="0.3">
      <c r="A169" s="13" t="s">
        <v>264</v>
      </c>
      <c r="B169" s="16">
        <f>'Ref. ACS-5-YR'!H1543</f>
        <v>3582</v>
      </c>
      <c r="C169" s="55">
        <f>B169/B166</f>
        <v>0.79937513947779515</v>
      </c>
      <c r="D169" s="16">
        <f>'Ref. ACS-5-YR'!R1543</f>
        <v>457216</v>
      </c>
      <c r="E169" s="55">
        <f>D169/D166</f>
        <v>0.89625417286593312</v>
      </c>
      <c r="F169" s="16">
        <f>'Ref. ACS-5-YR'!AB1543</f>
        <v>22402815</v>
      </c>
      <c r="G169" s="55">
        <f>F169/F166</f>
        <v>0.92013190733546646</v>
      </c>
      <c r="H169" s="270"/>
      <c r="I169" s="37"/>
    </row>
    <row r="170" spans="1:9" x14ac:dyDescent="0.3">
      <c r="A170" s="13" t="s">
        <v>265</v>
      </c>
      <c r="B170" s="16">
        <f>'Ref. ACS-5-YR'!H1544</f>
        <v>1760</v>
      </c>
      <c r="C170" s="55">
        <f>'Ref. ACS-5-YR'!I1544</f>
        <v>0.20764511562057575</v>
      </c>
      <c r="D170" s="16">
        <f>'Ref. ACS-5-YR'!R1544</f>
        <v>96126</v>
      </c>
      <c r="E170" s="55">
        <f>'Ref. ACS-5-YR'!S1544</f>
        <v>0.11125398282221653</v>
      </c>
      <c r="F170" s="16">
        <f>'Ref. ACS-5-YR'!AB1544</f>
        <v>5548424</v>
      </c>
      <c r="G170" s="55">
        <f>'Ref. ACS-5-YR'!AC1544</f>
        <v>0.14299999999999999</v>
      </c>
      <c r="H170" s="270"/>
      <c r="I170" s="37"/>
    </row>
    <row r="171" spans="1:9" x14ac:dyDescent="0.3">
      <c r="A171" s="13" t="s">
        <v>266</v>
      </c>
      <c r="B171" s="16">
        <f>'Ref. ACS-5-YR'!H1545</f>
        <v>543</v>
      </c>
      <c r="C171" s="55">
        <f>B171/B170</f>
        <v>0.30852272727272728</v>
      </c>
      <c r="D171" s="16">
        <f>'Ref. ACS-5-YR'!R1545</f>
        <v>16593</v>
      </c>
      <c r="E171" s="55">
        <f>D171/D170</f>
        <v>0.1726171899382061</v>
      </c>
      <c r="F171" s="16">
        <f>'Ref. ACS-5-YR'!AB1545</f>
        <v>803463</v>
      </c>
      <c r="G171" s="55">
        <f>F171/F170</f>
        <v>0.14480922871071136</v>
      </c>
      <c r="H171" s="270"/>
      <c r="I171" s="37"/>
    </row>
    <row r="172" spans="1:9" x14ac:dyDescent="0.3">
      <c r="A172" s="13" t="s">
        <v>267</v>
      </c>
      <c r="B172" s="16">
        <f>'Ref. ACS-5-YR'!H1546</f>
        <v>553</v>
      </c>
      <c r="C172" s="55">
        <f>B172/B170</f>
        <v>0.31420454545454546</v>
      </c>
      <c r="D172" s="16">
        <f>'Ref. ACS-5-YR'!R1546</f>
        <v>19844</v>
      </c>
      <c r="E172" s="55">
        <f>D172/D170</f>
        <v>0.20643738426648359</v>
      </c>
      <c r="F172" s="16">
        <f>'Ref. ACS-5-YR'!AB1546</f>
        <v>1092102</v>
      </c>
      <c r="G172" s="55">
        <f>F172/F170</f>
        <v>0.19683102805409247</v>
      </c>
      <c r="H172" s="270"/>
      <c r="I172"/>
    </row>
    <row r="173" spans="1:9" x14ac:dyDescent="0.3">
      <c r="A173" s="13" t="s">
        <v>268</v>
      </c>
      <c r="B173" s="16">
        <f>'Ref. ACS-5-YR'!H1547</f>
        <v>664</v>
      </c>
      <c r="C173" s="55">
        <f>B173/B170</f>
        <v>0.37727272727272726</v>
      </c>
      <c r="D173" s="16">
        <f>'Ref. ACS-5-YR'!R1547</f>
        <v>59689</v>
      </c>
      <c r="E173" s="55">
        <f>D173/D170</f>
        <v>0.62094542579531031</v>
      </c>
      <c r="F173" s="16">
        <f>'Ref. ACS-5-YR'!AB1547</f>
        <v>3652859</v>
      </c>
      <c r="G173" s="55">
        <f>F173/F170</f>
        <v>0.65835974323519619</v>
      </c>
      <c r="H173" s="270"/>
      <c r="I173" s="37"/>
    </row>
    <row r="174" spans="1:9" x14ac:dyDescent="0.3">
      <c r="A174" s="47" t="s">
        <v>269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270</v>
      </c>
    </row>
    <row r="180" spans="1:9" x14ac:dyDescent="0.3">
      <c r="A180" s="48" t="s">
        <v>170</v>
      </c>
      <c r="B180" s="51" t="str">
        <f>B3</f>
        <v>City of Taft</v>
      </c>
      <c r="C180" s="51" t="s">
        <v>177</v>
      </c>
      <c r="D180" s="51" t="str">
        <f>B4</f>
        <v>Kern County</v>
      </c>
      <c r="E180" s="51" t="s">
        <v>177</v>
      </c>
      <c r="F180" s="51" t="s">
        <v>171</v>
      </c>
      <c r="G180" s="51" t="s">
        <v>177</v>
      </c>
      <c r="H180" s="271"/>
      <c r="I180" s="61" t="s">
        <v>271</v>
      </c>
    </row>
    <row r="181" spans="1:9" x14ac:dyDescent="0.3">
      <c r="A181" s="13" t="s">
        <v>178</v>
      </c>
      <c r="B181" s="16">
        <f>B161</f>
        <v>8476</v>
      </c>
      <c r="C181" s="55"/>
      <c r="D181" s="16">
        <f>D161</f>
        <v>864023</v>
      </c>
      <c r="E181" s="55"/>
      <c r="F181" s="16">
        <f>F161</f>
        <v>38838726</v>
      </c>
      <c r="G181" s="55"/>
      <c r="H181" s="270"/>
    </row>
    <row r="182" spans="1:9" x14ac:dyDescent="0.3">
      <c r="A182" s="13" t="s">
        <v>272</v>
      </c>
      <c r="B182" s="16">
        <f t="shared" ref="B182:F182" si="16">SUM(B163,B167,B171)</f>
        <v>1003</v>
      </c>
      <c r="C182" s="55">
        <f>B182/$B$181</f>
        <v>0.1183341198678622</v>
      </c>
      <c r="D182" s="16">
        <f t="shared" si="16"/>
        <v>51875</v>
      </c>
      <c r="E182" s="55">
        <f>D182/$D$181</f>
        <v>6.0038911001211774E-2</v>
      </c>
      <c r="F182" s="16">
        <f t="shared" si="16"/>
        <v>2089065</v>
      </c>
      <c r="G182" s="55">
        <f>F182/$F$181</f>
        <v>5.3788195833200089E-2</v>
      </c>
      <c r="H182" s="270"/>
    </row>
    <row r="183" spans="1:9" x14ac:dyDescent="0.3">
      <c r="A183" s="13" t="s">
        <v>273</v>
      </c>
      <c r="B183" s="16">
        <f t="shared" ref="B183:D184" si="17">SUM(B164,B168,B172)</f>
        <v>1006</v>
      </c>
      <c r="C183" s="55">
        <f t="shared" ref="C183:C184" si="18">B183/$B$181</f>
        <v>0.11868806040585182</v>
      </c>
      <c r="D183" s="16">
        <f t="shared" si="17"/>
        <v>46551</v>
      </c>
      <c r="E183" s="55">
        <f t="shared" ref="E183:E184" si="19">D183/$D$181</f>
        <v>5.3877037995516325E-2</v>
      </c>
      <c r="F183" s="16">
        <f t="shared" ref="F183" si="20">SUM(F164,F168,F172)</f>
        <v>2057886</v>
      </c>
      <c r="G183" s="55">
        <f t="shared" ref="G183:G184" si="21">F183/$F$181</f>
        <v>5.2985414609119777E-2</v>
      </c>
      <c r="H183" s="270"/>
    </row>
    <row r="184" spans="1:9" x14ac:dyDescent="0.3">
      <c r="A184" s="13" t="s">
        <v>274</v>
      </c>
      <c r="B184" s="16">
        <f t="shared" si="17"/>
        <v>6467</v>
      </c>
      <c r="C184" s="55">
        <f t="shared" si="18"/>
        <v>0.76297781972628598</v>
      </c>
      <c r="D184" s="16">
        <f t="shared" si="17"/>
        <v>765597</v>
      </c>
      <c r="E184" s="55">
        <f t="shared" si="19"/>
        <v>0.88608405100327192</v>
      </c>
      <c r="F184" s="16">
        <f t="shared" ref="F184" si="22">SUM(F165,F169,F173)</f>
        <v>34691775</v>
      </c>
      <c r="G184" s="55">
        <f t="shared" si="21"/>
        <v>0.89322638955768019</v>
      </c>
      <c r="H184" s="270"/>
    </row>
    <row r="185" spans="1:9" x14ac:dyDescent="0.3">
      <c r="A185" s="47" t="s">
        <v>269</v>
      </c>
    </row>
    <row r="188" spans="1:9" x14ac:dyDescent="0.3">
      <c r="A188" s="1" t="s">
        <v>275</v>
      </c>
    </row>
    <row r="189" spans="1:9" x14ac:dyDescent="0.3">
      <c r="A189" s="48" t="s">
        <v>170</v>
      </c>
      <c r="B189" s="51" t="str">
        <f>B3</f>
        <v>City of Taft</v>
      </c>
      <c r="C189" s="60" t="s">
        <v>177</v>
      </c>
      <c r="D189" s="51" t="str">
        <f>B4</f>
        <v>Kern County</v>
      </c>
      <c r="E189" s="60" t="s">
        <v>177</v>
      </c>
      <c r="F189" s="59" t="s">
        <v>171</v>
      </c>
      <c r="G189" s="60" t="s">
        <v>177</v>
      </c>
      <c r="H189" s="271"/>
    </row>
    <row r="190" spans="1:9" x14ac:dyDescent="0.3">
      <c r="A190" s="13" t="s">
        <v>276</v>
      </c>
      <c r="B190" s="16">
        <f>B182+B183</f>
        <v>2009</v>
      </c>
      <c r="C190" s="55"/>
      <c r="D190" s="16">
        <f>D182+D183</f>
        <v>98426</v>
      </c>
      <c r="E190" s="55"/>
      <c r="F190" s="16">
        <f>F182+F183</f>
        <v>4146951</v>
      </c>
      <c r="G190" s="55"/>
      <c r="H190" s="271"/>
    </row>
    <row r="191" spans="1:9" x14ac:dyDescent="0.3">
      <c r="A191" s="13" t="s">
        <v>277</v>
      </c>
      <c r="B191" s="16">
        <f>'Ref. ACS-5-YR'!H1316+'Ref. ACS-5-YR'!H1319+'Ref. ACS-5-YR'!H1322+'Ref. ACS-5-YR'!H1325+'Ref. ACS-5-YR'!H1328+'Ref. ACS-5-YR'!H1331+'Ref. ACS-5-YR'!H1335+'Ref. ACS-5-YR'!H1338+'Ref. ACS-5-YR'!H1341+'Ref. ACS-5-YR'!H1344+'Ref. ACS-5-YR'!H1347+'Ref. ACS-5-YR'!H1350</f>
        <v>578</v>
      </c>
      <c r="C191" s="55">
        <f>B191/B190</f>
        <v>0.28770532603285215</v>
      </c>
      <c r="D191" s="16">
        <f>'Ref. ACS-5-YR'!R1316+'Ref. ACS-5-YR'!R1319+'Ref. ACS-5-YR'!R1322+'Ref. ACS-5-YR'!R1325+'Ref. ACS-5-YR'!R1328+'Ref. ACS-5-YR'!R1331+'Ref. ACS-5-YR'!R1335+'Ref. ACS-5-YR'!R1338+'Ref. ACS-5-YR'!R1341+'Ref. ACS-5-YR'!R1344+'Ref. ACS-5-YR'!R1347+'Ref. ACS-5-YR'!R1350</f>
        <v>23470</v>
      </c>
      <c r="E191" s="55">
        <f>D191/D190</f>
        <v>0.23845325422144556</v>
      </c>
      <c r="F191" s="16">
        <f>'Ref. ACS-5-YR'!AB1316+'Ref. ACS-5-YR'!AB1319+'Ref. ACS-5-YR'!AB1322+'Ref. ACS-5-YR'!AB1325+'Ref. ACS-5-YR'!AB1328+'Ref. ACS-5-YR'!AB1331+'Ref. ACS-5-YR'!AB1335+'Ref. ACS-5-YR'!AB1338+'Ref. ACS-5-YR'!AB1341+'Ref. ACS-5-YR'!AB1344+'Ref. ACS-5-YR'!AB1347+'Ref. ACS-5-YR'!AB1350</f>
        <v>1147500</v>
      </c>
      <c r="G191" s="55">
        <f>F191/F190</f>
        <v>0.2767093221019491</v>
      </c>
      <c r="H191" s="270"/>
    </row>
    <row r="192" spans="1:9" x14ac:dyDescent="0.3">
      <c r="A192" s="13" t="s">
        <v>278</v>
      </c>
      <c r="B192" s="16">
        <f>'Ref. ACS-5-YR'!H1358+'Ref. ACS-5-YR'!H1361+'Ref. ACS-5-YR'!H1364+'Ref. ACS-5-YR'!H1367+'Ref. ACS-5-YR'!H1370+'Ref. ACS-5-YR'!H1373+'Ref. ACS-5-YR'!H1377+'Ref. ACS-5-YR'!H1380+'Ref. ACS-5-YR'!H1383+'Ref. ACS-5-YR'!H1386+'Ref. ACS-5-YR'!H1389+'Ref. ACS-5-YR'!H1392</f>
        <v>50</v>
      </c>
      <c r="C192" s="55">
        <f>B192/B190</f>
        <v>2.4888003982080638E-2</v>
      </c>
      <c r="D192" s="16">
        <f>'Ref. ACS-5-YR'!R1358+'Ref. ACS-5-YR'!R1361+'Ref. ACS-5-YR'!R1364+'Ref. ACS-5-YR'!R1367+'Ref. ACS-5-YR'!R1370+'Ref. ACS-5-YR'!R1373+'Ref. ACS-5-YR'!R1377+'Ref. ACS-5-YR'!R1380+'Ref. ACS-5-YR'!R1383+'Ref. ACS-5-YR'!R1386+'Ref. ACS-5-YR'!R1389+'Ref. ACS-5-YR'!R1392</f>
        <v>19029</v>
      </c>
      <c r="E192" s="55">
        <f>D192/D190</f>
        <v>0.19333306240221079</v>
      </c>
      <c r="F192" s="16">
        <f>'Ref. ACS-5-YR'!AB1358+'Ref. ACS-5-YR'!AB1361+'Ref. ACS-5-YR'!AB1364+'Ref. ACS-5-YR'!AB1367+'Ref. ACS-5-YR'!AB1370+'Ref. ACS-5-YR'!AB1373+'Ref. ACS-5-YR'!AB1377+'Ref. ACS-5-YR'!AB1380+'Ref. ACS-5-YR'!AB1383+'Ref. ACS-5-YR'!AB1386+'Ref. ACS-5-YR'!AB1389+'Ref. ACS-5-YR'!AB1392</f>
        <v>778145</v>
      </c>
      <c r="G192" s="55">
        <f>F192/F190</f>
        <v>0.18764268012812305</v>
      </c>
      <c r="H192" s="270"/>
    </row>
    <row r="193" spans="1:9" x14ac:dyDescent="0.3">
      <c r="A193" s="13" t="s">
        <v>279</v>
      </c>
      <c r="B193" s="16">
        <f>SUM('Ref. ACS-5-YR'!H1400,'Ref. ACS-5-YR'!H1403,'Ref. ACS-5-YR'!H1406,'Ref. ACS-5-YR'!H1409,'Ref. ACS-5-YR'!H1412,'Ref. ACS-5-YR'!H1416+'Ref. ACS-5-YR'!H1419,'Ref. ACS-5-YR'!H1422,'Ref. ACS-5-YR'!H1425,'Ref. ACS-5-YR'!H1428)</f>
        <v>1028</v>
      </c>
      <c r="C193" s="55">
        <f>B193/B190</f>
        <v>0.51169736187157788</v>
      </c>
      <c r="D193" s="16">
        <f>SUM('Ref. ACS-5-YR'!R1400,'Ref. ACS-5-YR'!R1403,'Ref. ACS-5-YR'!R1406,'Ref. ACS-5-YR'!R1409,'Ref. ACS-5-YR'!R1412,'Ref. ACS-5-YR'!R1416+'Ref. ACS-5-YR'!R1419,'Ref. ACS-5-YR'!R1422,'Ref. ACS-5-YR'!R1425,'Ref. ACS-5-YR'!R1428)</f>
        <v>36914</v>
      </c>
      <c r="E193" s="55">
        <f>D193/D190</f>
        <v>0.3750431796476541</v>
      </c>
      <c r="F193" s="16">
        <f>SUM('Ref. ACS-5-YR'!AB1400,'Ref. ACS-5-YR'!AB1403,'Ref. ACS-5-YR'!AB1406,'Ref. ACS-5-YR'!AB1409,'Ref. ACS-5-YR'!AB1412,'Ref. ACS-5-YR'!AB1416+'Ref. ACS-5-YR'!AB1419,'Ref. ACS-5-YR'!AB1422,'Ref. ACS-5-YR'!AB1425,'Ref. ACS-5-YR'!AB1428)</f>
        <v>1585969</v>
      </c>
      <c r="G193" s="55">
        <f>F193/F190</f>
        <v>0.38244218463155222</v>
      </c>
      <c r="H193" s="270"/>
    </row>
    <row r="194" spans="1:9" x14ac:dyDescent="0.3">
      <c r="A194" s="13" t="s">
        <v>280</v>
      </c>
      <c r="B194" s="16">
        <f>SUM('Ref. ACS-5-YR'!H1436,'Ref. ACS-5-YR'!H1439,'Ref. ACS-5-YR'!H1442,'Ref. ACS-5-YR'!H1445,'Ref. ACS-5-YR'!H1448,'Ref. ACS-5-YR'!H1452,'Ref. ACS-5-YR'!H1455,'Ref. ACS-5-YR'!H1458,'Ref. ACS-5-YR'!H1461,'Ref. ACS-5-YR'!H1464)</f>
        <v>981</v>
      </c>
      <c r="C194" s="55">
        <f>B194/B190</f>
        <v>0.48830263812842212</v>
      </c>
      <c r="D194" s="16">
        <f>SUM('Ref. ACS-5-YR'!R1436,'Ref. ACS-5-YR'!R1439,'Ref. ACS-5-YR'!R1442,'Ref. ACS-5-YR'!R1445,'Ref. ACS-5-YR'!R1448,'Ref. ACS-5-YR'!R1452,'Ref. ACS-5-YR'!R1455,'Ref. ACS-5-YR'!R1458,'Ref. ACS-5-YR'!R1461,'Ref. ACS-5-YR'!R1464)</f>
        <v>51480</v>
      </c>
      <c r="E194" s="55">
        <f>D194/D190</f>
        <v>0.52303253205453848</v>
      </c>
      <c r="F194" s="16">
        <f>SUM('Ref. ACS-5-YR'!AB1436,'Ref. ACS-5-YR'!AB1439,'Ref. ACS-5-YR'!AB1442,'Ref. ACS-5-YR'!AB1445,'Ref. ACS-5-YR'!AB1448,'Ref. ACS-5-YR'!AB1452,'Ref. ACS-5-YR'!AB1455,'Ref. ACS-5-YR'!AB1458,'Ref. ACS-5-YR'!AB1461,'Ref. ACS-5-YR'!AB1464)</f>
        <v>2118765</v>
      </c>
      <c r="G194" s="55">
        <f>F194/F190</f>
        <v>0.51092115629048906</v>
      </c>
      <c r="H194" s="270"/>
      <c r="I194" s="42" t="str">
        <f>A197</f>
        <v>Source: U.S. Census Bureau, ACS16-20 (5-year Estimates), Table B18102 - B18107.</v>
      </c>
    </row>
    <row r="195" spans="1:9" x14ac:dyDescent="0.3">
      <c r="A195" s="13" t="s">
        <v>281</v>
      </c>
      <c r="B195" s="16">
        <f>SUM('Ref. ACS-5-YR'!H1472,'Ref. ACS-5-YR'!H1475,'Ref. ACS-5-YR'!H1478,'Ref. ACS-5-YR'!H1481,'Ref. ACS-5-YR'!H1484,'Ref. ACS-5-YR'!H1488,'Ref. ACS-5-YR'!H1491,'Ref. ACS-5-YR'!H1494,'Ref. ACS-5-YR'!H1497,'Ref. ACS-5-YR'!H1500)</f>
        <v>373</v>
      </c>
      <c r="C195" s="55">
        <f>B195/B190</f>
        <v>0.18566450970632156</v>
      </c>
      <c r="D195" s="16">
        <f>SUM('Ref. ACS-5-YR'!R1472,'Ref. ACS-5-YR'!R1475,'Ref. ACS-5-YR'!R1478,'Ref. ACS-5-YR'!R1481,'Ref. ACS-5-YR'!R1484,'Ref. ACS-5-YR'!R1488,'Ref. ACS-5-YR'!R1491,'Ref. ACS-5-YR'!R1494,'Ref. ACS-5-YR'!R1497,'Ref. ACS-5-YR'!R1500)</f>
        <v>21131</v>
      </c>
      <c r="E195" s="55">
        <f>D195/D190</f>
        <v>0.2146892081360616</v>
      </c>
      <c r="F195" s="16">
        <f>SUM('Ref. ACS-5-YR'!AB1472,'Ref. ACS-5-YR'!AB1475,'Ref. ACS-5-YR'!AB1478,'Ref. ACS-5-YR'!AB1481,'Ref. ACS-5-YR'!AB1484,'Ref. ACS-5-YR'!AB1488,'Ref. ACS-5-YR'!AB1491,'Ref. ACS-5-YR'!AB1494,'Ref. ACS-5-YR'!AB1497,'Ref. ACS-5-YR'!AB1500)</f>
        <v>964579</v>
      </c>
      <c r="G195" s="55">
        <f>F195/F190</f>
        <v>0.23259956531919476</v>
      </c>
      <c r="H195" s="270"/>
    </row>
    <row r="196" spans="1:9" x14ac:dyDescent="0.3">
      <c r="A196" s="13" t="s">
        <v>282</v>
      </c>
      <c r="B196" s="16">
        <f>SUM('Ref. ACS-5-YR'!H1508,'Ref. ACS-5-YR'!H1511,'Ref. ACS-5-YR'!H1514,'Ref. ACS-5-YR'!H1517,'Ref. ACS-5-YR'!H1521,'Ref. ACS-5-YR'!H1524,'Ref. ACS-5-YR'!H1527,'Ref. ACS-5-YR'!H1530)</f>
        <v>908</v>
      </c>
      <c r="C196" s="55">
        <f>B196/B190</f>
        <v>0.45196615231458437</v>
      </c>
      <c r="D196" s="16">
        <f>SUM('Ref. ACS-5-YR'!R1508,'Ref. ACS-5-YR'!R1511,'Ref. ACS-5-YR'!R1514,'Ref. ACS-5-YR'!R1517,'Ref. ACS-5-YR'!R1521,'Ref. ACS-5-YR'!R1524,'Ref. ACS-5-YR'!R1527,'Ref. ACS-5-YR'!R1530)</f>
        <v>35762</v>
      </c>
      <c r="E196" s="55">
        <f>D196/D190</f>
        <v>0.36333895515412595</v>
      </c>
      <c r="F196" s="16">
        <f>SUM('Ref. ACS-5-YR'!AB1508,'Ref. ACS-5-YR'!AB1511,'Ref. ACS-5-YR'!AB1514,'Ref. ACS-5-YR'!AB1517,'Ref. ACS-5-YR'!AB1521,'Ref. ACS-5-YR'!AB1524,'Ref. ACS-5-YR'!AB1527,'Ref. ACS-5-YR'!AB1530)</f>
        <v>1654210</v>
      </c>
      <c r="G196" s="55">
        <f>F196/F190</f>
        <v>0.39889788907561241</v>
      </c>
      <c r="H196" s="270"/>
    </row>
    <row r="197" spans="1:9" x14ac:dyDescent="0.3">
      <c r="A197" s="47" t="s">
        <v>283</v>
      </c>
    </row>
    <row r="198" spans="1:9" x14ac:dyDescent="0.3">
      <c r="A198" s="47"/>
    </row>
    <row r="199" spans="1:9" x14ac:dyDescent="0.3">
      <c r="A199" s="1" t="s">
        <v>284</v>
      </c>
    </row>
    <row r="200" spans="1:9" x14ac:dyDescent="0.3">
      <c r="A200" s="48"/>
      <c r="B200" s="51" t="str">
        <f>B3</f>
        <v>City of Taft</v>
      </c>
      <c r="C200" s="51" t="str">
        <f>B4</f>
        <v>Kern County</v>
      </c>
      <c r="D200" s="51" t="s">
        <v>285</v>
      </c>
    </row>
    <row r="201" spans="1:9" x14ac:dyDescent="0.3">
      <c r="A201" s="13" t="s">
        <v>286</v>
      </c>
      <c r="B201" s="16">
        <f>VLOOKUP(Population!B211,'Ref. DDS_Pivot'!A$2:K$465,5,FALSE)</f>
        <v>163</v>
      </c>
      <c r="C201" s="16">
        <f>VLOOKUP(C211,'Ref. DDS_Pivot'!A$467:K$527,5,FALSE)</f>
        <v>8698</v>
      </c>
      <c r="D201" s="16">
        <v>309381</v>
      </c>
      <c r="I201" s="61" t="s">
        <v>2499</v>
      </c>
    </row>
    <row r="202" spans="1:9" x14ac:dyDescent="0.3">
      <c r="A202" s="13" t="s">
        <v>287</v>
      </c>
      <c r="B202" s="16">
        <f>VLOOKUP(Population!B211,'Ref. DDS_Pivot'!A$2:K$465,6,FALSE)</f>
        <v>42</v>
      </c>
      <c r="C202" s="16">
        <f>VLOOKUP(C211,'Ref. DDS_Pivot'!A$467:K$527,6,FALSE)</f>
        <v>909</v>
      </c>
      <c r="D202" s="16">
        <v>27881</v>
      </c>
      <c r="I202" s="37"/>
    </row>
    <row r="203" spans="1:9" x14ac:dyDescent="0.3">
      <c r="A203" s="13" t="s">
        <v>288</v>
      </c>
      <c r="B203" s="16">
        <f>VLOOKUP(Population!B211,'Ref. DDS_Pivot'!A$2:K$465,7,FALSE)</f>
        <v>0</v>
      </c>
      <c r="C203" s="16">
        <f>VLOOKUP(C211,'Ref. DDS_Pivot'!A$467:K$527,7,FALSE)</f>
        <v>461</v>
      </c>
      <c r="D203" s="16">
        <v>23728</v>
      </c>
      <c r="I203" s="37"/>
    </row>
    <row r="204" spans="1:9" x14ac:dyDescent="0.3">
      <c r="A204" s="13" t="s">
        <v>289</v>
      </c>
      <c r="B204" s="16">
        <f>VLOOKUP(Population!B211,'Ref. DDS_Pivot'!A$2:K$465,8,FALSE)</f>
        <v>0</v>
      </c>
      <c r="C204" s="16">
        <f>VLOOKUP(C211,'Ref. DDS_Pivot'!A$467:K$527,8,FALSE)</f>
        <v>157</v>
      </c>
      <c r="D204" s="16">
        <v>6188</v>
      </c>
      <c r="I204" s="37"/>
    </row>
    <row r="205" spans="1:9" x14ac:dyDescent="0.3">
      <c r="A205" s="13" t="s">
        <v>290</v>
      </c>
      <c r="B205" s="16">
        <f>VLOOKUP(Population!B211,'Ref. DDS_Pivot'!A$2:K$465,9,FALSE)</f>
        <v>0</v>
      </c>
      <c r="C205" s="16">
        <f>VLOOKUP(C211,'Ref. DDS_Pivot'!A$467:K$527,9,FALSE)</f>
        <v>402</v>
      </c>
      <c r="D205" s="16">
        <v>8288</v>
      </c>
      <c r="I205" s="37"/>
    </row>
    <row r="206" spans="1:9" x14ac:dyDescent="0.3">
      <c r="A206" s="13" t="s">
        <v>291</v>
      </c>
      <c r="B206" s="16">
        <f>VLOOKUP(Population!B211,'Ref. DDS_Pivot'!A$2:K$465,10,FALSE)</f>
        <v>0</v>
      </c>
      <c r="C206" s="16">
        <f>VLOOKUP(C211,'Ref. DDS_Pivot'!A$467:K$527,10,FALSE)</f>
        <v>106</v>
      </c>
      <c r="D206" s="16">
        <v>4792</v>
      </c>
      <c r="I206" s="37"/>
    </row>
    <row r="207" spans="1:9" x14ac:dyDescent="0.3">
      <c r="A207" s="47" t="s">
        <v>2523</v>
      </c>
      <c r="I207" s="37"/>
    </row>
    <row r="208" spans="1:9" x14ac:dyDescent="0.3">
      <c r="A208" s="47"/>
      <c r="I208" s="37"/>
    </row>
    <row r="209" spans="1:9" x14ac:dyDescent="0.3">
      <c r="A209" s="47"/>
      <c r="I209" s="37"/>
    </row>
    <row r="210" spans="1:9" x14ac:dyDescent="0.3">
      <c r="A210" s="1" t="s">
        <v>292</v>
      </c>
      <c r="I210" s="37"/>
    </row>
    <row r="211" spans="1:9" ht="33" customHeight="1" x14ac:dyDescent="0.3">
      <c r="A211" s="48"/>
      <c r="B211" s="51" t="str">
        <f>B3</f>
        <v>City of Taft</v>
      </c>
      <c r="C211" s="51" t="str">
        <f>B4</f>
        <v>Kern County</v>
      </c>
      <c r="D211" s="51" t="s">
        <v>285</v>
      </c>
      <c r="I211" s="37"/>
    </row>
    <row r="212" spans="1:9" x14ac:dyDescent="0.3">
      <c r="A212" s="13" t="s">
        <v>293</v>
      </c>
      <c r="B212" s="16">
        <f>VLOOKUP(Population!B211,'Ref. DDS_Pivot'!A$2:K$465,3,FALSE)</f>
        <v>89</v>
      </c>
      <c r="C212" s="16">
        <f>VLOOKUP(C211,'Ref. DDS_Pivot'!A$467:K$527,3,FALSE)</f>
        <v>5594</v>
      </c>
      <c r="D212" s="16">
        <v>192384</v>
      </c>
      <c r="I212" s="37"/>
    </row>
    <row r="213" spans="1:9" x14ac:dyDescent="0.3">
      <c r="A213" s="13" t="s">
        <v>294</v>
      </c>
      <c r="B213" s="16">
        <f>VLOOKUP(Population!B211,'Ref. DDS_Pivot'!A$2:K$465,4,FALSE)</f>
        <v>121</v>
      </c>
      <c r="C213" s="16">
        <f>VLOOKUP(C211,'Ref. DDS_Pivot'!A$467:K$527,4,FALSE)</f>
        <v>5101</v>
      </c>
      <c r="D213" s="16">
        <v>185353</v>
      </c>
      <c r="I213" s="37"/>
    </row>
    <row r="214" spans="1:9" x14ac:dyDescent="0.3">
      <c r="A214" s="13" t="s">
        <v>168</v>
      </c>
      <c r="B214" s="16">
        <f>SUM(B212:B213)</f>
        <v>210</v>
      </c>
      <c r="C214" s="16">
        <f>SUM(C212:C213)</f>
        <v>10695</v>
      </c>
      <c r="D214" s="16">
        <f>SUM(D212:D213)</f>
        <v>377737</v>
      </c>
      <c r="I214" s="37"/>
    </row>
    <row r="215" spans="1:9" x14ac:dyDescent="0.3">
      <c r="A215" s="47" t="s">
        <v>2523</v>
      </c>
      <c r="I215" s="37"/>
    </row>
    <row r="216" spans="1:9" x14ac:dyDescent="0.3">
      <c r="A216" s="47"/>
      <c r="I216" s="37"/>
    </row>
    <row r="217" spans="1:9" x14ac:dyDescent="0.3">
      <c r="C217" s="54"/>
      <c r="I217" s="37"/>
    </row>
    <row r="218" spans="1:9" x14ac:dyDescent="0.3">
      <c r="A218" s="1" t="s">
        <v>295</v>
      </c>
      <c r="I218" s="37"/>
    </row>
    <row r="219" spans="1:9" x14ac:dyDescent="0.3">
      <c r="A219" s="48"/>
      <c r="B219" s="41">
        <v>2010</v>
      </c>
      <c r="C219" s="79" t="s">
        <v>177</v>
      </c>
      <c r="D219" s="79">
        <v>2015</v>
      </c>
      <c r="E219" s="79" t="s">
        <v>177</v>
      </c>
      <c r="F219" s="79">
        <v>2020</v>
      </c>
      <c r="G219" s="79" t="s">
        <v>177</v>
      </c>
      <c r="I219" s="37"/>
    </row>
    <row r="220" spans="1:9" x14ac:dyDescent="0.3">
      <c r="A220" s="13" t="s">
        <v>178</v>
      </c>
      <c r="B220" s="16">
        <f>'Ref. ACS-5-YR Add.'!B72</f>
        <v>812</v>
      </c>
      <c r="C220" s="115">
        <f t="shared" ref="C220:C233" si="23">B220/$B$220</f>
        <v>1</v>
      </c>
      <c r="D220" s="16">
        <f>'Ref. ACS-5-YR Add.'!E72</f>
        <v>437</v>
      </c>
      <c r="E220" s="115">
        <f t="shared" ref="E220:E233" si="24">D220/$D$220</f>
        <v>1</v>
      </c>
      <c r="F220" s="16">
        <f>'Ref. ACS-5-YR Add.'!H72</f>
        <v>654</v>
      </c>
      <c r="G220" s="115">
        <f t="shared" ref="G220:G233" si="25">F220/$F$220</f>
        <v>1</v>
      </c>
      <c r="I220" s="37"/>
    </row>
    <row r="221" spans="1:9" x14ac:dyDescent="0.3">
      <c r="A221" s="13" t="s">
        <v>296</v>
      </c>
      <c r="B221" s="16">
        <f>'Ref. ACS-5-YR Add.'!B73</f>
        <v>219</v>
      </c>
      <c r="C221" s="115">
        <f t="shared" si="23"/>
        <v>0.26970443349753692</v>
      </c>
      <c r="D221" s="16">
        <f>'Ref. ACS-5-YR Add.'!E73</f>
        <v>220</v>
      </c>
      <c r="E221" s="115">
        <f t="shared" si="24"/>
        <v>0.50343249427917625</v>
      </c>
      <c r="F221" s="16">
        <f>'Ref. ACS-5-YR Add.'!H73</f>
        <v>199</v>
      </c>
      <c r="G221" s="115">
        <f t="shared" si="25"/>
        <v>0.30428134556574926</v>
      </c>
      <c r="I221" s="37"/>
    </row>
    <row r="222" spans="1:9" x14ac:dyDescent="0.3">
      <c r="A222" s="13" t="s">
        <v>297</v>
      </c>
      <c r="B222" s="16">
        <f>'Ref. ACS-5-YR Add.'!B74</f>
        <v>155</v>
      </c>
      <c r="C222" s="115">
        <f t="shared" si="23"/>
        <v>0.19088669950738915</v>
      </c>
      <c r="D222" s="16">
        <f>'Ref. ACS-5-YR Add.'!E74</f>
        <v>165</v>
      </c>
      <c r="E222" s="115">
        <f t="shared" si="24"/>
        <v>0.37757437070938216</v>
      </c>
      <c r="F222" s="16">
        <f>'Ref. ACS-5-YR Add.'!H74</f>
        <v>287</v>
      </c>
      <c r="G222" s="115">
        <f t="shared" si="25"/>
        <v>0.43883792048929665</v>
      </c>
      <c r="I222" s="37"/>
    </row>
    <row r="223" spans="1:9" x14ac:dyDescent="0.3">
      <c r="A223" s="13" t="s">
        <v>298</v>
      </c>
      <c r="B223" s="16">
        <f>'Ref. ACS-5-YR Add.'!B75</f>
        <v>107</v>
      </c>
      <c r="C223" s="115">
        <f t="shared" si="23"/>
        <v>0.13177339901477833</v>
      </c>
      <c r="D223" s="16">
        <f>'Ref. ACS-5-YR Add.'!E75</f>
        <v>96</v>
      </c>
      <c r="E223" s="115">
        <f t="shared" si="24"/>
        <v>0.21967963386727687</v>
      </c>
      <c r="F223" s="16">
        <f>'Ref. ACS-5-YR Add.'!H75</f>
        <v>286</v>
      </c>
      <c r="G223" s="115">
        <f t="shared" si="25"/>
        <v>0.43730886850152906</v>
      </c>
      <c r="I223" s="37"/>
    </row>
    <row r="224" spans="1:9" x14ac:dyDescent="0.3">
      <c r="A224" s="13" t="s">
        <v>299</v>
      </c>
      <c r="B224" s="16">
        <f>'Ref. ACS-5-YR Add.'!B76</f>
        <v>704</v>
      </c>
      <c r="C224" s="115">
        <f t="shared" si="23"/>
        <v>0.86699507389162567</v>
      </c>
      <c r="D224" s="16">
        <f>'Ref. ACS-5-YR Add.'!E76</f>
        <v>440</v>
      </c>
      <c r="E224" s="115">
        <f t="shared" si="24"/>
        <v>1.0068649885583525</v>
      </c>
      <c r="F224" s="16">
        <f>'Ref. ACS-5-YR Add.'!H76</f>
        <v>473</v>
      </c>
      <c r="G224" s="115">
        <f t="shared" si="25"/>
        <v>0.72324159021406731</v>
      </c>
      <c r="I224" s="37"/>
    </row>
    <row r="225" spans="1:9" x14ac:dyDescent="0.3">
      <c r="A225" s="13" t="s">
        <v>300</v>
      </c>
      <c r="B225" s="16">
        <f>'Ref. ACS-5-YR Add.'!B77</f>
        <v>52</v>
      </c>
      <c r="C225" s="115">
        <f t="shared" si="23"/>
        <v>6.4039408866995079E-2</v>
      </c>
      <c r="D225" s="16">
        <f>'Ref. ACS-5-YR Add.'!E77</f>
        <v>78</v>
      </c>
      <c r="E225" s="115">
        <f t="shared" si="24"/>
        <v>0.17848970251716248</v>
      </c>
      <c r="F225" s="16">
        <f>'Ref. ACS-5-YR Add.'!H77</f>
        <v>32</v>
      </c>
      <c r="G225" s="115">
        <f t="shared" si="25"/>
        <v>4.8929663608562692E-2</v>
      </c>
    </row>
    <row r="226" spans="1:9" x14ac:dyDescent="0.3">
      <c r="A226" s="13" t="s">
        <v>301</v>
      </c>
      <c r="B226" s="16">
        <f>'Ref. ACS-5-YR Add.'!B78</f>
        <v>45</v>
      </c>
      <c r="C226" s="115">
        <f t="shared" si="23"/>
        <v>5.5418719211822662E-2</v>
      </c>
      <c r="D226" s="16">
        <f>'Ref. ACS-5-YR Add.'!E78</f>
        <v>0</v>
      </c>
      <c r="E226" s="115">
        <f t="shared" si="24"/>
        <v>0</v>
      </c>
      <c r="F226" s="16">
        <f>'Ref. ACS-5-YR Add.'!H78</f>
        <v>4</v>
      </c>
      <c r="G226" s="115">
        <f t="shared" si="25"/>
        <v>6.1162079510703364E-3</v>
      </c>
    </row>
    <row r="227" spans="1:9" x14ac:dyDescent="0.3">
      <c r="A227" s="13" t="s">
        <v>302</v>
      </c>
      <c r="B227" s="16">
        <f>'Ref. ACS-5-YR Add.'!B79</f>
        <v>0</v>
      </c>
      <c r="C227" s="115">
        <f t="shared" si="23"/>
        <v>0</v>
      </c>
      <c r="D227" s="16">
        <f>'Ref. ACS-5-YR Add.'!E79</f>
        <v>52</v>
      </c>
      <c r="E227" s="115">
        <f t="shared" si="24"/>
        <v>0.11899313501144165</v>
      </c>
      <c r="F227" s="16">
        <f>'Ref. ACS-5-YR Add.'!H79</f>
        <v>29</v>
      </c>
      <c r="G227" s="115">
        <f t="shared" si="25"/>
        <v>4.4342507645259939E-2</v>
      </c>
      <c r="H227" s="271"/>
    </row>
    <row r="228" spans="1:9" x14ac:dyDescent="0.3">
      <c r="A228" s="13" t="s">
        <v>303</v>
      </c>
      <c r="B228" s="16">
        <f>'Ref. ACS-5-YR Add.'!B80</f>
        <v>13</v>
      </c>
      <c r="C228" s="115">
        <f t="shared" si="23"/>
        <v>1.600985221674877E-2</v>
      </c>
      <c r="D228" s="16">
        <f>'Ref. ACS-5-YR Add.'!E80</f>
        <v>0</v>
      </c>
      <c r="E228" s="115">
        <f t="shared" si="24"/>
        <v>0</v>
      </c>
      <c r="F228" s="16">
        <f>'Ref. ACS-5-YR Add.'!H80</f>
        <v>0</v>
      </c>
      <c r="G228" s="115">
        <f t="shared" si="25"/>
        <v>0</v>
      </c>
      <c r="H228" s="270"/>
    </row>
    <row r="229" spans="1:9" x14ac:dyDescent="0.3">
      <c r="A229" s="13" t="s">
        <v>304</v>
      </c>
      <c r="B229" s="16">
        <f>'Ref. ACS-5-YR Add.'!B81</f>
        <v>0</v>
      </c>
      <c r="C229" s="115">
        <f t="shared" si="23"/>
        <v>0</v>
      </c>
      <c r="D229" s="16">
        <f>'Ref. ACS-5-YR Add.'!E81</f>
        <v>40</v>
      </c>
      <c r="E229" s="115">
        <f t="shared" si="24"/>
        <v>9.1533180778032033E-2</v>
      </c>
      <c r="F229" s="16">
        <f>'Ref. ACS-5-YR Add.'!H81</f>
        <v>0</v>
      </c>
      <c r="G229" s="115">
        <f t="shared" si="25"/>
        <v>0</v>
      </c>
      <c r="H229" s="270"/>
      <c r="I229" s="42" t="str">
        <f>A234</f>
        <v>Source: U.S. Census Bureau, ACS16-20 (5-year Estimates), Table C24050.</v>
      </c>
    </row>
    <row r="230" spans="1:9" x14ac:dyDescent="0.3">
      <c r="A230" s="13" t="s">
        <v>305</v>
      </c>
      <c r="B230" s="16">
        <f>'Ref. ACS-5-YR Add.'!B82</f>
        <v>0</v>
      </c>
      <c r="C230" s="115">
        <f t="shared" si="23"/>
        <v>0</v>
      </c>
      <c r="D230" s="16">
        <f>'Ref. ACS-5-YR Add.'!E82</f>
        <v>0</v>
      </c>
      <c r="E230" s="115">
        <f t="shared" si="24"/>
        <v>0</v>
      </c>
      <c r="F230" s="16">
        <f>'Ref. ACS-5-YR Add.'!H82</f>
        <v>35</v>
      </c>
      <c r="G230" s="115">
        <f t="shared" si="25"/>
        <v>5.3516819571865444E-2</v>
      </c>
      <c r="H230" s="270"/>
      <c r="I230" s="289" t="s">
        <v>2501</v>
      </c>
    </row>
    <row r="231" spans="1:9" x14ac:dyDescent="0.3">
      <c r="A231" s="13" t="s">
        <v>306</v>
      </c>
      <c r="B231" s="16">
        <f>'Ref. ACS-5-YR Add.'!B83</f>
        <v>14</v>
      </c>
      <c r="C231" s="115">
        <f t="shared" si="23"/>
        <v>1.7241379310344827E-2</v>
      </c>
      <c r="D231" s="16">
        <f>'Ref. ACS-5-YR Add.'!E83</f>
        <v>12</v>
      </c>
      <c r="E231" s="115">
        <f t="shared" si="24"/>
        <v>2.7459954233409609E-2</v>
      </c>
      <c r="F231" s="16">
        <f>'Ref. ACS-5-YR Add.'!H83</f>
        <v>0</v>
      </c>
      <c r="G231" s="115">
        <f t="shared" si="25"/>
        <v>0</v>
      </c>
      <c r="H231" s="270"/>
    </row>
    <row r="232" spans="1:9" x14ac:dyDescent="0.3">
      <c r="A232" s="13" t="s">
        <v>307</v>
      </c>
      <c r="B232" s="16">
        <f>'Ref. ACS-5-YR Add.'!B84</f>
        <v>20</v>
      </c>
      <c r="C232" s="115">
        <f t="shared" si="23"/>
        <v>2.4630541871921183E-2</v>
      </c>
      <c r="D232" s="16">
        <f>'Ref. ACS-5-YR Add.'!E84</f>
        <v>17</v>
      </c>
      <c r="E232" s="115">
        <f t="shared" si="24"/>
        <v>3.8901601830663615E-2</v>
      </c>
      <c r="F232" s="16">
        <f>'Ref. ACS-5-YR Add.'!H84</f>
        <v>20</v>
      </c>
      <c r="G232" s="115">
        <f t="shared" si="25"/>
        <v>3.0581039755351681E-2</v>
      </c>
      <c r="H232" s="270"/>
    </row>
    <row r="233" spans="1:9" x14ac:dyDescent="0.3">
      <c r="A233" s="13" t="s">
        <v>308</v>
      </c>
      <c r="B233" s="16">
        <f>'Ref. ACS-5-YR Add.'!B85</f>
        <v>35</v>
      </c>
      <c r="C233" s="115">
        <f t="shared" si="23"/>
        <v>4.3103448275862072E-2</v>
      </c>
      <c r="D233" s="16">
        <f>'Ref. ACS-5-YR Add.'!E85</f>
        <v>36</v>
      </c>
      <c r="E233" s="115">
        <f t="shared" si="24"/>
        <v>8.2379862700228831E-2</v>
      </c>
      <c r="F233" s="16">
        <f>'Ref. ACS-5-YR Add.'!H85</f>
        <v>107</v>
      </c>
      <c r="G233" s="115">
        <f t="shared" si="25"/>
        <v>0.1636085626911315</v>
      </c>
      <c r="H233" s="270"/>
    </row>
    <row r="234" spans="1:9" x14ac:dyDescent="0.3">
      <c r="A234" t="s">
        <v>309</v>
      </c>
    </row>
    <row r="235" spans="1:9" x14ac:dyDescent="0.3">
      <c r="D235" s="2"/>
      <c r="I235" s="61" t="s">
        <v>2500</v>
      </c>
    </row>
    <row r="236" spans="1:9" x14ac:dyDescent="0.3">
      <c r="A236" s="1" t="s">
        <v>310</v>
      </c>
      <c r="C236" s="114" t="s">
        <v>177</v>
      </c>
      <c r="D236" s="114"/>
      <c r="E236" s="114" t="s">
        <v>177</v>
      </c>
      <c r="F236" s="114"/>
      <c r="G236" s="114" t="s">
        <v>177</v>
      </c>
      <c r="I236" s="37"/>
    </row>
    <row r="237" spans="1:9" x14ac:dyDescent="0.3">
      <c r="A237" s="48" t="s">
        <v>170</v>
      </c>
      <c r="B237" s="60" t="str">
        <f>' Economic Conditions'!B3</f>
        <v>City of Taft</v>
      </c>
      <c r="C237" s="60" t="str">
        <f>' Economic Conditions'!B3</f>
        <v>City of Taft</v>
      </c>
      <c r="D237" s="60" t="str">
        <f>' Economic Conditions'!B4</f>
        <v>Kern County</v>
      </c>
      <c r="E237" s="60" t="str">
        <f>' Economic Conditions'!B4</f>
        <v>Kern County</v>
      </c>
      <c r="F237" s="60" t="s">
        <v>171</v>
      </c>
      <c r="G237" s="60" t="s">
        <v>171</v>
      </c>
      <c r="I237" s="37"/>
    </row>
    <row r="238" spans="1:9" x14ac:dyDescent="0.3">
      <c r="A238" s="13" t="s">
        <v>178</v>
      </c>
      <c r="B238" s="16">
        <f>'Ref. ACS-5-YR Add.'!H72</f>
        <v>654</v>
      </c>
      <c r="C238" s="55"/>
      <c r="D238" s="16">
        <f>'Ref. ACS-5-YR Add.'!R62</f>
        <v>346787</v>
      </c>
      <c r="E238" s="55"/>
      <c r="F238" s="16">
        <f>'Ref. ACS-5-YR Add.'!AB62</f>
        <v>18646894</v>
      </c>
      <c r="G238" s="55"/>
      <c r="I238" s="37"/>
    </row>
    <row r="239" spans="1:9" x14ac:dyDescent="0.3">
      <c r="A239" s="13" t="s">
        <v>296</v>
      </c>
      <c r="B239" s="16">
        <f>'Ref. ACS-5-YR Add.'!H73</f>
        <v>199</v>
      </c>
      <c r="C239" s="55">
        <f>'Ref. ACS-5-YR Add.'!I73</f>
        <v>7.2654253377144942E-2</v>
      </c>
      <c r="D239" s="16">
        <f>'Ref. ACS-5-YR Add.'!R63</f>
        <v>50819</v>
      </c>
      <c r="E239" s="55">
        <f>'Ref. ACS-5-YR Add.'!S63</f>
        <v>0.14654240210849886</v>
      </c>
      <c r="F239" s="16">
        <f>'Ref. ACS-5-YR Add.'!AB63</f>
        <v>394290</v>
      </c>
      <c r="G239" s="55">
        <f>'Ref. ACS-5-YR Add.'!AC63</f>
        <v>2.1000000000000001E-2</v>
      </c>
      <c r="I239" s="37"/>
    </row>
    <row r="240" spans="1:9" x14ac:dyDescent="0.3">
      <c r="A240" s="13" t="s">
        <v>297</v>
      </c>
      <c r="B240" s="16">
        <f>'Ref. ACS-5-YR Add.'!H74</f>
        <v>287</v>
      </c>
      <c r="C240" s="55">
        <f>'Ref. ACS-5-YR Add.'!I74</f>
        <v>0.10478276743336984</v>
      </c>
      <c r="D240" s="16">
        <f>'Ref. ACS-5-YR Add.'!R64</f>
        <v>24779</v>
      </c>
      <c r="E240" s="55">
        <f>'Ref. ACS-5-YR Add.'!S64</f>
        <v>7.1453082151291716E-2</v>
      </c>
      <c r="F240" s="16">
        <f>'Ref. ACS-5-YR Add.'!AB64</f>
        <v>1190537</v>
      </c>
      <c r="G240" s="55">
        <f>'Ref. ACS-5-YR Add.'!AC64</f>
        <v>6.4000000000000001E-2</v>
      </c>
      <c r="I240" s="37"/>
    </row>
    <row r="241" spans="1:9" x14ac:dyDescent="0.3">
      <c r="A241" s="13" t="s">
        <v>298</v>
      </c>
      <c r="B241" s="16">
        <f>'Ref. ACS-5-YR Add.'!H75</f>
        <v>286</v>
      </c>
      <c r="C241" s="55">
        <f>'Ref. ACS-5-YR Add.'!I75</f>
        <v>0.10441767068273092</v>
      </c>
      <c r="D241" s="16">
        <f>'Ref. ACS-5-YR Add.'!R65</f>
        <v>18663</v>
      </c>
      <c r="E241" s="55">
        <f>'Ref. ACS-5-YR Add.'!S65</f>
        <v>5.3816896250436147E-2</v>
      </c>
      <c r="F241" s="16">
        <f>'Ref. ACS-5-YR Add.'!AB65</f>
        <v>1676497</v>
      </c>
      <c r="G241" s="55">
        <f>'Ref. ACS-5-YR Add.'!AC65</f>
        <v>0.09</v>
      </c>
      <c r="I241" s="37"/>
    </row>
    <row r="242" spans="1:9" x14ac:dyDescent="0.3">
      <c r="A242" s="13" t="s">
        <v>299</v>
      </c>
      <c r="B242" s="16">
        <f>'Ref. ACS-5-YR Add.'!H76</f>
        <v>473</v>
      </c>
      <c r="C242" s="55">
        <f>'Ref. ACS-5-YR Add.'!I76</f>
        <v>0.17269076305220885</v>
      </c>
      <c r="D242" s="16">
        <f>'Ref. ACS-5-YR Add.'!R66</f>
        <v>9194</v>
      </c>
      <c r="E242" s="55">
        <f>'Ref. ACS-5-YR Add.'!S66</f>
        <v>2.6511951140036967E-2</v>
      </c>
      <c r="F242" s="16">
        <f>'Ref. ACS-5-YR Add.'!AB66</f>
        <v>514234</v>
      </c>
      <c r="G242" s="55">
        <f>'Ref. ACS-5-YR Add.'!AC66</f>
        <v>2.8000000000000001E-2</v>
      </c>
      <c r="I242" s="37"/>
    </row>
    <row r="243" spans="1:9" x14ac:dyDescent="0.3">
      <c r="A243" s="13" t="s">
        <v>300</v>
      </c>
      <c r="B243" s="16">
        <f>'Ref. ACS-5-YR Add.'!H77</f>
        <v>32</v>
      </c>
      <c r="C243" s="55">
        <f>'Ref. ACS-5-YR Add.'!I77</f>
        <v>1.1683096020445418E-2</v>
      </c>
      <c r="D243" s="16">
        <f>'Ref. ACS-5-YR Add.'!R67</f>
        <v>36250</v>
      </c>
      <c r="E243" s="55">
        <f>'Ref. ACS-5-YR Add.'!S67</f>
        <v>0.10453102336592779</v>
      </c>
      <c r="F243" s="16">
        <f>'Ref. ACS-5-YR Add.'!AB67</f>
        <v>1942421</v>
      </c>
      <c r="G243" s="55">
        <f>'Ref. ACS-5-YR Add.'!AC67</f>
        <v>0.104</v>
      </c>
      <c r="I243" s="37"/>
    </row>
    <row r="244" spans="1:9" x14ac:dyDescent="0.3">
      <c r="A244" s="13" t="s">
        <v>301</v>
      </c>
      <c r="B244" s="16">
        <f>'Ref. ACS-5-YR Add.'!H78</f>
        <v>4</v>
      </c>
      <c r="C244" s="55">
        <f>'Ref. ACS-5-YR Add.'!I78</f>
        <v>1.4603870025556773E-3</v>
      </c>
      <c r="D244" s="16">
        <f>'Ref. ACS-5-YR Add.'!R68</f>
        <v>21163</v>
      </c>
      <c r="E244" s="55">
        <f>'Ref. ACS-5-YR Add.'!S68</f>
        <v>6.1025932344638066E-2</v>
      </c>
      <c r="F244" s="16">
        <f>'Ref. ACS-5-YR Add.'!AB68</f>
        <v>1028818</v>
      </c>
      <c r="G244" s="55">
        <f>'Ref. ACS-5-YR Add.'!AC68</f>
        <v>5.5E-2</v>
      </c>
      <c r="I244" s="37"/>
    </row>
    <row r="245" spans="1:9" x14ac:dyDescent="0.3">
      <c r="A245" s="13" t="s">
        <v>302</v>
      </c>
      <c r="B245" s="16">
        <f>'Ref. ACS-5-YR Add.'!H79</f>
        <v>29</v>
      </c>
      <c r="C245" s="55">
        <f>'Ref. ACS-5-YR Add.'!I79</f>
        <v>1.058780576852866E-2</v>
      </c>
      <c r="D245" s="16">
        <f>'Ref. ACS-5-YR Add.'!R69</f>
        <v>3351</v>
      </c>
      <c r="E245" s="55">
        <f>'Ref. ACS-5-YR Add.'!S69</f>
        <v>9.662991980668249E-3</v>
      </c>
      <c r="F245" s="16">
        <f>'Ref. ACS-5-YR Add.'!AB69</f>
        <v>542674</v>
      </c>
      <c r="G245" s="55">
        <f>'Ref. ACS-5-YR Add.'!AC69</f>
        <v>2.9000000000000001E-2</v>
      </c>
      <c r="I245" s="37"/>
    </row>
    <row r="246" spans="1:9" x14ac:dyDescent="0.3">
      <c r="A246" s="13" t="s">
        <v>303</v>
      </c>
      <c r="B246" s="16">
        <f>'Ref. ACS-5-YR Add.'!H80</f>
        <v>0</v>
      </c>
      <c r="C246" s="55">
        <f>'Ref. ACS-5-YR Add.'!I80</f>
        <v>0</v>
      </c>
      <c r="D246" s="16">
        <f>'Ref. ACS-5-YR Add.'!R70</f>
        <v>12571</v>
      </c>
      <c r="E246" s="55">
        <f>'Ref. ACS-5-YR Add.'!S70</f>
        <v>3.6249917096084917E-2</v>
      </c>
      <c r="F246" s="16">
        <f>'Ref. ACS-5-YR Add.'!AB70</f>
        <v>1118253</v>
      </c>
      <c r="G246" s="55">
        <f>'Ref. ACS-5-YR Add.'!AC70</f>
        <v>0.06</v>
      </c>
      <c r="I246" s="37"/>
    </row>
    <row r="247" spans="1:9" x14ac:dyDescent="0.3">
      <c r="A247" s="13" t="s">
        <v>304</v>
      </c>
      <c r="B247" s="16">
        <f>'Ref. ACS-5-YR Add.'!H81</f>
        <v>0</v>
      </c>
      <c r="C247" s="55">
        <f>'Ref. ACS-5-YR Add.'!I81</f>
        <v>0</v>
      </c>
      <c r="D247" s="16">
        <f>'Ref. ACS-5-YR Add.'!R71</f>
        <v>27651</v>
      </c>
      <c r="E247" s="55">
        <f>'Ref. ACS-5-YR Add.'!S71</f>
        <v>7.9734822816310877E-2</v>
      </c>
      <c r="F247" s="16">
        <f>'Ref. ACS-5-YR Add.'!AB71</f>
        <v>2581266</v>
      </c>
      <c r="G247" s="55">
        <f>'Ref. ACS-5-YR Add.'!AC71</f>
        <v>0.13800000000000001</v>
      </c>
      <c r="I247" s="37"/>
    </row>
    <row r="248" spans="1:9" x14ac:dyDescent="0.3">
      <c r="A248" s="13" t="s">
        <v>305</v>
      </c>
      <c r="B248" s="16">
        <f>'Ref. ACS-5-YR Add.'!H82</f>
        <v>35</v>
      </c>
      <c r="C248" s="55">
        <f>'Ref. ACS-5-YR Add.'!I82</f>
        <v>1.2778386272362175E-2</v>
      </c>
      <c r="D248" s="16">
        <f>'Ref. ACS-5-YR Add.'!R72</f>
        <v>73883</v>
      </c>
      <c r="E248" s="55">
        <f>'Ref. ACS-5-YR Add.'!S72</f>
        <v>0.21305008549916807</v>
      </c>
      <c r="F248" s="16">
        <f>'Ref. ACS-5-YR Add.'!AB72</f>
        <v>3960265</v>
      </c>
      <c r="G248" s="55">
        <f>'Ref. ACS-5-YR Add.'!AC72</f>
        <v>0.21199999999999999</v>
      </c>
      <c r="I248" s="37"/>
    </row>
    <row r="249" spans="1:9" x14ac:dyDescent="0.3">
      <c r="A249" s="13" t="s">
        <v>306</v>
      </c>
      <c r="B249" s="16">
        <f>'Ref. ACS-5-YR Add.'!H83</f>
        <v>0</v>
      </c>
      <c r="C249" s="55">
        <f>'Ref. ACS-5-YR Add.'!I83</f>
        <v>0</v>
      </c>
      <c r="D249" s="16">
        <f>'Ref. ACS-5-YR Add.'!R73</f>
        <v>29302</v>
      </c>
      <c r="E249" s="55">
        <f>'Ref. ACS-5-YR Add.'!S73</f>
        <v>8.4495670252921817E-2</v>
      </c>
      <c r="F249" s="16">
        <f>'Ref. ACS-5-YR Add.'!AB73</f>
        <v>1894858</v>
      </c>
      <c r="G249" s="55">
        <f>'Ref. ACS-5-YR Add.'!AC73</f>
        <v>0.10199999999999999</v>
      </c>
      <c r="I249" s="37"/>
    </row>
    <row r="250" spans="1:9" x14ac:dyDescent="0.3">
      <c r="A250" s="13" t="s">
        <v>307</v>
      </c>
      <c r="B250" s="16">
        <f>'Ref. ACS-5-YR Add.'!H84</f>
        <v>20</v>
      </c>
      <c r="C250" s="55">
        <f>'Ref. ACS-5-YR Add.'!I84</f>
        <v>7.3019350127783867E-3</v>
      </c>
      <c r="D250" s="16">
        <f>'Ref. ACS-5-YR Add.'!R74</f>
        <v>15744</v>
      </c>
      <c r="E250" s="55">
        <f>'Ref. ACS-5-YR Add.'!S74</f>
        <v>4.539962570684599E-2</v>
      </c>
      <c r="F250" s="16">
        <f>'Ref. ACS-5-YR Add.'!AB74</f>
        <v>952302</v>
      </c>
      <c r="G250" s="55">
        <f>'Ref. ACS-5-YR Add.'!AC74</f>
        <v>5.0999999999999997E-2</v>
      </c>
      <c r="I250" s="37"/>
    </row>
    <row r="251" spans="1:9" x14ac:dyDescent="0.3">
      <c r="A251" s="13" t="s">
        <v>308</v>
      </c>
      <c r="B251" s="16">
        <f>'Ref. ACS-5-YR Add.'!H85</f>
        <v>107</v>
      </c>
      <c r="C251" s="55">
        <f>'Ref. ACS-5-YR Add.'!I85</f>
        <v>3.9065352318364367E-2</v>
      </c>
      <c r="D251" s="16">
        <f>'Ref. ACS-5-YR Add.'!R75</f>
        <v>23417</v>
      </c>
      <c r="E251" s="55">
        <f>'Ref. ACS-5-YR Add.'!S75</f>
        <v>6.7525599287170515E-2</v>
      </c>
      <c r="F251" s="16">
        <f>'Ref. ACS-5-YR Add.'!AB75</f>
        <v>850479</v>
      </c>
      <c r="G251" s="55">
        <f>'Ref. ACS-5-YR Add.'!AC75</f>
        <v>4.5999999999999999E-2</v>
      </c>
      <c r="I251" s="37"/>
    </row>
    <row r="252" spans="1:9" x14ac:dyDescent="0.3">
      <c r="A252" t="s">
        <v>309</v>
      </c>
      <c r="I252" s="37"/>
    </row>
    <row r="253" spans="1:9" x14ac:dyDescent="0.3">
      <c r="I253" s="37"/>
    </row>
    <row r="254" spans="1:9" x14ac:dyDescent="0.3">
      <c r="A254" s="1" t="s">
        <v>311</v>
      </c>
      <c r="C254" t="s">
        <v>177</v>
      </c>
      <c r="E254" t="s">
        <v>177</v>
      </c>
      <c r="G254" t="s">
        <v>177</v>
      </c>
      <c r="I254" s="37"/>
    </row>
    <row r="255" spans="1:9" x14ac:dyDescent="0.3">
      <c r="A255" s="48" t="s">
        <v>170</v>
      </c>
      <c r="B255" s="51" t="str">
        <f>' Economic Conditions'!B3</f>
        <v>City of Taft</v>
      </c>
      <c r="C255" s="51" t="str">
        <f>' Economic Conditions'!B3</f>
        <v>City of Taft</v>
      </c>
      <c r="D255" s="51" t="str">
        <f>' Economic Conditions'!B4</f>
        <v>Kern County</v>
      </c>
      <c r="E255" s="51" t="str">
        <f>' Economic Conditions'!B4</f>
        <v>Kern County</v>
      </c>
      <c r="F255" s="51" t="s">
        <v>171</v>
      </c>
      <c r="G255" s="59" t="s">
        <v>171</v>
      </c>
      <c r="I255" s="37"/>
    </row>
    <row r="256" spans="1:9" x14ac:dyDescent="0.3">
      <c r="A256" s="13" t="s">
        <v>178</v>
      </c>
      <c r="B256" s="16">
        <f>'Ref. ACS-5-YR Add.'!H72</f>
        <v>654</v>
      </c>
      <c r="C256" s="55"/>
      <c r="D256" s="16">
        <f>'Ref. ACS-5-YR Add.'!R62</f>
        <v>346787</v>
      </c>
      <c r="E256" s="55"/>
      <c r="F256" s="16">
        <f>'Ref. ACS-5-YR Add.'!AB62</f>
        <v>18646894</v>
      </c>
      <c r="G256" s="55"/>
      <c r="I256" s="37"/>
    </row>
    <row r="257" spans="1:9" x14ac:dyDescent="0.3">
      <c r="A257" s="13" t="s">
        <v>312</v>
      </c>
      <c r="B257" s="16">
        <f>'Ref. ACS-5-YR Add.'!H86</f>
        <v>246</v>
      </c>
      <c r="C257" s="55">
        <f>'Ref. ACS-5-YR Add.'!I86</f>
        <v>8.9813800657174148E-2</v>
      </c>
      <c r="D257" s="16">
        <f>'Ref. ACS-5-YR Add.'!R76</f>
        <v>97672</v>
      </c>
      <c r="E257" s="55">
        <f>'Ref. ACS-5-YR Add.'!S76</f>
        <v>0.28164838935715586</v>
      </c>
      <c r="F257" s="16">
        <f>'Ref. ACS-5-YR Add.'!AB76</f>
        <v>7517770</v>
      </c>
      <c r="G257" s="55">
        <f>'Ref. ACS-5-YR Add.'!AC76</f>
        <v>0.40300000000000002</v>
      </c>
      <c r="I257" s="37" t="str">
        <f>A252</f>
        <v>Source: U.S. Census Bureau, ACS16-20 (5-year Estimates), Table C24050.</v>
      </c>
    </row>
    <row r="258" spans="1:9" x14ac:dyDescent="0.3">
      <c r="A258" s="13" t="s">
        <v>313</v>
      </c>
      <c r="B258" s="16">
        <f>'Ref. ACS-5-YR Add.'!H100</f>
        <v>212</v>
      </c>
      <c r="C258" s="55">
        <f>'Ref. ACS-5-YR Add.'!I100</f>
        <v>7.7400511135450892E-2</v>
      </c>
      <c r="D258" s="16">
        <f>'Ref. ACS-5-YR Add.'!R90</f>
        <v>65082</v>
      </c>
      <c r="E258" s="55">
        <f>'Ref. ACS-5-YR Add.'!S90</f>
        <v>0.18767139483313966</v>
      </c>
      <c r="F258" s="16">
        <f>'Ref. ACS-5-YR Add.'!AB90</f>
        <v>3376613</v>
      </c>
      <c r="G258" s="55">
        <f>'Ref. ACS-5-YR Add.'!AC90</f>
        <v>0.18099999999999999</v>
      </c>
      <c r="I258" s="289" t="s">
        <v>2501</v>
      </c>
    </row>
    <row r="259" spans="1:9" x14ac:dyDescent="0.3">
      <c r="A259" s="13" t="s">
        <v>314</v>
      </c>
      <c r="B259" s="16">
        <f>'Ref. ACS-5-YR Add.'!H114</f>
        <v>179</v>
      </c>
      <c r="C259" s="55">
        <f>'Ref. ACS-5-YR Add.'!I114</f>
        <v>6.5352318364366557E-2</v>
      </c>
      <c r="D259" s="16">
        <f>'Ref. ACS-5-YR Add.'!R104</f>
        <v>66376</v>
      </c>
      <c r="E259" s="55">
        <f>'Ref. ACS-5-YR Add.'!S104</f>
        <v>0.19140279191549855</v>
      </c>
      <c r="F259" s="16">
        <f>'Ref. ACS-5-YR Add.'!AB104</f>
        <v>3903884</v>
      </c>
      <c r="G259" s="55">
        <f>'Ref. ACS-5-YR Add.'!AC104</f>
        <v>0.20899999999999999</v>
      </c>
    </row>
    <row r="260" spans="1:9" x14ac:dyDescent="0.3">
      <c r="A260" s="13" t="s">
        <v>315</v>
      </c>
      <c r="B260" s="16">
        <f>'Ref. ACS-5-YR Add.'!H128</f>
        <v>17</v>
      </c>
      <c r="C260" s="55">
        <f>'Ref. ACS-5-YR Add.'!I128</f>
        <v>6.2066447608616279E-3</v>
      </c>
      <c r="D260" s="16">
        <f>'Ref. ACS-5-YR Add.'!R118</f>
        <v>67998</v>
      </c>
      <c r="E260" s="55">
        <f>'Ref. ACS-5-YR Add.'!S118</f>
        <v>0.19608001453341675</v>
      </c>
      <c r="F260" s="16">
        <f>'Ref. ACS-5-YR Add.'!AB118</f>
        <v>1638447</v>
      </c>
      <c r="G260" s="55">
        <f>'Ref. ACS-5-YR Add.'!AC118</f>
        <v>8.7999999999999995E-2</v>
      </c>
      <c r="I260" s="61" t="s">
        <v>2502</v>
      </c>
    </row>
    <row r="261" spans="1:9" x14ac:dyDescent="0.3">
      <c r="A261" s="13" t="s">
        <v>316</v>
      </c>
      <c r="B261" s="16">
        <f>'Ref. ACS-5-YR Add.'!H142</f>
        <v>0</v>
      </c>
      <c r="C261" s="55">
        <f>'Ref. ACS-5-YR Add.'!I142</f>
        <v>0</v>
      </c>
      <c r="D261" s="16">
        <f>'Ref. ACS-5-YR Add.'!R132</f>
        <v>49659</v>
      </c>
      <c r="E261" s="55">
        <f>'Ref. ACS-5-YR Add.'!S132</f>
        <v>0.14319740936078917</v>
      </c>
      <c r="F261" s="16">
        <f>'Ref. ACS-5-YR Add.'!AB132</f>
        <v>2210180</v>
      </c>
      <c r="G261" s="55">
        <f>'Ref. ACS-5-YR Add.'!AC132</f>
        <v>0.11899999999999999</v>
      </c>
      <c r="I261" s="37"/>
    </row>
    <row r="262" spans="1:9" x14ac:dyDescent="0.3">
      <c r="A262" t="s">
        <v>309</v>
      </c>
      <c r="I262" s="37"/>
    </row>
    <row r="263" spans="1:9" x14ac:dyDescent="0.3">
      <c r="I263" s="37"/>
    </row>
    <row r="264" spans="1:9" x14ac:dyDescent="0.3">
      <c r="A264" s="1" t="s">
        <v>2461</v>
      </c>
      <c r="I264" s="37"/>
    </row>
    <row r="265" spans="1:9" x14ac:dyDescent="0.3">
      <c r="A265" s="48"/>
      <c r="B265" s="51" t="str">
        <f>B4</f>
        <v>Kern County</v>
      </c>
      <c r="I265" s="37"/>
    </row>
    <row r="266" spans="1:9" x14ac:dyDescent="0.3">
      <c r="A266" s="13" t="s">
        <v>317</v>
      </c>
      <c r="B266" s="16">
        <f>'Ref. Ag'!H3</f>
        <v>845</v>
      </c>
      <c r="I266" s="37"/>
    </row>
    <row r="267" spans="1:9" x14ac:dyDescent="0.3">
      <c r="A267" s="13" t="s">
        <v>318</v>
      </c>
      <c r="B267" s="16">
        <f>'Ref. Ag'!H10</f>
        <v>20469</v>
      </c>
      <c r="I267" s="37"/>
    </row>
    <row r="268" spans="1:9" x14ac:dyDescent="0.3">
      <c r="A268" t="s">
        <v>319</v>
      </c>
      <c r="I268" s="37"/>
    </row>
    <row r="269" spans="1:9" x14ac:dyDescent="0.3">
      <c r="A269" s="287" t="s">
        <v>2463</v>
      </c>
      <c r="B269" s="286"/>
      <c r="C269" s="286"/>
      <c r="D269" s="286"/>
      <c r="E269" s="286"/>
      <c r="F269" s="286"/>
      <c r="G269" s="286"/>
      <c r="I269" s="37"/>
    </row>
    <row r="270" spans="1:9" x14ac:dyDescent="0.3">
      <c r="I270" s="37"/>
    </row>
    <row r="271" spans="1:9" x14ac:dyDescent="0.3">
      <c r="A271" s="1" t="s">
        <v>2462</v>
      </c>
      <c r="I271" s="37"/>
    </row>
    <row r="272" spans="1:9" x14ac:dyDescent="0.3">
      <c r="A272" s="48"/>
      <c r="B272" s="51" t="str">
        <f>B4</f>
        <v>Kern County</v>
      </c>
      <c r="I272" s="37"/>
    </row>
    <row r="273" spans="1:9" x14ac:dyDescent="0.3">
      <c r="A273" s="13" t="s">
        <v>320</v>
      </c>
      <c r="B273" s="16">
        <f>'Ref. Ag'!H25</f>
        <v>12072</v>
      </c>
      <c r="I273" s="37"/>
    </row>
    <row r="274" spans="1:9" x14ac:dyDescent="0.3">
      <c r="A274" s="13" t="s">
        <v>321</v>
      </c>
      <c r="B274" s="16">
        <f>'Ref. Ag'!H40</f>
        <v>8397</v>
      </c>
      <c r="I274" t="str">
        <f>A262</f>
        <v>Source: U.S. Census Bureau, ACS16-20 (5-year Estimates), Table C24050.</v>
      </c>
    </row>
    <row r="275" spans="1:9" x14ac:dyDescent="0.3">
      <c r="A275" t="s">
        <v>319</v>
      </c>
      <c r="I275"/>
    </row>
    <row r="276" spans="1:9" x14ac:dyDescent="0.3">
      <c r="A276" s="287" t="s">
        <v>2463</v>
      </c>
      <c r="B276" s="286"/>
      <c r="C276" s="286"/>
      <c r="D276" s="286"/>
      <c r="E276" s="286"/>
      <c r="F276" s="286"/>
      <c r="G276" s="286"/>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5" t="s">
        <v>1290</v>
      </c>
      <c r="B1" s="356"/>
      <c r="C1" s="356"/>
      <c r="D1" s="356"/>
      <c r="E1" s="356"/>
      <c r="F1" s="356"/>
      <c r="G1" s="356"/>
      <c r="H1" s="356"/>
      <c r="I1" s="356"/>
      <c r="J1" s="348" t="s">
        <v>167</v>
      </c>
    </row>
    <row r="2" spans="1:10" x14ac:dyDescent="0.3">
      <c r="A2" s="349" t="s">
        <v>5</v>
      </c>
      <c r="B2" s="350"/>
      <c r="C2" s="350"/>
      <c r="D2" s="350"/>
      <c r="E2" s="350"/>
      <c r="F2" s="350"/>
      <c r="G2" s="350"/>
      <c r="H2" s="351"/>
      <c r="I2" s="98" t="s">
        <v>6</v>
      </c>
      <c r="J2" s="348"/>
    </row>
    <row r="3" spans="1:10" x14ac:dyDescent="0.3">
      <c r="A3" s="77" t="s">
        <v>0</v>
      </c>
      <c r="B3" s="77" t="str">
        <f>Population!B3</f>
        <v>City of Taft</v>
      </c>
      <c r="C3" s="65"/>
      <c r="D3" s="65"/>
      <c r="E3" s="65"/>
      <c r="F3" s="65"/>
      <c r="G3" s="65"/>
      <c r="H3" s="272"/>
      <c r="I3" s="78"/>
      <c r="J3" s="348"/>
    </row>
    <row r="4" spans="1:10" x14ac:dyDescent="0.3">
      <c r="A4" s="77" t="s">
        <v>2</v>
      </c>
      <c r="B4" s="77" t="str">
        <f>Population!B4</f>
        <v>Kern County</v>
      </c>
      <c r="C4" s="65"/>
      <c r="D4" s="65"/>
      <c r="E4" s="65"/>
      <c r="F4" s="65"/>
      <c r="G4" s="65"/>
      <c r="H4" s="272"/>
      <c r="I4" s="78"/>
      <c r="J4" s="348"/>
    </row>
    <row r="5" spans="1:10" ht="18.75" customHeight="1" x14ac:dyDescent="0.3">
      <c r="A5" s="66"/>
      <c r="B5" s="66"/>
      <c r="C5" s="66"/>
      <c r="D5" s="66"/>
      <c r="E5" s="66"/>
      <c r="F5" s="66"/>
      <c r="G5" s="66"/>
      <c r="H5" s="273"/>
      <c r="I5" s="67"/>
    </row>
    <row r="6" spans="1:10" x14ac:dyDescent="0.3">
      <c r="A6" s="1" t="s">
        <v>1291</v>
      </c>
    </row>
    <row r="7" spans="1:10" x14ac:dyDescent="0.3">
      <c r="A7" s="48"/>
      <c r="B7" s="68">
        <v>1980</v>
      </c>
      <c r="C7" s="68">
        <v>1990</v>
      </c>
      <c r="D7" s="68">
        <v>2000</v>
      </c>
      <c r="E7" s="68">
        <v>2010</v>
      </c>
      <c r="F7" s="68">
        <v>2020</v>
      </c>
      <c r="H7" s="266"/>
      <c r="I7" s="61" t="s">
        <v>2494</v>
      </c>
    </row>
    <row r="8" spans="1:10" x14ac:dyDescent="0.3">
      <c r="A8" s="13" t="s">
        <v>1292</v>
      </c>
      <c r="B8" s="16">
        <f>'Ref. DC-1980'!B10</f>
        <v>2096</v>
      </c>
      <c r="C8" s="16">
        <f>'Ref. DC-1990'!B8</f>
        <v>2209</v>
      </c>
      <c r="D8" s="16">
        <f>'Ref. DC-2000'!B37</f>
        <v>2233</v>
      </c>
      <c r="E8" s="16">
        <f>'Ref. DC-2010'!B37</f>
        <v>2254</v>
      </c>
      <c r="F8" s="16">
        <f>'Ref. ACS-5-YR'!H156</f>
        <v>3457</v>
      </c>
      <c r="H8" s="267"/>
    </row>
    <row r="9" spans="1:10" x14ac:dyDescent="0.3">
      <c r="A9" s="13" t="s">
        <v>175</v>
      </c>
      <c r="B9" s="3"/>
      <c r="C9" s="4">
        <f>(C8-B8)/B8</f>
        <v>5.3912213740458015E-2</v>
      </c>
      <c r="D9" s="4">
        <f>(D8-C8)/C8</f>
        <v>1.0864644635581712E-2</v>
      </c>
      <c r="E9" s="4">
        <f>(E8-D8)/D8</f>
        <v>9.4043887147335428E-3</v>
      </c>
      <c r="F9" s="4">
        <f>(F8-E8)/E8</f>
        <v>0.53371783496007097</v>
      </c>
      <c r="H9" s="268"/>
    </row>
    <row r="10" spans="1:10" x14ac:dyDescent="0.3">
      <c r="A10" s="47" t="s">
        <v>1293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2498</v>
      </c>
    </row>
    <row r="22" spans="1:9" x14ac:dyDescent="0.3">
      <c r="A22" s="1" t="s">
        <v>1294</v>
      </c>
      <c r="C22" s="114" t="s">
        <v>177</v>
      </c>
      <c r="D22" s="114"/>
      <c r="E22" s="114" t="s">
        <v>177</v>
      </c>
      <c r="F22" s="114"/>
      <c r="G22" s="114" t="s">
        <v>177</v>
      </c>
    </row>
    <row r="23" spans="1:9" x14ac:dyDescent="0.3">
      <c r="A23" s="48" t="s">
        <v>170</v>
      </c>
      <c r="B23" s="60" t="str">
        <f>B3</f>
        <v>City of Taft</v>
      </c>
      <c r="C23" s="60" t="str">
        <f>B3</f>
        <v>City of Taft</v>
      </c>
      <c r="D23" s="60" t="str">
        <f>B4</f>
        <v>Kern County</v>
      </c>
      <c r="E23" s="60" t="str">
        <f>B4</f>
        <v>Kern County</v>
      </c>
      <c r="F23" s="60" t="s">
        <v>171</v>
      </c>
      <c r="G23" s="60" t="s">
        <v>171</v>
      </c>
      <c r="H23" s="269"/>
      <c r="I23" s="61" t="s">
        <v>1295</v>
      </c>
    </row>
    <row r="24" spans="1:9" x14ac:dyDescent="0.3">
      <c r="A24" s="13" t="s">
        <v>178</v>
      </c>
      <c r="B24" s="16">
        <f>'Ref. ACS-5-YR'!H1577</f>
        <v>3457</v>
      </c>
      <c r="C24" s="55"/>
      <c r="D24" s="16">
        <f>'Ref. ACS-5-YR'!R1577</f>
        <v>273556</v>
      </c>
      <c r="E24" s="55"/>
      <c r="F24" s="16">
        <f>'Ref. ACS-5-YR'!AB1577</f>
        <v>13103114</v>
      </c>
      <c r="G24" s="55"/>
      <c r="H24" s="270"/>
    </row>
    <row r="25" spans="1:9" x14ac:dyDescent="0.3">
      <c r="A25" s="13" t="s">
        <v>1296</v>
      </c>
      <c r="B25" s="16">
        <f>'Ref. ACS-5-YR'!H1578</f>
        <v>1179</v>
      </c>
      <c r="C25" s="55">
        <f>'Ref. ACS-5-YR'!I1578</f>
        <v>0.34104715070870695</v>
      </c>
      <c r="D25" s="16">
        <f>'Ref. ACS-5-YR'!R1578</f>
        <v>138061</v>
      </c>
      <c r="E25" s="55">
        <f>'Ref. ACS-5-YR'!S1578</f>
        <v>0.50469008173829122</v>
      </c>
      <c r="F25" s="16">
        <f>'Ref. ACS-5-YR'!AB1578</f>
        <v>6510580</v>
      </c>
      <c r="G25" s="55">
        <f>'Ref. ACS-5-YR'!AC1578</f>
        <v>0.497</v>
      </c>
      <c r="H25" s="270"/>
    </row>
    <row r="26" spans="1:9" x14ac:dyDescent="0.3">
      <c r="A26" s="13" t="s">
        <v>1297</v>
      </c>
      <c r="B26" s="16">
        <f>'Ref. ACS-5-YR'!H1579</f>
        <v>398</v>
      </c>
      <c r="C26" s="55">
        <f>'Ref. ACS-5-YR'!I1579</f>
        <v>0.11512872432745155</v>
      </c>
      <c r="D26" s="16">
        <f>'Ref. ACS-5-YR'!R1579</f>
        <v>67710</v>
      </c>
      <c r="E26" s="55">
        <f>'Ref. ACS-5-YR'!S1579</f>
        <v>0.24751787568176167</v>
      </c>
      <c r="F26" s="16">
        <f>'Ref. ACS-5-YR'!AB1579</f>
        <v>2784123</v>
      </c>
      <c r="G26" s="55">
        <f>'Ref. ACS-5-YR'!AC1579</f>
        <v>0.21199999999999999</v>
      </c>
      <c r="H26" s="270"/>
      <c r="I26" s="62"/>
    </row>
    <row r="27" spans="1:9" x14ac:dyDescent="0.3">
      <c r="A27" s="13" t="s">
        <v>1298</v>
      </c>
      <c r="B27" s="16">
        <f>'Ref. ACS-5-YR'!H1580</f>
        <v>781</v>
      </c>
      <c r="C27" s="55">
        <f>'Ref. ACS-5-YR'!I1580</f>
        <v>0.22591842638125542</v>
      </c>
      <c r="D27" s="16">
        <f>'Ref. ACS-5-YR'!R1580</f>
        <v>70351</v>
      </c>
      <c r="E27" s="55">
        <f>'Ref. ACS-5-YR'!S1580</f>
        <v>0.25717220605652957</v>
      </c>
      <c r="F27" s="16">
        <f>'Ref. ACS-5-YR'!AB1580</f>
        <v>3726457</v>
      </c>
      <c r="G27" s="55">
        <f>'Ref. ACS-5-YR'!AC1580</f>
        <v>0.28399999999999997</v>
      </c>
      <c r="H27" s="270"/>
    </row>
    <row r="28" spans="1:9" x14ac:dyDescent="0.3">
      <c r="A28" s="13" t="s">
        <v>1299</v>
      </c>
      <c r="B28" s="16">
        <f>'Ref. ACS-5-YR'!H1581</f>
        <v>500</v>
      </c>
      <c r="C28" s="55">
        <f>'Ref. ACS-5-YR'!I1581</f>
        <v>0.14463407578825571</v>
      </c>
      <c r="D28" s="16">
        <f>'Ref. ACS-5-YR'!R1581</f>
        <v>22789</v>
      </c>
      <c r="E28" s="55">
        <f>'Ref. ACS-5-YR'!S1581</f>
        <v>8.3306525903288547E-2</v>
      </c>
      <c r="F28" s="16">
        <f>'Ref. ACS-5-YR'!AB1581</f>
        <v>896192</v>
      </c>
      <c r="G28" s="55">
        <f>'Ref. ACS-5-YR'!AC1581</f>
        <v>6.8000000000000005E-2</v>
      </c>
      <c r="H28" s="270"/>
    </row>
    <row r="29" spans="1:9" x14ac:dyDescent="0.3">
      <c r="A29" s="13" t="s">
        <v>1300</v>
      </c>
      <c r="B29" s="16">
        <f>'Ref. ACS-5-YR'!H1582</f>
        <v>381</v>
      </c>
      <c r="C29" s="55">
        <f>'Ref. ACS-5-YR'!I1582</f>
        <v>0.11021116575065085</v>
      </c>
      <c r="D29" s="16">
        <f>'Ref. ACS-5-YR'!R1582</f>
        <v>11762</v>
      </c>
      <c r="E29" s="55">
        <f>'Ref. ACS-5-YR'!S1582</f>
        <v>4.2996680752752633E-2</v>
      </c>
      <c r="F29" s="16">
        <f>'Ref. ACS-5-YR'!AB1582</f>
        <v>327712</v>
      </c>
      <c r="G29" s="55">
        <f>'Ref. ACS-5-YR'!AC1582</f>
        <v>2.5000000000000001E-2</v>
      </c>
      <c r="H29" s="270"/>
    </row>
    <row r="30" spans="1:9" x14ac:dyDescent="0.3">
      <c r="A30" s="13" t="s">
        <v>1301</v>
      </c>
      <c r="B30" s="16">
        <f>'Ref. ACS-5-YR'!H1583</f>
        <v>119</v>
      </c>
      <c r="C30" s="55">
        <f>'Ref. ACS-5-YR'!I1583</f>
        <v>3.4422910037604858E-2</v>
      </c>
      <c r="D30" s="16">
        <f>'Ref. ACS-5-YR'!R1583</f>
        <v>11027</v>
      </c>
      <c r="E30" s="55">
        <f>'Ref. ACS-5-YR'!S1583</f>
        <v>4.0309845150535907E-2</v>
      </c>
      <c r="F30" s="16">
        <f>'Ref. ACS-5-YR'!AB1583</f>
        <v>568480</v>
      </c>
      <c r="G30" s="55">
        <f>'Ref. ACS-5-YR'!AC1583</f>
        <v>4.2999999999999997E-2</v>
      </c>
      <c r="H30" s="270"/>
    </row>
    <row r="31" spans="1:9" x14ac:dyDescent="0.3">
      <c r="A31" s="13" t="s">
        <v>1302</v>
      </c>
      <c r="B31" s="16">
        <f>'Ref. ACS-5-YR'!H1584</f>
        <v>723</v>
      </c>
      <c r="C31" s="55">
        <f>'Ref. ACS-5-YR'!I1584</f>
        <v>0.20914087358981776</v>
      </c>
      <c r="D31" s="16">
        <f>'Ref. ACS-5-YR'!R1584</f>
        <v>67058</v>
      </c>
      <c r="E31" s="55">
        <f>'Ref. ACS-5-YR'!S1584</f>
        <v>0.2451344514468701</v>
      </c>
      <c r="F31" s="16">
        <f>'Ref. ACS-5-YR'!AB1584</f>
        <v>3430426</v>
      </c>
      <c r="G31" s="55">
        <f>'Ref. ACS-5-YR'!AC1584</f>
        <v>0.26200000000000001</v>
      </c>
      <c r="H31" s="270"/>
    </row>
    <row r="32" spans="1:9" x14ac:dyDescent="0.3">
      <c r="A32" s="13" t="s">
        <v>1303</v>
      </c>
      <c r="B32" s="16">
        <f>'Ref. ACS-5-YR'!H1585</f>
        <v>395</v>
      </c>
      <c r="C32" s="55">
        <f>'Ref. ACS-5-YR'!I1585</f>
        <v>0.11426091987272201</v>
      </c>
      <c r="D32" s="16">
        <f>'Ref. ACS-5-YR'!R1585</f>
        <v>28466</v>
      </c>
      <c r="E32" s="55">
        <f>'Ref. ACS-5-YR'!S1585</f>
        <v>0.10405913231660062</v>
      </c>
      <c r="F32" s="16">
        <f>'Ref. ACS-5-YR'!AB1585</f>
        <v>1722600</v>
      </c>
      <c r="G32" s="55">
        <f>'Ref. ACS-5-YR'!AC1585</f>
        <v>0.13100000000000001</v>
      </c>
      <c r="H32" s="270"/>
    </row>
    <row r="33" spans="1:9" x14ac:dyDescent="0.3">
      <c r="A33" s="13" t="s">
        <v>1297</v>
      </c>
      <c r="B33" s="16">
        <f>'Ref. ACS-5-YR'!H1586</f>
        <v>147</v>
      </c>
      <c r="C33" s="55">
        <f>'Ref. ACS-5-YR'!I1586</f>
        <v>4.252241828174718E-2</v>
      </c>
      <c r="D33" s="16">
        <f>'Ref. ACS-5-YR'!R1586</f>
        <v>18513</v>
      </c>
      <c r="E33" s="55">
        <f>'Ref. ACS-5-YR'!S1586</f>
        <v>6.7675357148079374E-2</v>
      </c>
      <c r="F33" s="16">
        <f>'Ref. ACS-5-YR'!AB1586</f>
        <v>615734</v>
      </c>
      <c r="G33" s="55">
        <f>'Ref. ACS-5-YR'!AC1586</f>
        <v>4.7E-2</v>
      </c>
      <c r="H33" s="270"/>
    </row>
    <row r="34" spans="1:9" x14ac:dyDescent="0.3">
      <c r="A34" s="13" t="s">
        <v>1304</v>
      </c>
      <c r="B34" s="16">
        <f>'Ref. ACS-5-YR'!H1587</f>
        <v>154</v>
      </c>
      <c r="C34" s="55">
        <f>'Ref. ACS-5-YR'!I1587</f>
        <v>4.4547295342782761E-2</v>
      </c>
      <c r="D34" s="16">
        <f>'Ref. ACS-5-YR'!R1587</f>
        <v>17810</v>
      </c>
      <c r="E34" s="55">
        <f>'Ref. ACS-5-YR'!S1587</f>
        <v>6.5105499422421734E-2</v>
      </c>
      <c r="F34" s="16">
        <f>'Ref. ACS-5-YR'!AB1587</f>
        <v>858959</v>
      </c>
      <c r="G34" s="55">
        <f>'Ref. ACS-5-YR'!AC1587</f>
        <v>6.6000000000000003E-2</v>
      </c>
      <c r="H34" s="270"/>
    </row>
    <row r="35" spans="1:9" x14ac:dyDescent="0.3">
      <c r="A35" s="13" t="s">
        <v>1305</v>
      </c>
      <c r="B35" s="16">
        <f>'Ref. ACS-5-YR'!H1588</f>
        <v>27</v>
      </c>
      <c r="C35" s="55">
        <f>'Ref. ACS-5-YR'!I1588</f>
        <v>7.8102400925658087E-3</v>
      </c>
      <c r="D35" s="16">
        <f>'Ref. ACS-5-YR'!R1588</f>
        <v>2269</v>
      </c>
      <c r="E35" s="55">
        <f>'Ref. ACS-5-YR'!S1588</f>
        <v>8.2944625597683834E-3</v>
      </c>
      <c r="F35" s="16">
        <f>'Ref. ACS-5-YR'!AB1588</f>
        <v>233133</v>
      </c>
      <c r="G35" s="55">
        <f>'Ref. ACS-5-YR'!AC1588</f>
        <v>1.7999999999999999E-2</v>
      </c>
      <c r="H35" s="270"/>
    </row>
    <row r="36" spans="1:9" x14ac:dyDescent="0.3">
      <c r="A36" s="13" t="s">
        <v>1306</v>
      </c>
      <c r="B36" s="16">
        <f>'Ref. ACS-5-YR'!H1589</f>
        <v>1055</v>
      </c>
      <c r="C36" s="55">
        <f>'Ref. ACS-5-YR'!I1589</f>
        <v>0.30517789991321953</v>
      </c>
      <c r="D36" s="16">
        <f>'Ref. ACS-5-YR'!R1589</f>
        <v>45648</v>
      </c>
      <c r="E36" s="55">
        <f>'Ref. ACS-5-YR'!S1589</f>
        <v>0.16686894091155011</v>
      </c>
      <c r="F36" s="16">
        <f>'Ref. ACS-5-YR'!AB1589</f>
        <v>2265916</v>
      </c>
      <c r="G36" s="55">
        <f>'Ref. ACS-5-YR'!AC1589</f>
        <v>0.17299999999999999</v>
      </c>
      <c r="H36" s="270"/>
    </row>
    <row r="37" spans="1:9" x14ac:dyDescent="0.3">
      <c r="A37" s="13" t="s">
        <v>1303</v>
      </c>
      <c r="B37" s="16">
        <f>'Ref. ACS-5-YR'!H1590</f>
        <v>928</v>
      </c>
      <c r="C37" s="55">
        <f>'Ref. ACS-5-YR'!I1590</f>
        <v>0.26844084466300261</v>
      </c>
      <c r="D37" s="16">
        <f>'Ref. ACS-5-YR'!R1590</f>
        <v>28611</v>
      </c>
      <c r="E37" s="55">
        <f>'Ref. ACS-5-YR'!S1590</f>
        <v>0.10458918831975902</v>
      </c>
      <c r="F37" s="16">
        <f>'Ref. ACS-5-YR'!AB1590</f>
        <v>1392219</v>
      </c>
      <c r="G37" s="55">
        <f>'Ref. ACS-5-YR'!AC1590</f>
        <v>0.106</v>
      </c>
      <c r="H37" s="270"/>
    </row>
    <row r="38" spans="1:9" x14ac:dyDescent="0.3">
      <c r="A38" s="13" t="s">
        <v>1297</v>
      </c>
      <c r="B38" s="16">
        <f>'Ref. ACS-5-YR'!H1591</f>
        <v>92</v>
      </c>
      <c r="C38" s="55">
        <f>'Ref. ACS-5-YR'!I1591</f>
        <v>2.6612669945039052E-2</v>
      </c>
      <c r="D38" s="16">
        <f>'Ref. ACS-5-YR'!R1591</f>
        <v>4904</v>
      </c>
      <c r="E38" s="55">
        <f>'Ref. ACS-5-YR'!S1591</f>
        <v>1.7926859582681424E-2</v>
      </c>
      <c r="F38" s="16">
        <f>'Ref. ACS-5-YR'!AB1591</f>
        <v>170832</v>
      </c>
      <c r="G38" s="55">
        <f>'Ref. ACS-5-YR'!AC1591</f>
        <v>1.2999999999999999E-2</v>
      </c>
      <c r="H38" s="270"/>
    </row>
    <row r="39" spans="1:9" x14ac:dyDescent="0.3">
      <c r="A39" s="13" t="s">
        <v>1304</v>
      </c>
      <c r="B39" s="16">
        <f>'Ref. ACS-5-YR'!H1592</f>
        <v>35</v>
      </c>
      <c r="C39" s="55">
        <f>'Ref. ACS-5-YR'!I1592</f>
        <v>1.01243853051779E-2</v>
      </c>
      <c r="D39" s="16">
        <f>'Ref. ACS-5-YR'!R1592</f>
        <v>8603</v>
      </c>
      <c r="E39" s="55">
        <f>'Ref. ACS-5-YR'!S1592</f>
        <v>3.14487710011844E-2</v>
      </c>
      <c r="F39" s="16">
        <f>'Ref. ACS-5-YR'!AB1592</f>
        <v>414759</v>
      </c>
      <c r="G39" s="55">
        <f>'Ref. ACS-5-YR'!AC1592</f>
        <v>3.2000000000000001E-2</v>
      </c>
      <c r="H39" s="270"/>
    </row>
    <row r="40" spans="1:9" x14ac:dyDescent="0.3">
      <c r="A40" s="13" t="s">
        <v>1305</v>
      </c>
      <c r="B40" s="16">
        <f>'Ref. ACS-5-YR'!H1593</f>
        <v>0</v>
      </c>
      <c r="C40" s="55">
        <f>'Ref. ACS-5-YR'!I1593</f>
        <v>0</v>
      </c>
      <c r="D40" s="16">
        <f>'Ref. ACS-5-YR'!R1593</f>
        <v>3530</v>
      </c>
      <c r="E40" s="55">
        <f>'Ref. ACS-5-YR'!S1593</f>
        <v>1.2904122007925251E-2</v>
      </c>
      <c r="F40" s="16">
        <f>'Ref. ACS-5-YR'!AB1593</f>
        <v>288106</v>
      </c>
      <c r="G40" s="55">
        <f>'Ref. ACS-5-YR'!AC1593</f>
        <v>2.1999999999999999E-2</v>
      </c>
      <c r="H40" s="270"/>
    </row>
    <row r="41" spans="1:9" x14ac:dyDescent="0.3">
      <c r="A41" s="47" t="s">
        <v>1307</v>
      </c>
      <c r="I41" s="26" t="str">
        <f>A41</f>
        <v>Source: U.S. Census Bureau, ACS16-20 (5-year Estimates), Table B11012</v>
      </c>
    </row>
    <row r="42" spans="1:9" x14ac:dyDescent="0.3">
      <c r="A42" s="47"/>
    </row>
    <row r="43" spans="1:9" x14ac:dyDescent="0.3">
      <c r="A43" s="1" t="s">
        <v>1308</v>
      </c>
      <c r="C43" s="114" t="s">
        <v>177</v>
      </c>
      <c r="D43" s="114"/>
      <c r="E43" s="114" t="s">
        <v>177</v>
      </c>
      <c r="F43" s="114"/>
      <c r="G43" s="114" t="s">
        <v>177</v>
      </c>
      <c r="I43" s="61" t="s">
        <v>1309</v>
      </c>
    </row>
    <row r="44" spans="1:9" x14ac:dyDescent="0.3">
      <c r="A44" s="48"/>
      <c r="B44" s="108" t="str">
        <f>B3</f>
        <v>City of Taft</v>
      </c>
      <c r="C44" s="108" t="str">
        <f>B3</f>
        <v>City of Taft</v>
      </c>
      <c r="D44" s="108" t="str">
        <f>B4</f>
        <v>Kern County</v>
      </c>
      <c r="E44" s="108" t="str">
        <f>B4</f>
        <v>Kern County</v>
      </c>
      <c r="F44" s="108" t="s">
        <v>171</v>
      </c>
      <c r="G44" s="108" t="s">
        <v>171</v>
      </c>
    </row>
    <row r="45" spans="1:9" x14ac:dyDescent="0.3">
      <c r="A45" s="110" t="s">
        <v>1302</v>
      </c>
      <c r="B45" s="6">
        <f>'Ref. ACS-5-YR'!H1584</f>
        <v>723</v>
      </c>
      <c r="C45" s="55"/>
      <c r="D45" s="6">
        <f>'Ref. ACS-5-YR'!R1584</f>
        <v>67058</v>
      </c>
      <c r="E45" s="55"/>
      <c r="F45" s="6">
        <f>'Ref. ACS-5-YR'!AB1584</f>
        <v>3430426</v>
      </c>
      <c r="G45" s="55"/>
    </row>
    <row r="46" spans="1:9" x14ac:dyDescent="0.3">
      <c r="A46" s="110" t="s">
        <v>1310</v>
      </c>
      <c r="B46" s="6">
        <f>'Ref. ACS-5-YR'!H1585</f>
        <v>395</v>
      </c>
      <c r="C46" s="55">
        <f>B46/B45</f>
        <v>0.54633471645919773</v>
      </c>
      <c r="D46" s="6">
        <f>'Ref. ACS-5-YR'!R1585</f>
        <v>28466</v>
      </c>
      <c r="E46" s="55">
        <f>D46/D45</f>
        <v>0.42449819559187568</v>
      </c>
      <c r="F46" s="6">
        <f>'Ref. ACS-5-YR'!AB1585</f>
        <v>1722600</v>
      </c>
      <c r="G46" s="55">
        <f>F46/F45</f>
        <v>0.50215337686922845</v>
      </c>
    </row>
    <row r="47" spans="1:9" x14ac:dyDescent="0.3">
      <c r="A47" s="110" t="s">
        <v>1311</v>
      </c>
      <c r="B47" s="6">
        <f>'Ref. ACS-5-YR'!H1586</f>
        <v>147</v>
      </c>
      <c r="C47" s="55">
        <f>B47/B45</f>
        <v>0.2033195020746888</v>
      </c>
      <c r="D47" s="6">
        <f>'Ref. ACS-5-YR'!R1586</f>
        <v>18513</v>
      </c>
      <c r="E47" s="55">
        <f>D47/D45</f>
        <v>0.2760744430194757</v>
      </c>
      <c r="F47" s="6">
        <f>'Ref. ACS-5-YR'!AB1586</f>
        <v>615734</v>
      </c>
      <c r="G47" s="55">
        <f>F47/F45</f>
        <v>0.17949199312272004</v>
      </c>
    </row>
    <row r="48" spans="1:9" x14ac:dyDescent="0.3">
      <c r="A48" s="110" t="s">
        <v>1312</v>
      </c>
      <c r="B48" s="6">
        <f>'Ref. ACS-5-YR'!H1587</f>
        <v>154</v>
      </c>
      <c r="C48" s="55">
        <f>B48/B45</f>
        <v>0.21300138312586445</v>
      </c>
      <c r="D48" s="6">
        <f>'Ref. ACS-5-YR'!R1587</f>
        <v>17810</v>
      </c>
      <c r="E48" s="55">
        <f>D48/D45</f>
        <v>0.26559098094187122</v>
      </c>
      <c r="F48" s="6">
        <f>'Ref. ACS-5-YR'!AB1587</f>
        <v>858959</v>
      </c>
      <c r="G48" s="55">
        <f>F48/F45</f>
        <v>0.25039426590166936</v>
      </c>
    </row>
    <row r="49" spans="1:9" x14ac:dyDescent="0.3">
      <c r="A49" s="110" t="s">
        <v>1313</v>
      </c>
      <c r="B49" s="6">
        <f>'Ref. ACS-5-YR'!H1588</f>
        <v>27</v>
      </c>
      <c r="C49" s="55">
        <f>B49/B45</f>
        <v>3.7344398340248962E-2</v>
      </c>
      <c r="D49" s="6">
        <f>'Ref. ACS-5-YR'!R1588</f>
        <v>2269</v>
      </c>
      <c r="E49" s="55">
        <f>D49/D45</f>
        <v>3.383638044677742E-2</v>
      </c>
      <c r="F49" s="6">
        <f>'Ref. ACS-5-YR'!AB1588</f>
        <v>233133</v>
      </c>
      <c r="G49" s="55">
        <f>F49/F45</f>
        <v>6.7960364106382121E-2</v>
      </c>
    </row>
    <row r="50" spans="1:9" x14ac:dyDescent="0.3">
      <c r="A50" s="47" t="s">
        <v>1307</v>
      </c>
    </row>
    <row r="51" spans="1:9" x14ac:dyDescent="0.3">
      <c r="A51" s="47"/>
    </row>
    <row r="52" spans="1:9" x14ac:dyDescent="0.3">
      <c r="A52" s="1" t="s">
        <v>1314</v>
      </c>
      <c r="C52" s="114"/>
      <c r="D52" s="114"/>
      <c r="E52" s="114"/>
      <c r="F52" s="114"/>
      <c r="G52" s="114"/>
    </row>
    <row r="53" spans="1:9" x14ac:dyDescent="0.3">
      <c r="A53" s="48"/>
      <c r="B53" s="108" t="str">
        <f>B23</f>
        <v>City of Taft</v>
      </c>
      <c r="C53" s="108" t="s">
        <v>177</v>
      </c>
      <c r="D53" s="108" t="str">
        <f>D23</f>
        <v>Kern County</v>
      </c>
      <c r="E53" s="108" t="s">
        <v>177</v>
      </c>
      <c r="F53" s="108" t="str">
        <f>F23</f>
        <v>California</v>
      </c>
      <c r="G53" s="108" t="s">
        <v>177</v>
      </c>
    </row>
    <row r="54" spans="1:9" x14ac:dyDescent="0.3">
      <c r="A54" s="110" t="s">
        <v>1315</v>
      </c>
      <c r="B54" s="6">
        <f>'Ref. ACS-5-YR'!H319</f>
        <v>366</v>
      </c>
      <c r="C54" s="55">
        <f>B54/B56</f>
        <v>0.75776397515527949</v>
      </c>
      <c r="D54" s="6">
        <f>'Ref. ACS-5-YR'!R319</f>
        <v>16700</v>
      </c>
      <c r="E54" s="55">
        <f>D54/D56</f>
        <v>0.3798648863817301</v>
      </c>
      <c r="F54" s="6">
        <f>'Ref. ACS-5-YR'!AB319</f>
        <v>364236</v>
      </c>
      <c r="G54" s="55">
        <f>F54/F56</f>
        <v>0.21510753723260381</v>
      </c>
    </row>
    <row r="55" spans="1:9" x14ac:dyDescent="0.3">
      <c r="A55" s="110" t="s">
        <v>1316</v>
      </c>
      <c r="B55" s="6">
        <f>'Ref. ACS-5-YR'!H339</f>
        <v>117</v>
      </c>
      <c r="C55" s="55">
        <f>B55/B56</f>
        <v>0.24223602484472051</v>
      </c>
      <c r="D55" s="6">
        <f>'Ref. ACS-5-YR'!R339</f>
        <v>27263</v>
      </c>
      <c r="E55" s="55">
        <f>D55/D56</f>
        <v>0.6201351136182699</v>
      </c>
      <c r="F55" s="6">
        <f>'Ref. ACS-5-YR'!AB339</f>
        <v>1329038</v>
      </c>
      <c r="G55" s="55">
        <f>F55/F56</f>
        <v>0.78489246276739622</v>
      </c>
    </row>
    <row r="56" spans="1:9" x14ac:dyDescent="0.3">
      <c r="A56" s="110" t="s">
        <v>172</v>
      </c>
      <c r="B56" s="6">
        <f>SUM(B54:B55)</f>
        <v>483</v>
      </c>
      <c r="C56" s="55"/>
      <c r="D56" s="6">
        <f>SUM(D54:D55)</f>
        <v>43963</v>
      </c>
      <c r="E56" s="55"/>
      <c r="F56" s="6">
        <f>SUM(F54:F55)</f>
        <v>1693274</v>
      </c>
      <c r="G56" s="55"/>
    </row>
    <row r="57" spans="1:9" x14ac:dyDescent="0.3">
      <c r="A57" s="47" t="s">
        <v>1317</v>
      </c>
    </row>
    <row r="58" spans="1:9" ht="28.2" customHeight="1" x14ac:dyDescent="0.3">
      <c r="A58" s="357" t="s">
        <v>1318</v>
      </c>
      <c r="B58" s="357"/>
      <c r="C58" s="357"/>
      <c r="D58" s="357"/>
      <c r="E58" s="357"/>
      <c r="F58" s="357"/>
      <c r="G58" s="357"/>
    </row>
    <row r="59" spans="1:9" x14ac:dyDescent="0.3">
      <c r="A59" s="47"/>
      <c r="C59" s="54"/>
    </row>
    <row r="60" spans="1:9" x14ac:dyDescent="0.3">
      <c r="A60" s="1" t="s">
        <v>1319</v>
      </c>
    </row>
    <row r="61" spans="1:9" x14ac:dyDescent="0.3">
      <c r="A61" s="48" t="s">
        <v>170</v>
      </c>
      <c r="B61" s="60" t="str">
        <f>B3</f>
        <v>City of Taft</v>
      </c>
      <c r="C61" s="60" t="s">
        <v>177</v>
      </c>
      <c r="D61" s="60" t="str">
        <f>B4</f>
        <v>Kern County</v>
      </c>
      <c r="E61" s="60" t="s">
        <v>177</v>
      </c>
      <c r="F61" s="60" t="s">
        <v>171</v>
      </c>
      <c r="G61" s="60" t="s">
        <v>177</v>
      </c>
      <c r="H61" s="269"/>
    </row>
    <row r="62" spans="1:9" x14ac:dyDescent="0.3">
      <c r="A62" s="13" t="s">
        <v>178</v>
      </c>
      <c r="B62" s="16">
        <f>'Ref. ACS-5-YR'!H223</f>
        <v>3457</v>
      </c>
      <c r="C62" s="55"/>
      <c r="D62" s="16">
        <f>'Ref. ACS-5-YR'!R223</f>
        <v>273556</v>
      </c>
      <c r="E62" s="55"/>
      <c r="F62" s="16">
        <f>'Ref. ACS-5-YR'!AB223</f>
        <v>13103114</v>
      </c>
      <c r="G62" s="55"/>
      <c r="H62" s="270"/>
    </row>
    <row r="63" spans="1:9" x14ac:dyDescent="0.3">
      <c r="A63" s="13" t="s">
        <v>1320</v>
      </c>
      <c r="B63" s="16">
        <f>'Ref. ACS-5-YR'!H224</f>
        <v>2003</v>
      </c>
      <c r="C63" s="55">
        <f>'Ref. ACS-5-YR'!I224</f>
        <v>0.57940410760775241</v>
      </c>
      <c r="D63" s="16">
        <f>'Ref. ACS-5-YR'!R224</f>
        <v>201939</v>
      </c>
      <c r="E63" s="55">
        <f>'Ref. ACS-5-YR'!S224</f>
        <v>0.7381998567021012</v>
      </c>
      <c r="F63" s="16">
        <f>'Ref. ACS-5-YR'!AB224</f>
        <v>8986666</v>
      </c>
      <c r="G63" s="55">
        <f>'Ref. ACS-5-YR'!AC224</f>
        <v>0.68600000000000005</v>
      </c>
      <c r="H63" s="270"/>
    </row>
    <row r="64" spans="1:9" x14ac:dyDescent="0.3">
      <c r="A64" s="13" t="s">
        <v>1321</v>
      </c>
      <c r="B64" s="16">
        <f>'Ref. ACS-5-YR'!H225</f>
        <v>699</v>
      </c>
      <c r="C64" s="55">
        <f>'Ref. ACS-5-YR'!I225</f>
        <v>0.20219843795198147</v>
      </c>
      <c r="D64" s="16">
        <f>'Ref. ACS-5-YR'!R225</f>
        <v>63848</v>
      </c>
      <c r="E64" s="55">
        <f>'Ref. ACS-5-YR'!S225</f>
        <v>0.23340010820453583</v>
      </c>
      <c r="F64" s="16">
        <f>'Ref. ACS-5-YR'!AB225</f>
        <v>3209170</v>
      </c>
      <c r="G64" s="55">
        <f>'Ref. ACS-5-YR'!AC225</f>
        <v>0.245</v>
      </c>
      <c r="H64" s="270"/>
      <c r="I64" s="47" t="s">
        <v>1307</v>
      </c>
    </row>
    <row r="65" spans="1:9" x14ac:dyDescent="0.3">
      <c r="A65" s="13" t="s">
        <v>1322</v>
      </c>
      <c r="B65" s="16">
        <f>'Ref. ACS-5-YR'!H226</f>
        <v>499</v>
      </c>
      <c r="C65" s="55">
        <f>'Ref. ACS-5-YR'!I226</f>
        <v>0.1443448076366792</v>
      </c>
      <c r="D65" s="16">
        <f>'Ref. ACS-5-YR'!R226</f>
        <v>42009</v>
      </c>
      <c r="E65" s="55">
        <f>'Ref. ACS-5-YR'!S226</f>
        <v>0.15356636301159543</v>
      </c>
      <c r="F65" s="16">
        <f>'Ref. ACS-5-YR'!AB226</f>
        <v>2054635</v>
      </c>
      <c r="G65" s="55">
        <f>'Ref. ACS-5-YR'!AC226</f>
        <v>0.157</v>
      </c>
      <c r="H65" s="270"/>
    </row>
    <row r="66" spans="1:9" x14ac:dyDescent="0.3">
      <c r="A66" s="13" t="s">
        <v>1323</v>
      </c>
      <c r="B66" s="16">
        <f>'Ref. ACS-5-YR'!H227</f>
        <v>654</v>
      </c>
      <c r="C66" s="55">
        <f>'Ref. ACS-5-YR'!I227</f>
        <v>0.18918137113103847</v>
      </c>
      <c r="D66" s="16">
        <f>'Ref. ACS-5-YR'!R227</f>
        <v>46904</v>
      </c>
      <c r="E66" s="55">
        <f>'Ref. ACS-5-YR'!S227</f>
        <v>0.1714603225664946</v>
      </c>
      <c r="F66" s="16">
        <f>'Ref. ACS-5-YR'!AB227</f>
        <v>1945127</v>
      </c>
      <c r="G66" s="55">
        <f>'Ref. ACS-5-YR'!AC227</f>
        <v>0.14799999999999999</v>
      </c>
      <c r="H66" s="270"/>
    </row>
    <row r="67" spans="1:9" x14ac:dyDescent="0.3">
      <c r="A67" s="13" t="s">
        <v>1324</v>
      </c>
      <c r="B67" s="16">
        <f>'Ref. ACS-5-YR'!H228</f>
        <v>43</v>
      </c>
      <c r="C67" s="55">
        <f>'Ref. ACS-5-YR'!I228</f>
        <v>1.2438530517789991E-2</v>
      </c>
      <c r="D67" s="16">
        <f>'Ref. ACS-5-YR'!R228</f>
        <v>27461</v>
      </c>
      <c r="E67" s="55">
        <f>'Ref. ACS-5-YR'!S228</f>
        <v>0.10038529588091652</v>
      </c>
      <c r="F67" s="16">
        <f>'Ref. ACS-5-YR'!AB228</f>
        <v>1006126</v>
      </c>
      <c r="G67" s="55">
        <f>'Ref. ACS-5-YR'!AC228</f>
        <v>7.6999999999999999E-2</v>
      </c>
      <c r="H67" s="270"/>
    </row>
    <row r="68" spans="1:9" x14ac:dyDescent="0.3">
      <c r="A68" s="13" t="s">
        <v>1325</v>
      </c>
      <c r="B68" s="16">
        <f>'Ref. ACS-5-YR'!H229</f>
        <v>0</v>
      </c>
      <c r="C68" s="55">
        <f>'Ref. ACS-5-YR'!I229</f>
        <v>0</v>
      </c>
      <c r="D68" s="16">
        <f>'Ref. ACS-5-YR'!R229</f>
        <v>12948</v>
      </c>
      <c r="E68" s="55">
        <f>'Ref. ACS-5-YR'!S229</f>
        <v>4.7332173302724122E-2</v>
      </c>
      <c r="F68" s="16">
        <f>'Ref. ACS-5-YR'!AB229</f>
        <v>433324</v>
      </c>
      <c r="G68" s="55">
        <f>'Ref. ACS-5-YR'!AC229</f>
        <v>3.3000000000000002E-2</v>
      </c>
      <c r="H68" s="270"/>
    </row>
    <row r="69" spans="1:9" x14ac:dyDescent="0.3">
      <c r="A69" s="13" t="s">
        <v>1326</v>
      </c>
      <c r="B69" s="16">
        <f>'Ref. ACS-5-YR'!H230</f>
        <v>108</v>
      </c>
      <c r="C69" s="55">
        <f>'Ref. ACS-5-YR'!I230</f>
        <v>3.1240960370263235E-2</v>
      </c>
      <c r="D69" s="16">
        <f>'Ref. ACS-5-YR'!R230</f>
        <v>8769</v>
      </c>
      <c r="E69" s="55">
        <f>'Ref. ACS-5-YR'!S230</f>
        <v>3.2055593735834713E-2</v>
      </c>
      <c r="F69" s="16">
        <f>'Ref. ACS-5-YR'!AB230</f>
        <v>338284</v>
      </c>
      <c r="G69" s="55">
        <f>'Ref. ACS-5-YR'!AC230</f>
        <v>2.5999999999999999E-2</v>
      </c>
      <c r="H69" s="270"/>
    </row>
    <row r="70" spans="1:9" x14ac:dyDescent="0.3">
      <c r="A70" s="13" t="s">
        <v>1327</v>
      </c>
      <c r="B70" s="16">
        <f>'Ref. ACS-5-YR'!H231</f>
        <v>1454</v>
      </c>
      <c r="C70" s="55">
        <f>'Ref. ACS-5-YR'!I231</f>
        <v>0.42059589239224759</v>
      </c>
      <c r="D70" s="16">
        <f>'Ref. ACS-5-YR'!R231</f>
        <v>71617</v>
      </c>
      <c r="E70" s="55">
        <f>'Ref. ACS-5-YR'!S231</f>
        <v>0.2618001432978988</v>
      </c>
      <c r="F70" s="16">
        <f>'Ref. ACS-5-YR'!AB231</f>
        <v>4116448</v>
      </c>
      <c r="G70" s="55">
        <f>'Ref. ACS-5-YR'!AC231</f>
        <v>0.314</v>
      </c>
      <c r="H70" s="270"/>
    </row>
    <row r="71" spans="1:9" x14ac:dyDescent="0.3">
      <c r="A71" s="13" t="s">
        <v>1328</v>
      </c>
      <c r="B71" s="16">
        <f>'Ref. ACS-5-YR'!H232</f>
        <v>1323</v>
      </c>
      <c r="C71" s="55">
        <f>'Ref. ACS-5-YR'!I232</f>
        <v>0.38270176453572463</v>
      </c>
      <c r="D71" s="16">
        <f>'Ref. ACS-5-YR'!R232</f>
        <v>57077</v>
      </c>
      <c r="E71" s="55">
        <f>'Ref. ACS-5-YR'!S232</f>
        <v>0.20864832063635966</v>
      </c>
      <c r="F71" s="16">
        <f>'Ref. ACS-5-YR'!AB232</f>
        <v>3114819</v>
      </c>
      <c r="G71" s="55">
        <f>'Ref. ACS-5-YR'!AC232</f>
        <v>0.23799999999999999</v>
      </c>
      <c r="H71" s="270"/>
    </row>
    <row r="72" spans="1:9" x14ac:dyDescent="0.3">
      <c r="A72" s="13" t="s">
        <v>1321</v>
      </c>
      <c r="B72" s="16">
        <f>'Ref. ACS-5-YR'!H233</f>
        <v>131</v>
      </c>
      <c r="C72" s="55">
        <f>'Ref. ACS-5-YR'!I233</f>
        <v>3.7894127856522998E-2</v>
      </c>
      <c r="D72" s="16">
        <f>'Ref. ACS-5-YR'!R233</f>
        <v>12251</v>
      </c>
      <c r="E72" s="55">
        <f>'Ref. ACS-5-YR'!S233</f>
        <v>4.4784248928921321E-2</v>
      </c>
      <c r="F72" s="16">
        <f>'Ref. ACS-5-YR'!AB233</f>
        <v>774224</v>
      </c>
      <c r="G72" s="55">
        <f>'Ref. ACS-5-YR'!AC233</f>
        <v>5.8999999999999997E-2</v>
      </c>
      <c r="H72" s="270"/>
    </row>
    <row r="73" spans="1:9" x14ac:dyDescent="0.3">
      <c r="A73" s="13" t="s">
        <v>1322</v>
      </c>
      <c r="B73" s="16">
        <f>'Ref. ACS-5-YR'!H234</f>
        <v>0</v>
      </c>
      <c r="C73" s="55">
        <f>'Ref. ACS-5-YR'!I234</f>
        <v>0</v>
      </c>
      <c r="D73" s="16">
        <f>'Ref. ACS-5-YR'!R234</f>
        <v>1137</v>
      </c>
      <c r="E73" s="55">
        <f>'Ref. ACS-5-YR'!S234</f>
        <v>4.1563701764903713E-3</v>
      </c>
      <c r="F73" s="16">
        <f>'Ref. ACS-5-YR'!AB234</f>
        <v>135683</v>
      </c>
      <c r="G73" s="55">
        <f>'Ref. ACS-5-YR'!AC234</f>
        <v>0.01</v>
      </c>
      <c r="H73" s="270"/>
    </row>
    <row r="74" spans="1:9" x14ac:dyDescent="0.3">
      <c r="A74" s="13" t="s">
        <v>1323</v>
      </c>
      <c r="B74" s="16">
        <f>'Ref. ACS-5-YR'!H235</f>
        <v>0</v>
      </c>
      <c r="C74" s="55">
        <f>'Ref. ACS-5-YR'!I235</f>
        <v>0</v>
      </c>
      <c r="D74" s="16">
        <f>'Ref. ACS-5-YR'!R235</f>
        <v>674</v>
      </c>
      <c r="E74" s="55">
        <f>'Ref. ACS-5-YR'!S235</f>
        <v>2.4638465250259546E-3</v>
      </c>
      <c r="F74" s="16">
        <f>'Ref. ACS-5-YR'!AB235</f>
        <v>59938</v>
      </c>
      <c r="G74" s="55">
        <f>'Ref. ACS-5-YR'!AC235</f>
        <v>5.0000000000000001E-3</v>
      </c>
      <c r="H74" s="270"/>
    </row>
    <row r="75" spans="1:9" x14ac:dyDescent="0.3">
      <c r="A75" s="13" t="s">
        <v>1324</v>
      </c>
      <c r="B75" s="16">
        <f>'Ref. ACS-5-YR'!H236</f>
        <v>0</v>
      </c>
      <c r="C75" s="55">
        <f>'Ref. ACS-5-YR'!I236</f>
        <v>0</v>
      </c>
      <c r="D75" s="16">
        <f>'Ref. ACS-5-YR'!R236</f>
        <v>341</v>
      </c>
      <c r="E75" s="55">
        <f>'Ref. ACS-5-YR'!S236</f>
        <v>1.2465454970828642E-3</v>
      </c>
      <c r="F75" s="16">
        <f>'Ref. ACS-5-YR'!AB236</f>
        <v>19730</v>
      </c>
      <c r="G75" s="55">
        <f>'Ref. ACS-5-YR'!AC236</f>
        <v>2E-3</v>
      </c>
      <c r="H75" s="270"/>
    </row>
    <row r="76" spans="1:9" x14ac:dyDescent="0.3">
      <c r="A76" s="13" t="s">
        <v>1325</v>
      </c>
      <c r="B76" s="16">
        <f>'Ref. ACS-5-YR'!H237</f>
        <v>0</v>
      </c>
      <c r="C76" s="55">
        <f>'Ref. ACS-5-YR'!I237</f>
        <v>0</v>
      </c>
      <c r="D76" s="16">
        <f>'Ref. ACS-5-YR'!R237</f>
        <v>24</v>
      </c>
      <c r="E76" s="55">
        <f>'Ref. ACS-5-YR'!S237</f>
        <v>8.7733407419321826E-5</v>
      </c>
      <c r="F76" s="16">
        <f>'Ref. ACS-5-YR'!AB237</f>
        <v>6805</v>
      </c>
      <c r="G76" s="55">
        <f>'Ref. ACS-5-YR'!AC237</f>
        <v>1E-3</v>
      </c>
      <c r="H76" s="270"/>
    </row>
    <row r="77" spans="1:9" x14ac:dyDescent="0.3">
      <c r="A77" s="13" t="s">
        <v>1326</v>
      </c>
      <c r="B77" s="16">
        <f>'Ref. ACS-5-YR'!H238</f>
        <v>0</v>
      </c>
      <c r="C77" s="55">
        <f>'Ref. ACS-5-YR'!I238</f>
        <v>0</v>
      </c>
      <c r="D77" s="16">
        <f>'Ref. ACS-5-YR'!R238</f>
        <v>113</v>
      </c>
      <c r="E77" s="55">
        <f>'Ref. ACS-5-YR'!S238</f>
        <v>4.1307812659930693E-4</v>
      </c>
      <c r="F77" s="16">
        <f>'Ref. ACS-5-YR'!AB238</f>
        <v>5249</v>
      </c>
      <c r="G77" s="55">
        <f>'Ref. ACS-5-YR'!AC238</f>
        <v>0</v>
      </c>
      <c r="H77" s="270"/>
    </row>
    <row r="78" spans="1:9" x14ac:dyDescent="0.3">
      <c r="A78" s="47" t="s">
        <v>1329</v>
      </c>
    </row>
    <row r="80" spans="1:9" x14ac:dyDescent="0.3">
      <c r="A80" s="1" t="s">
        <v>1330</v>
      </c>
      <c r="I80" s="61" t="s">
        <v>1331</v>
      </c>
    </row>
    <row r="81" spans="1:9" x14ac:dyDescent="0.3">
      <c r="A81" s="48" t="s">
        <v>170</v>
      </c>
      <c r="B81" s="60" t="str">
        <f>B3</f>
        <v>City of Taft</v>
      </c>
      <c r="C81" s="60" t="str">
        <f>B4</f>
        <v>Kern County</v>
      </c>
      <c r="D81" s="60" t="s">
        <v>171</v>
      </c>
    </row>
    <row r="82" spans="1:9" x14ac:dyDescent="0.3">
      <c r="A82" s="13" t="s">
        <v>178</v>
      </c>
      <c r="B82" s="63">
        <f>'Ref. ACS-5-YR'!H1043</f>
        <v>2.41</v>
      </c>
      <c r="C82" s="63">
        <f>'Ref. ACS-5-YR'!R1043</f>
        <v>3.15</v>
      </c>
      <c r="D82" s="63">
        <f>'Ref. ACS-5-YR'!AB1043</f>
        <v>2.94</v>
      </c>
    </row>
    <row r="83" spans="1:9" x14ac:dyDescent="0.3">
      <c r="A83" s="13" t="s">
        <v>1332</v>
      </c>
      <c r="B83" s="63">
        <f>'Ref. ACS-5-YR'!H1044</f>
        <v>2.42</v>
      </c>
      <c r="C83" s="63">
        <f>'Ref. ACS-5-YR'!R1044</f>
        <v>3.13</v>
      </c>
      <c r="D83" s="63">
        <f>'Ref. ACS-5-YR'!AB1044</f>
        <v>3.01</v>
      </c>
    </row>
    <row r="84" spans="1:9" x14ac:dyDescent="0.3">
      <c r="A84" s="13" t="s">
        <v>1333</v>
      </c>
      <c r="B84" s="63">
        <f>'Ref. ACS-5-YR'!H1045</f>
        <v>2.41</v>
      </c>
      <c r="C84" s="63">
        <f>'Ref. ACS-5-YR'!R1045</f>
        <v>3.18</v>
      </c>
      <c r="D84" s="63">
        <f>'Ref. ACS-5-YR'!AB1045</f>
        <v>2.85</v>
      </c>
    </row>
    <row r="85" spans="1:9" x14ac:dyDescent="0.3">
      <c r="A85" s="47" t="s">
        <v>1334</v>
      </c>
    </row>
    <row r="86" spans="1:9" x14ac:dyDescent="0.3">
      <c r="A86" s="47"/>
    </row>
    <row r="87" spans="1:9" x14ac:dyDescent="0.3">
      <c r="A87" s="1" t="s">
        <v>1335</v>
      </c>
    </row>
    <row r="88" spans="1:9" x14ac:dyDescent="0.3">
      <c r="A88" s="48"/>
      <c r="B88" s="60">
        <v>2010</v>
      </c>
      <c r="C88" s="60">
        <v>2015</v>
      </c>
      <c r="D88" s="60">
        <v>2020</v>
      </c>
    </row>
    <row r="89" spans="1:9" x14ac:dyDescent="0.3">
      <c r="A89" s="13" t="str">
        <f>B3</f>
        <v>City of Taft</v>
      </c>
      <c r="B89" s="63">
        <f>'Ref. ACS-5-YR'!B1043</f>
        <v>2.79</v>
      </c>
      <c r="C89" s="63">
        <f>'Ref. ACS-5-YR'!E1043</f>
        <v>2.94</v>
      </c>
      <c r="D89" s="63">
        <f>'Ref. ACS-5-YR'!H1043</f>
        <v>2.41</v>
      </c>
      <c r="I89"/>
    </row>
    <row r="90" spans="1:9" x14ac:dyDescent="0.3">
      <c r="A90" s="13" t="str">
        <f>B4</f>
        <v>Kern County</v>
      </c>
      <c r="B90" s="63">
        <f>'Ref. ACS-5-YR'!L1043</f>
        <v>3.14</v>
      </c>
      <c r="C90" s="63">
        <f>'Ref. ACS-5-YR'!O1043</f>
        <v>3.21</v>
      </c>
      <c r="D90" s="63">
        <f>'Ref. ACS-5-YR'!R1043</f>
        <v>3.15</v>
      </c>
    </row>
    <row r="91" spans="1:9" x14ac:dyDescent="0.3">
      <c r="A91" s="13" t="s">
        <v>171</v>
      </c>
      <c r="B91" s="63">
        <f>'Ref. ACS-5-YR'!V1043</f>
        <v>2.89</v>
      </c>
      <c r="C91" s="63">
        <f>'Ref. ACS-5-YR'!Y1043</f>
        <v>2.96</v>
      </c>
      <c r="D91" s="63">
        <f>'Ref. ACS-5-YR'!AB1043</f>
        <v>2.94</v>
      </c>
    </row>
    <row r="92" spans="1:9" x14ac:dyDescent="0.3">
      <c r="A92" s="47" t="s">
        <v>1336</v>
      </c>
    </row>
    <row r="93" spans="1:9" x14ac:dyDescent="0.3">
      <c r="A93" s="47"/>
      <c r="I93" s="26" t="str">
        <f>A92</f>
        <v>Source: U.S. Census Bureau, ACS 06-10, 11-15, 16-20 (5-year Estimates), Table B25010</v>
      </c>
    </row>
    <row r="94" spans="1:9" x14ac:dyDescent="0.3">
      <c r="A94" s="47"/>
    </row>
    <row r="95" spans="1:9" x14ac:dyDescent="0.3">
      <c r="A95" s="1" t="s">
        <v>48</v>
      </c>
      <c r="C95" t="s">
        <v>177</v>
      </c>
      <c r="E95" t="s">
        <v>177</v>
      </c>
      <c r="G95" t="s">
        <v>177</v>
      </c>
      <c r="I95" s="61" t="s">
        <v>1337</v>
      </c>
    </row>
    <row r="96" spans="1:9" ht="28.8" x14ac:dyDescent="0.3">
      <c r="A96" s="48"/>
      <c r="B96" s="60" t="s">
        <v>1338</v>
      </c>
      <c r="C96" s="60" t="s">
        <v>1338</v>
      </c>
      <c r="D96" s="60" t="s">
        <v>1339</v>
      </c>
      <c r="E96" s="60" t="s">
        <v>1339</v>
      </c>
      <c r="F96" s="60" t="s">
        <v>172</v>
      </c>
      <c r="G96" s="60" t="s">
        <v>172</v>
      </c>
    </row>
    <row r="97" spans="1:9" x14ac:dyDescent="0.3">
      <c r="A97" s="69" t="s">
        <v>1340</v>
      </c>
      <c r="B97" s="16">
        <f>'Ref. CHAS'!B24</f>
        <v>1205</v>
      </c>
      <c r="C97" s="55">
        <f>B97/$B$101</f>
        <v>0.79068241469816269</v>
      </c>
      <c r="D97" s="16">
        <f>'Ref. CHAS'!C24</f>
        <v>465</v>
      </c>
      <c r="E97" s="55">
        <f>D97/$D$101</f>
        <v>0.40611353711790393</v>
      </c>
      <c r="F97" s="16">
        <f>'Ref. CHAS'!D24</f>
        <v>1670</v>
      </c>
      <c r="G97" s="55">
        <f>F97/$F$101</f>
        <v>0.62570251030348445</v>
      </c>
    </row>
    <row r="98" spans="1:9" x14ac:dyDescent="0.3">
      <c r="A98" s="69" t="s">
        <v>1341</v>
      </c>
      <c r="B98" s="16">
        <f>'Ref. CHAS'!B25</f>
        <v>239</v>
      </c>
      <c r="C98" s="55">
        <f t="shared" ref="C98:C100" si="0">B98/$B$101</f>
        <v>0.1568241469816273</v>
      </c>
      <c r="D98" s="16">
        <f>'Ref. CHAS'!C25</f>
        <v>390</v>
      </c>
      <c r="E98" s="55">
        <f t="shared" ref="E98:E100" si="1">D98/$D$101</f>
        <v>0.34061135371179041</v>
      </c>
      <c r="F98" s="16">
        <f>'Ref. CHAS'!D25</f>
        <v>629</v>
      </c>
      <c r="G98" s="55">
        <f t="shared" ref="G98:G100" si="2">F98/$F$101</f>
        <v>0.2356687898089172</v>
      </c>
    </row>
    <row r="99" spans="1:9" x14ac:dyDescent="0.3">
      <c r="A99" s="69" t="s">
        <v>1342</v>
      </c>
      <c r="B99" s="16">
        <f>'Ref. CHAS'!B26</f>
        <v>80</v>
      </c>
      <c r="C99" s="55">
        <f t="shared" si="0"/>
        <v>5.2493438320209973E-2</v>
      </c>
      <c r="D99" s="16">
        <f>'Ref. CHAS'!C26</f>
        <v>220</v>
      </c>
      <c r="E99" s="55">
        <f t="shared" si="1"/>
        <v>0.19213973799126638</v>
      </c>
      <c r="F99" s="16">
        <f>'Ref. CHAS'!D26</f>
        <v>300</v>
      </c>
      <c r="G99" s="55">
        <f t="shared" si="2"/>
        <v>0.11240164855751218</v>
      </c>
    </row>
    <row r="100" spans="1:9" x14ac:dyDescent="0.3">
      <c r="A100" s="69" t="s">
        <v>1343</v>
      </c>
      <c r="B100" s="16">
        <f>'Ref. CHAS'!B27</f>
        <v>0</v>
      </c>
      <c r="C100" s="55">
        <f t="shared" si="0"/>
        <v>0</v>
      </c>
      <c r="D100" s="16">
        <f>'Ref. CHAS'!C27</f>
        <v>70</v>
      </c>
      <c r="E100" s="55">
        <f t="shared" si="1"/>
        <v>6.1135371179039298E-2</v>
      </c>
      <c r="F100" s="16">
        <f>'Ref. CHAS'!D27</f>
        <v>70</v>
      </c>
      <c r="G100" s="55">
        <f t="shared" si="2"/>
        <v>2.6227051330086175E-2</v>
      </c>
    </row>
    <row r="101" spans="1:9" x14ac:dyDescent="0.3">
      <c r="A101" s="69" t="s">
        <v>172</v>
      </c>
      <c r="B101" s="16">
        <f>SUM(B97:B100)</f>
        <v>1524</v>
      </c>
      <c r="C101" s="55"/>
      <c r="D101" s="16">
        <f>SUM(D97:D100)</f>
        <v>1145</v>
      </c>
      <c r="E101" s="55"/>
      <c r="F101" s="16">
        <f>SUM(F97:F100)</f>
        <v>2669</v>
      </c>
      <c r="G101" s="55"/>
    </row>
    <row r="102" spans="1:9" x14ac:dyDescent="0.3">
      <c r="A102" s="47" t="s">
        <v>1344</v>
      </c>
    </row>
    <row r="103" spans="1:9" s="72" customFormat="1" x14ac:dyDescent="0.3">
      <c r="A103" s="353" t="s">
        <v>2464</v>
      </c>
      <c r="B103" s="353"/>
      <c r="C103" s="353"/>
      <c r="D103" s="353"/>
      <c r="E103" s="353"/>
      <c r="F103" s="353"/>
      <c r="G103" s="353"/>
      <c r="H103" s="274"/>
      <c r="I103" s="42"/>
    </row>
    <row r="104" spans="1:9" s="72" customFormat="1" x14ac:dyDescent="0.3">
      <c r="A104" s="96"/>
      <c r="B104" s="96"/>
      <c r="C104" s="96"/>
      <c r="D104" s="96"/>
      <c r="E104" s="96"/>
      <c r="F104" s="96"/>
      <c r="G104" s="96"/>
      <c r="H104" s="274"/>
      <c r="I104" s="42"/>
    </row>
    <row r="105" spans="1:9" s="72" customFormat="1" x14ac:dyDescent="0.3">
      <c r="A105" s="1" t="s">
        <v>1345</v>
      </c>
      <c r="B105"/>
      <c r="C105" t="s">
        <v>177</v>
      </c>
      <c r="D105"/>
      <c r="E105" t="s">
        <v>177</v>
      </c>
      <c r="F105"/>
      <c r="G105" t="s">
        <v>177</v>
      </c>
      <c r="H105" s="274"/>
      <c r="I105" s="42"/>
    </row>
    <row r="106" spans="1:9" s="72" customFormat="1" ht="28.8" x14ac:dyDescent="0.3">
      <c r="A106" s="48"/>
      <c r="B106" s="60" t="s">
        <v>1338</v>
      </c>
      <c r="C106" s="60" t="s">
        <v>1338</v>
      </c>
      <c r="D106" s="60" t="s">
        <v>1339</v>
      </c>
      <c r="E106" s="60" t="s">
        <v>1339</v>
      </c>
      <c r="F106" s="60" t="s">
        <v>172</v>
      </c>
      <c r="G106" s="60" t="s">
        <v>172</v>
      </c>
      <c r="H106" s="274"/>
      <c r="I106" s="42"/>
    </row>
    <row r="107" spans="1:9" s="72" customFormat="1" x14ac:dyDescent="0.3">
      <c r="A107" s="69" t="s">
        <v>1346</v>
      </c>
      <c r="B107" s="16">
        <f>SUM('Ref. CHAS'!B71:B73)</f>
        <v>254</v>
      </c>
      <c r="C107" s="55">
        <f>B107/B109</f>
        <v>0.61951219512195121</v>
      </c>
      <c r="D107" s="16">
        <f>SUM('Ref. CHAS'!B63:B65)</f>
        <v>470</v>
      </c>
      <c r="E107" s="55">
        <f>D107/D109</f>
        <v>0.6962962962962963</v>
      </c>
      <c r="F107" s="16">
        <f>SUM('Ref. CHAS'!B55:B57)</f>
        <v>740</v>
      </c>
      <c r="G107" s="55">
        <f>F107/F109</f>
        <v>0.6820276497695853</v>
      </c>
      <c r="H107" s="274"/>
      <c r="I107" s="42"/>
    </row>
    <row r="108" spans="1:9" s="72" customFormat="1" x14ac:dyDescent="0.3">
      <c r="A108" s="69" t="s">
        <v>1342</v>
      </c>
      <c r="B108" s="16">
        <f>SUM('Ref. CHAS'!C71:C73)</f>
        <v>80</v>
      </c>
      <c r="C108" s="55">
        <f>B108/B109</f>
        <v>0.1951219512195122</v>
      </c>
      <c r="D108" s="16">
        <f>SUM('Ref. CHAS'!C63:C65)</f>
        <v>220</v>
      </c>
      <c r="E108" s="55">
        <f>D108/D109</f>
        <v>0.32592592592592595</v>
      </c>
      <c r="F108" s="16">
        <f>SUM('Ref. CHAS'!C55:C57)</f>
        <v>300</v>
      </c>
      <c r="G108" s="55">
        <f>F108/F109</f>
        <v>0.27649769585253459</v>
      </c>
      <c r="H108" s="274"/>
      <c r="I108" s="42"/>
    </row>
    <row r="109" spans="1:9" s="72" customFormat="1" x14ac:dyDescent="0.3">
      <c r="A109" s="69" t="s">
        <v>1347</v>
      </c>
      <c r="B109" s="16">
        <f>SUM('Ref. CHAS'!D71:D73)</f>
        <v>410</v>
      </c>
      <c r="C109" s="55"/>
      <c r="D109" s="16">
        <f>SUM('Ref. CHAS'!D63:D65)</f>
        <v>675</v>
      </c>
      <c r="E109" s="55"/>
      <c r="F109" s="16">
        <f>SUM('Ref. CHAS'!D55:D57)</f>
        <v>1085</v>
      </c>
      <c r="G109" s="55"/>
      <c r="H109" s="274"/>
      <c r="I109" s="42"/>
    </row>
    <row r="110" spans="1:9" s="72" customFormat="1" x14ac:dyDescent="0.3">
      <c r="A110" s="47" t="s">
        <v>1344</v>
      </c>
      <c r="B110"/>
      <c r="C110"/>
      <c r="D110"/>
      <c r="E110"/>
      <c r="F110"/>
      <c r="G110"/>
      <c r="H110" s="274"/>
      <c r="I110" s="42"/>
    </row>
    <row r="111" spans="1:9" s="72" customFormat="1" x14ac:dyDescent="0.3">
      <c r="A111" s="353" t="s">
        <v>2464</v>
      </c>
      <c r="B111" s="353"/>
      <c r="C111" s="353"/>
      <c r="D111" s="353"/>
      <c r="E111" s="353"/>
      <c r="F111" s="353"/>
      <c r="G111" s="353"/>
      <c r="H111" s="274"/>
      <c r="I111" s="42"/>
    </row>
    <row r="112" spans="1:9" s="72" customFormat="1" x14ac:dyDescent="0.3">
      <c r="A112" s="96"/>
      <c r="B112" s="96"/>
      <c r="C112" s="96"/>
      <c r="D112" s="96"/>
      <c r="E112" s="96"/>
      <c r="F112" s="96"/>
      <c r="G112" s="96"/>
      <c r="H112" s="274"/>
      <c r="I112" s="42"/>
    </row>
    <row r="113" spans="1:9" s="72" customFormat="1" x14ac:dyDescent="0.3">
      <c r="A113" s="1" t="s">
        <v>1348</v>
      </c>
      <c r="B113"/>
      <c r="C113"/>
      <c r="D113"/>
      <c r="E113"/>
      <c r="F113"/>
      <c r="G113"/>
      <c r="H113" s="274"/>
      <c r="I113" s="47" t="s">
        <v>1344</v>
      </c>
    </row>
    <row r="114" spans="1:9" s="72" customFormat="1" ht="28.8" x14ac:dyDescent="0.3">
      <c r="A114" s="48"/>
      <c r="B114" s="60" t="s">
        <v>1338</v>
      </c>
      <c r="C114" s="60" t="s">
        <v>177</v>
      </c>
      <c r="D114" s="60" t="s">
        <v>1339</v>
      </c>
      <c r="E114" s="60" t="s">
        <v>177</v>
      </c>
      <c r="F114" s="60" t="s">
        <v>172</v>
      </c>
      <c r="H114" s="275"/>
      <c r="I114" s="42"/>
    </row>
    <row r="115" spans="1:9" s="72" customFormat="1" x14ac:dyDescent="0.3">
      <c r="A115" s="69" t="s">
        <v>1349</v>
      </c>
      <c r="B115" s="16">
        <f>'Ref. CHAS'!B6</f>
        <v>50</v>
      </c>
      <c r="C115" s="55">
        <f>B115/F115</f>
        <v>0.13698630136986301</v>
      </c>
      <c r="D115" s="16">
        <f>'Ref. CHAS'!C6</f>
        <v>315</v>
      </c>
      <c r="E115" s="55">
        <f>D115/F115</f>
        <v>0.86301369863013699</v>
      </c>
      <c r="F115" s="16">
        <f>'Ref. CHAS'!D6</f>
        <v>365</v>
      </c>
      <c r="H115" s="275"/>
      <c r="I115" s="61" t="s">
        <v>50</v>
      </c>
    </row>
    <row r="116" spans="1:9" s="72" customFormat="1" x14ac:dyDescent="0.3">
      <c r="A116" s="47" t="s">
        <v>1344</v>
      </c>
      <c r="B116"/>
      <c r="C116"/>
      <c r="D116"/>
      <c r="E116"/>
      <c r="F116"/>
      <c r="G116"/>
      <c r="H116" s="274"/>
      <c r="I116" s="42"/>
    </row>
    <row r="117" spans="1:9" s="72" customFormat="1" x14ac:dyDescent="0.3">
      <c r="A117" s="96"/>
      <c r="B117" s="96"/>
      <c r="C117" s="96"/>
      <c r="D117" s="96"/>
      <c r="E117" s="96"/>
      <c r="F117" s="96"/>
      <c r="G117" s="96"/>
      <c r="H117" s="274"/>
      <c r="I117" s="42"/>
    </row>
    <row r="118" spans="1:9" ht="14.4" customHeight="1" x14ac:dyDescent="0.3">
      <c r="A118" s="1" t="s">
        <v>53</v>
      </c>
    </row>
    <row r="119" spans="1:9" ht="28.8" x14ac:dyDescent="0.3">
      <c r="A119" s="48"/>
      <c r="B119" s="60" t="s">
        <v>1338</v>
      </c>
      <c r="C119" s="60" t="s">
        <v>177</v>
      </c>
      <c r="D119" s="60" t="s">
        <v>1339</v>
      </c>
      <c r="E119" s="60" t="s">
        <v>177</v>
      </c>
      <c r="F119" s="60" t="s">
        <v>172</v>
      </c>
      <c r="G119" s="60" t="s">
        <v>177</v>
      </c>
    </row>
    <row r="120" spans="1:9" x14ac:dyDescent="0.3">
      <c r="A120" s="69" t="s">
        <v>1346</v>
      </c>
      <c r="B120" s="16">
        <f>'Ref. CHAS'!B71</f>
        <v>34</v>
      </c>
      <c r="C120" s="55">
        <f>B120/B122</f>
        <v>0.68</v>
      </c>
      <c r="D120" s="16">
        <f>'Ref. CHAS'!B63</f>
        <v>220</v>
      </c>
      <c r="E120" s="55">
        <f>D120/D122</f>
        <v>0.69841269841269837</v>
      </c>
      <c r="F120" s="16">
        <f>'Ref. CHAS'!B55</f>
        <v>260</v>
      </c>
      <c r="G120" s="55">
        <f>F120/F122</f>
        <v>0.71232876712328763</v>
      </c>
    </row>
    <row r="121" spans="1:9" x14ac:dyDescent="0.3">
      <c r="A121" s="69" t="s">
        <v>1342</v>
      </c>
      <c r="B121" s="16">
        <f>'Ref. CHAS'!C71</f>
        <v>30</v>
      </c>
      <c r="C121" s="55">
        <f>B121/B122</f>
        <v>0.6</v>
      </c>
      <c r="D121" s="16">
        <f>'Ref. CHAS'!C63</f>
        <v>155</v>
      </c>
      <c r="E121" s="55">
        <f>D121/D122</f>
        <v>0.49206349206349204</v>
      </c>
      <c r="F121" s="16">
        <f>'Ref. CHAS'!C55</f>
        <v>185</v>
      </c>
      <c r="G121" s="55">
        <f>F121/F122</f>
        <v>0.50684931506849318</v>
      </c>
    </row>
    <row r="122" spans="1:9" x14ac:dyDescent="0.3">
      <c r="A122" s="69" t="s">
        <v>1350</v>
      </c>
      <c r="B122" s="16">
        <f>'Ref. CHAS'!D71</f>
        <v>50</v>
      </c>
      <c r="C122" s="55"/>
      <c r="D122" s="16">
        <f>'Ref. CHAS'!D63</f>
        <v>315</v>
      </c>
      <c r="E122" s="55"/>
      <c r="F122" s="16">
        <f>'Ref. CHAS'!D55</f>
        <v>365</v>
      </c>
      <c r="G122" s="55"/>
    </row>
    <row r="123" spans="1:9" x14ac:dyDescent="0.3">
      <c r="A123" s="47" t="s">
        <v>1344</v>
      </c>
    </row>
    <row r="124" spans="1:9" s="72" customFormat="1" x14ac:dyDescent="0.3">
      <c r="A124" s="353" t="s">
        <v>2464</v>
      </c>
      <c r="B124" s="353"/>
      <c r="C124" s="353"/>
      <c r="D124" s="353"/>
      <c r="E124" s="353"/>
      <c r="F124" s="353"/>
      <c r="G124" s="353"/>
      <c r="H124" s="274"/>
      <c r="I124" s="42"/>
    </row>
    <row r="125" spans="1:9" s="72" customFormat="1" x14ac:dyDescent="0.3">
      <c r="A125" s="96"/>
      <c r="B125" s="96"/>
      <c r="C125" s="96"/>
      <c r="D125" s="96"/>
      <c r="E125" s="96"/>
      <c r="F125" s="96"/>
      <c r="G125" s="96"/>
      <c r="H125" s="274"/>
      <c r="I125" s="42"/>
    </row>
    <row r="126" spans="1:9" s="72" customFormat="1" x14ac:dyDescent="0.3">
      <c r="A126" s="1" t="s">
        <v>1351</v>
      </c>
      <c r="B126"/>
      <c r="C126"/>
      <c r="D126"/>
      <c r="E126"/>
      <c r="F126"/>
      <c r="G126"/>
      <c r="H126" s="274"/>
      <c r="I126" s="42"/>
    </row>
    <row r="127" spans="1:9" s="72" customFormat="1" ht="28.8" x14ac:dyDescent="0.3">
      <c r="A127" s="48"/>
      <c r="B127" s="60" t="s">
        <v>1338</v>
      </c>
      <c r="C127" s="60" t="s">
        <v>177</v>
      </c>
      <c r="D127" s="60" t="s">
        <v>1339</v>
      </c>
      <c r="E127" s="60" t="s">
        <v>177</v>
      </c>
      <c r="F127" s="60" t="s">
        <v>172</v>
      </c>
      <c r="G127" s="60" t="s">
        <v>177</v>
      </c>
      <c r="H127" s="274"/>
      <c r="I127" s="42"/>
    </row>
    <row r="128" spans="1:9" s="72" customFormat="1" x14ac:dyDescent="0.3">
      <c r="A128" s="13" t="s">
        <v>1352</v>
      </c>
      <c r="B128" s="16">
        <f>'Ref. CHAS'!B47</f>
        <v>50</v>
      </c>
      <c r="C128" s="55">
        <f>B128/B130</f>
        <v>1</v>
      </c>
      <c r="D128" s="16">
        <f>'Ref. CHAS'!B39</f>
        <v>220</v>
      </c>
      <c r="E128" s="55">
        <f>D128/D130</f>
        <v>0.69841269841269837</v>
      </c>
      <c r="F128" s="16">
        <f>'Ref. CHAS'!B31</f>
        <v>270</v>
      </c>
      <c r="G128" s="55">
        <f>F128/F130</f>
        <v>0.73972602739726023</v>
      </c>
      <c r="H128" s="274"/>
      <c r="I128" s="42"/>
    </row>
    <row r="129" spans="1:9" s="72" customFormat="1" x14ac:dyDescent="0.3">
      <c r="A129" s="13" t="s">
        <v>1353</v>
      </c>
      <c r="B129" s="16">
        <f>'Ref. CHAS'!C47</f>
        <v>0</v>
      </c>
      <c r="C129" s="55">
        <f>B129/B130</f>
        <v>0</v>
      </c>
      <c r="D129" s="16">
        <f>'Ref. CHAS'!C39</f>
        <v>90</v>
      </c>
      <c r="E129" s="55">
        <f>D129/D130</f>
        <v>0.2857142857142857</v>
      </c>
      <c r="F129" s="16">
        <f>'Ref. CHAS'!C31</f>
        <v>90</v>
      </c>
      <c r="G129" s="55">
        <f>F129/F130</f>
        <v>0.24657534246575341</v>
      </c>
      <c r="H129" s="274"/>
      <c r="I129" s="42"/>
    </row>
    <row r="130" spans="1:9" s="72" customFormat="1" x14ac:dyDescent="0.3">
      <c r="A130" s="13" t="s">
        <v>172</v>
      </c>
      <c r="B130" s="16">
        <f>'Ref. CHAS'!D47</f>
        <v>50</v>
      </c>
      <c r="C130" s="55"/>
      <c r="D130" s="16">
        <f>'Ref. CHAS'!D39</f>
        <v>315</v>
      </c>
      <c r="E130" s="55"/>
      <c r="F130" s="16">
        <f>'Ref. CHAS'!D31</f>
        <v>365</v>
      </c>
      <c r="G130" s="55"/>
      <c r="H130" s="274"/>
      <c r="I130" s="42"/>
    </row>
    <row r="131" spans="1:9" s="72" customFormat="1" x14ac:dyDescent="0.3">
      <c r="A131" s="47" t="s">
        <v>1344</v>
      </c>
      <c r="B131"/>
      <c r="C131"/>
      <c r="D131"/>
      <c r="E131"/>
      <c r="F131"/>
      <c r="G131"/>
      <c r="H131" s="274"/>
      <c r="I131" s="42"/>
    </row>
    <row r="132" spans="1:9" s="72" customFormat="1" x14ac:dyDescent="0.3">
      <c r="A132" s="96"/>
      <c r="B132" s="96"/>
      <c r="C132" s="96"/>
      <c r="D132" s="96"/>
      <c r="E132" s="96"/>
      <c r="F132" s="96"/>
      <c r="G132" s="96"/>
      <c r="H132" s="274"/>
      <c r="I132" s="47" t="s">
        <v>1344</v>
      </c>
    </row>
    <row r="133" spans="1:9" x14ac:dyDescent="0.3">
      <c r="A133" s="47"/>
    </row>
    <row r="134" spans="1:9" x14ac:dyDescent="0.3">
      <c r="A134" s="1" t="s">
        <v>1354</v>
      </c>
      <c r="I134" s="61" t="s">
        <v>1355</v>
      </c>
    </row>
    <row r="135" spans="1:9" ht="28.2" customHeight="1" x14ac:dyDescent="0.3">
      <c r="A135" s="48" t="s">
        <v>170</v>
      </c>
      <c r="B135" s="60" t="str">
        <f>B3</f>
        <v>City of Taft</v>
      </c>
      <c r="C135" s="60" t="s">
        <v>177</v>
      </c>
      <c r="D135" s="60" t="str">
        <f>B4</f>
        <v>Kern County</v>
      </c>
      <c r="E135" s="60" t="s">
        <v>177</v>
      </c>
      <c r="F135" s="60" t="s">
        <v>171</v>
      </c>
      <c r="G135" s="60" t="s">
        <v>177</v>
      </c>
      <c r="H135" s="269"/>
    </row>
    <row r="136" spans="1:9" x14ac:dyDescent="0.3">
      <c r="A136" s="13" t="s">
        <v>178</v>
      </c>
      <c r="B136" s="16">
        <f>'Ref. ACS-5-YR'!H848</f>
        <v>3457</v>
      </c>
      <c r="C136" s="55"/>
      <c r="D136" s="16">
        <f>'Ref. ACS-5-YR'!R848</f>
        <v>273556</v>
      </c>
      <c r="E136" s="55"/>
      <c r="F136" s="16">
        <f>'Ref. ACS-5-YR'!AB848</f>
        <v>13103114</v>
      </c>
      <c r="G136" s="55"/>
      <c r="H136" s="270"/>
    </row>
    <row r="137" spans="1:9" hidden="1" x14ac:dyDescent="0.3">
      <c r="A137" s="13" t="s">
        <v>1356</v>
      </c>
      <c r="B137" s="16">
        <f>'Ref. ACS-5-YR'!H849</f>
        <v>120</v>
      </c>
      <c r="C137" s="55">
        <v>4.7673832468495179E-2</v>
      </c>
      <c r="D137" s="16">
        <f>'Ref. ACS-5-YR'!R849</f>
        <v>10549</v>
      </c>
      <c r="E137" s="55">
        <v>3.7150948666151359E-2</v>
      </c>
      <c r="F137" s="16">
        <f>'Ref. ACS-5-YR'!AB849</f>
        <v>359552</v>
      </c>
      <c r="G137" s="55">
        <v>2.8565348176739114E-2</v>
      </c>
      <c r="H137" s="270"/>
    </row>
    <row r="138" spans="1:9" hidden="1" x14ac:dyDescent="0.3">
      <c r="A138" s="13" t="s">
        <v>1357</v>
      </c>
      <c r="B138" s="16">
        <f>'Ref. ACS-5-YR'!H850</f>
        <v>0</v>
      </c>
      <c r="C138" s="55">
        <v>7.5908080059303188E-3</v>
      </c>
      <c r="D138" s="16">
        <f>'Ref. ACS-5-YR'!R850</f>
        <v>1058</v>
      </c>
      <c r="E138" s="55">
        <v>5.7744896169610203E-3</v>
      </c>
      <c r="F138" s="16">
        <f>'Ref. ACS-5-YR'!AB850</f>
        <v>54257</v>
      </c>
      <c r="G138" s="55">
        <v>4.593819230610599E-3</v>
      </c>
      <c r="H138" s="270"/>
    </row>
    <row r="139" spans="1:9" hidden="1" x14ac:dyDescent="0.3">
      <c r="A139" s="13" t="s">
        <v>1358</v>
      </c>
      <c r="B139" s="16">
        <f>'Ref. ACS-5-YR'!H851</f>
        <v>0</v>
      </c>
      <c r="C139" s="55">
        <v>3.6827279466271311E-3</v>
      </c>
      <c r="D139" s="16">
        <f>'Ref. ACS-5-YR'!R851</f>
        <v>763</v>
      </c>
      <c r="E139" s="55">
        <v>2.8710060862730835E-3</v>
      </c>
      <c r="F139" s="16">
        <f>'Ref. ACS-5-YR'!AB851</f>
        <v>19701</v>
      </c>
      <c r="G139" s="55">
        <v>1.7038904297106484E-3</v>
      </c>
      <c r="H139" s="270"/>
    </row>
    <row r="140" spans="1:9" hidden="1" x14ac:dyDescent="0.3">
      <c r="A140" s="13" t="s">
        <v>1359</v>
      </c>
      <c r="B140" s="16">
        <f>'Ref. ACS-5-YR'!H852</f>
        <v>32</v>
      </c>
      <c r="C140" s="55">
        <v>5.3965900667160864E-3</v>
      </c>
      <c r="D140" s="16">
        <f>'Ref. ACS-5-YR'!R852</f>
        <v>673</v>
      </c>
      <c r="E140" s="55">
        <v>3.88755009645801E-3</v>
      </c>
      <c r="F140" s="16">
        <f>'Ref. ACS-5-YR'!AB852</f>
        <v>18723</v>
      </c>
      <c r="G140" s="55">
        <v>1.6447839993449995E-3</v>
      </c>
      <c r="H140" s="270"/>
    </row>
    <row r="141" spans="1:9" hidden="1" x14ac:dyDescent="0.3">
      <c r="A141" s="13" t="s">
        <v>1360</v>
      </c>
      <c r="B141" s="16">
        <f>'Ref. ACS-5-YR'!H853</f>
        <v>88</v>
      </c>
      <c r="C141" s="55">
        <v>5.1060044477390662E-3</v>
      </c>
      <c r="D141" s="16">
        <f>'Ref. ACS-5-YR'!R853</f>
        <v>1119</v>
      </c>
      <c r="E141" s="55">
        <v>4.1830948406331803E-3</v>
      </c>
      <c r="F141" s="16">
        <f>'Ref. ACS-5-YR'!AB853</f>
        <v>21780</v>
      </c>
      <c r="G141" s="55">
        <v>1.8241731654352956E-3</v>
      </c>
      <c r="H141" s="270"/>
    </row>
    <row r="142" spans="1:9" hidden="1" x14ac:dyDescent="0.3">
      <c r="A142" s="13" t="s">
        <v>1361</v>
      </c>
      <c r="B142" s="16">
        <f>'Ref. ACS-5-YR'!H854</f>
        <v>0</v>
      </c>
      <c r="C142" s="55">
        <v>3.6649369903632321E-3</v>
      </c>
      <c r="D142" s="16">
        <f>'Ref. ACS-5-YR'!R854</f>
        <v>723</v>
      </c>
      <c r="E142" s="55">
        <v>2.6046910420712815E-3</v>
      </c>
      <c r="F142" s="16">
        <f>'Ref. ACS-5-YR'!AB854</f>
        <v>21246</v>
      </c>
      <c r="G142" s="55">
        <v>1.7190695129952118E-3</v>
      </c>
      <c r="H142" s="270"/>
    </row>
    <row r="143" spans="1:9" hidden="1" x14ac:dyDescent="0.3">
      <c r="A143" s="13" t="s">
        <v>1362</v>
      </c>
      <c r="B143" s="16">
        <f>'Ref. ACS-5-YR'!H855</f>
        <v>0</v>
      </c>
      <c r="C143" s="55">
        <v>3.9436619718309857E-3</v>
      </c>
      <c r="D143" s="16">
        <f>'Ref. ACS-5-YR'!R855</f>
        <v>902</v>
      </c>
      <c r="E143" s="55">
        <v>3.1275778971504289E-3</v>
      </c>
      <c r="F143" s="16">
        <f>'Ref. ACS-5-YR'!AB855</f>
        <v>21150</v>
      </c>
      <c r="G143" s="55">
        <v>1.7517275406680607E-3</v>
      </c>
      <c r="H143" s="270"/>
    </row>
    <row r="144" spans="1:9" hidden="1" x14ac:dyDescent="0.3">
      <c r="A144" s="13" t="s">
        <v>1363</v>
      </c>
      <c r="B144" s="16">
        <f>'Ref. ACS-5-YR'!H856</f>
        <v>0</v>
      </c>
      <c r="C144" s="55">
        <v>2.206078576723499E-3</v>
      </c>
      <c r="D144" s="16">
        <f>'Ref. ACS-5-YR'!R856</f>
        <v>771</v>
      </c>
      <c r="E144" s="55">
        <v>1.8771962871785544E-3</v>
      </c>
      <c r="F144" s="16">
        <f>'Ref. ACS-5-YR'!AB856</f>
        <v>18539</v>
      </c>
      <c r="G144" s="55">
        <v>1.5208214858543976E-3</v>
      </c>
      <c r="H144" s="270"/>
    </row>
    <row r="145" spans="1:8" hidden="1" x14ac:dyDescent="0.3">
      <c r="A145" s="13" t="s">
        <v>1364</v>
      </c>
      <c r="B145" s="16">
        <f>'Ref. ACS-5-YR'!H857</f>
        <v>0</v>
      </c>
      <c r="C145" s="55">
        <v>2.8880652335063011E-3</v>
      </c>
      <c r="D145" s="16">
        <f>'Ref. ACS-5-YR'!R857</f>
        <v>770</v>
      </c>
      <c r="E145" s="55">
        <v>2.3123940423375967E-3</v>
      </c>
      <c r="F145" s="16">
        <f>'Ref. ACS-5-YR'!AB857</f>
        <v>18777</v>
      </c>
      <c r="G145" s="55">
        <v>1.5122353377338366E-3</v>
      </c>
      <c r="H145" s="270"/>
    </row>
    <row r="146" spans="1:8" hidden="1" x14ac:dyDescent="0.3">
      <c r="A146" s="13" t="s">
        <v>1365</v>
      </c>
      <c r="B146" s="16">
        <f>'Ref. ACS-5-YR'!H858</f>
        <v>0</v>
      </c>
      <c r="C146" s="55">
        <v>1.6723498888065234E-3</v>
      </c>
      <c r="D146" s="16">
        <f>'Ref. ACS-5-YR'!R858</f>
        <v>531</v>
      </c>
      <c r="E146" s="55">
        <v>1.5037056764077349E-3</v>
      </c>
      <c r="F146" s="16">
        <f>'Ref. ACS-5-YR'!AB858</f>
        <v>16116</v>
      </c>
      <c r="G146" s="55">
        <v>1.244684829334207E-3</v>
      </c>
      <c r="H146" s="270"/>
    </row>
    <row r="147" spans="1:8" hidden="1" x14ac:dyDescent="0.3">
      <c r="A147" s="13" t="s">
        <v>1366</v>
      </c>
      <c r="B147" s="16">
        <f>'Ref. ACS-5-YR'!H859</f>
        <v>0</v>
      </c>
      <c r="C147" s="55">
        <v>3.6649369903632321E-3</v>
      </c>
      <c r="D147" s="16">
        <f>'Ref. ACS-5-YR'!R859</f>
        <v>1130</v>
      </c>
      <c r="E147" s="55">
        <v>2.4098263755821582E-3</v>
      </c>
      <c r="F147" s="16">
        <f>'Ref. ACS-5-YR'!AB859</f>
        <v>29732</v>
      </c>
      <c r="G147" s="55">
        <v>2.3674770201711618E-3</v>
      </c>
      <c r="H147" s="270"/>
    </row>
    <row r="148" spans="1:8" hidden="1" x14ac:dyDescent="0.3">
      <c r="A148" s="13" t="s">
        <v>1367</v>
      </c>
      <c r="B148" s="16">
        <f>'Ref. ACS-5-YR'!H860</f>
        <v>0</v>
      </c>
      <c r="C148" s="55">
        <v>3.5819125277983693E-3</v>
      </c>
      <c r="D148" s="16">
        <f>'Ref. ACS-5-YR'!R860</f>
        <v>949</v>
      </c>
      <c r="E148" s="55">
        <v>2.8839970640390251E-3</v>
      </c>
      <c r="F148" s="16">
        <f>'Ref. ACS-5-YR'!AB860</f>
        <v>34492</v>
      </c>
      <c r="G148" s="55">
        <v>2.5556056584556002E-3</v>
      </c>
      <c r="H148" s="270"/>
    </row>
    <row r="149" spans="1:8" hidden="1" x14ac:dyDescent="0.3">
      <c r="A149" s="13" t="s">
        <v>1368</v>
      </c>
      <c r="B149" s="16">
        <f>'Ref. ACS-5-YR'!H861</f>
        <v>0</v>
      </c>
      <c r="C149" s="55">
        <v>1.8977020014825797E-3</v>
      </c>
      <c r="D149" s="16">
        <f>'Ref. ACS-5-YR'!R861</f>
        <v>484</v>
      </c>
      <c r="E149" s="55">
        <v>1.8771962871785544E-3</v>
      </c>
      <c r="F149" s="16">
        <f>'Ref. ACS-5-YR'!AB861</f>
        <v>35106</v>
      </c>
      <c r="G149" s="55">
        <v>2.6554962923939149E-3</v>
      </c>
      <c r="H149" s="270"/>
    </row>
    <row r="150" spans="1:8" hidden="1" x14ac:dyDescent="0.3">
      <c r="A150" s="13" t="s">
        <v>1369</v>
      </c>
      <c r="B150" s="16">
        <f>'Ref. ACS-5-YR'!H862</f>
        <v>0</v>
      </c>
      <c r="C150" s="55">
        <v>1.3402520385470719E-3</v>
      </c>
      <c r="D150" s="16">
        <f>'Ref. ACS-5-YR'!R862</f>
        <v>525</v>
      </c>
      <c r="E150" s="55">
        <v>9.8406656577007274E-4</v>
      </c>
      <c r="F150" s="16">
        <f>'Ref. ACS-5-YR'!AB862</f>
        <v>19282</v>
      </c>
      <c r="G150" s="55">
        <v>1.3957857038487255E-3</v>
      </c>
      <c r="H150" s="270"/>
    </row>
    <row r="151" spans="1:8" hidden="1" x14ac:dyDescent="0.3">
      <c r="A151" s="13" t="s">
        <v>1370</v>
      </c>
      <c r="B151" s="16">
        <f>'Ref. ACS-5-YR'!H863</f>
        <v>0</v>
      </c>
      <c r="C151" s="55">
        <v>2.9651593773165309E-4</v>
      </c>
      <c r="D151" s="16">
        <f>'Ref. ACS-5-YR'!R863</f>
        <v>101</v>
      </c>
      <c r="E151" s="55">
        <v>3.5725188856339273E-4</v>
      </c>
      <c r="F151" s="16">
        <f>'Ref. ACS-5-YR'!AB863</f>
        <v>11093</v>
      </c>
      <c r="G151" s="55">
        <v>7.3380901616081735E-4</v>
      </c>
      <c r="H151" s="270"/>
    </row>
    <row r="152" spans="1:8" hidden="1" x14ac:dyDescent="0.3">
      <c r="A152" s="13" t="s">
        <v>1371</v>
      </c>
      <c r="B152" s="16">
        <f>'Ref. ACS-5-YR'!H864</f>
        <v>0</v>
      </c>
      <c r="C152" s="55">
        <v>4.4477390659747963E-4</v>
      </c>
      <c r="D152" s="16">
        <f>'Ref. ACS-5-YR'!R864</f>
        <v>23</v>
      </c>
      <c r="E152" s="55">
        <v>3.052879774996265E-4</v>
      </c>
      <c r="F152" s="16">
        <f>'Ref. ACS-5-YR'!AB864</f>
        <v>10009</v>
      </c>
      <c r="G152" s="55">
        <v>7.1456684492634539E-4</v>
      </c>
      <c r="H152" s="270"/>
    </row>
    <row r="153" spans="1:8" hidden="1" x14ac:dyDescent="0.3">
      <c r="A153" s="13" t="s">
        <v>1372</v>
      </c>
      <c r="B153" s="16">
        <f>'Ref. ACS-5-YR'!H865</f>
        <v>0</v>
      </c>
      <c r="C153" s="55">
        <v>2.9651593773165309E-4</v>
      </c>
      <c r="D153" s="16">
        <f>'Ref. ACS-5-YR'!R865</f>
        <v>27</v>
      </c>
      <c r="E153" s="55">
        <v>1.9161692204763792E-4</v>
      </c>
      <c r="F153" s="16">
        <f>'Ref. ACS-5-YR'!AB865</f>
        <v>9549</v>
      </c>
      <c r="G153" s="55">
        <v>6.2740210909529139E-4</v>
      </c>
      <c r="H153" s="270"/>
    </row>
    <row r="154" spans="1:8" hidden="1" x14ac:dyDescent="0.3">
      <c r="A154" s="13" t="s">
        <v>1373</v>
      </c>
      <c r="B154" s="16">
        <f>'Ref. ACS-5-YR'!H866</f>
        <v>1284</v>
      </c>
      <c r="C154" s="55">
        <v>0.3941349147516679</v>
      </c>
      <c r="D154" s="16">
        <f>'Ref. ACS-5-YR'!R866</f>
        <v>104237</v>
      </c>
      <c r="E154" s="55">
        <v>0.37070404604002521</v>
      </c>
      <c r="F154" s="16">
        <f>'Ref. ACS-5-YR'!AB866</f>
        <v>4474488</v>
      </c>
      <c r="G154" s="55">
        <v>0.34205335892414335</v>
      </c>
      <c r="H154" s="270"/>
    </row>
    <row r="155" spans="1:8" hidden="1" x14ac:dyDescent="0.3">
      <c r="A155" s="13" t="s">
        <v>1357</v>
      </c>
      <c r="B155" s="16">
        <f>'Ref. ACS-5-YR'!H867</f>
        <v>302</v>
      </c>
      <c r="C155" s="55">
        <v>3.0558932542624165E-2</v>
      </c>
      <c r="D155" s="16">
        <f>'Ref. ACS-5-YR'!R867</f>
        <v>5582</v>
      </c>
      <c r="E155" s="55">
        <v>2.5199249121485127E-2</v>
      </c>
      <c r="F155" s="16">
        <f>'Ref. ACS-5-YR'!AB867</f>
        <v>172775</v>
      </c>
      <c r="G155" s="55">
        <v>1.3800469876955898E-2</v>
      </c>
      <c r="H155" s="270"/>
    </row>
    <row r="156" spans="1:8" hidden="1" x14ac:dyDescent="0.3">
      <c r="A156" s="13" t="s">
        <v>1358</v>
      </c>
      <c r="B156" s="16">
        <f>'Ref. ACS-5-YR'!H868</f>
        <v>94</v>
      </c>
      <c r="C156" s="55">
        <v>2.0969607116382506E-2</v>
      </c>
      <c r="D156" s="16">
        <f>'Ref. ACS-5-YR'!R868</f>
        <v>4329</v>
      </c>
      <c r="E156" s="55">
        <v>1.772618916162725E-2</v>
      </c>
      <c r="F156" s="16">
        <f>'Ref. ACS-5-YR'!AB868</f>
        <v>101332</v>
      </c>
      <c r="G156" s="55">
        <v>8.5573231947278592E-3</v>
      </c>
      <c r="H156" s="270"/>
    </row>
    <row r="157" spans="1:8" hidden="1" x14ac:dyDescent="0.3">
      <c r="A157" s="13" t="s">
        <v>1359</v>
      </c>
      <c r="B157" s="16">
        <f>'Ref. ACS-5-YR'!H869</f>
        <v>0</v>
      </c>
      <c r="C157" s="55">
        <v>2.0702742772424017E-2</v>
      </c>
      <c r="D157" s="16">
        <f>'Ref. ACS-5-YR'!R869</f>
        <v>4515</v>
      </c>
      <c r="E157" s="55">
        <v>1.7252018473170382E-2</v>
      </c>
      <c r="F157" s="16">
        <f>'Ref. ACS-5-YR'!AB869</f>
        <v>107030</v>
      </c>
      <c r="G157" s="55">
        <v>9.4124882151283944E-3</v>
      </c>
      <c r="H157" s="270"/>
    </row>
    <row r="158" spans="1:8" hidden="1" x14ac:dyDescent="0.3">
      <c r="A158" s="13" t="s">
        <v>1360</v>
      </c>
      <c r="B158" s="16">
        <f>'Ref. ACS-5-YR'!H870</f>
        <v>18</v>
      </c>
      <c r="C158" s="55">
        <v>2.4237212750185321E-2</v>
      </c>
      <c r="D158" s="16">
        <f>'Ref. ACS-5-YR'!R870</f>
        <v>4507</v>
      </c>
      <c r="E158" s="55">
        <v>2.1003163303086006E-2</v>
      </c>
      <c r="F158" s="16">
        <f>'Ref. ACS-5-YR'!AB870</f>
        <v>133407</v>
      </c>
      <c r="G158" s="55">
        <v>1.138469577360658E-2</v>
      </c>
      <c r="H158" s="270"/>
    </row>
    <row r="159" spans="1:8" hidden="1" x14ac:dyDescent="0.3">
      <c r="A159" s="13" t="s">
        <v>1361</v>
      </c>
      <c r="B159" s="16">
        <f>'Ref. ACS-5-YR'!H871</f>
        <v>0</v>
      </c>
      <c r="C159" s="55">
        <v>2.1776130467012603E-2</v>
      </c>
      <c r="D159" s="16">
        <f>'Ref. ACS-5-YR'!R871</f>
        <v>5722</v>
      </c>
      <c r="E159" s="55">
        <v>2.0753086981091632E-2</v>
      </c>
      <c r="F159" s="16">
        <f>'Ref. ACS-5-YR'!AB871</f>
        <v>142211</v>
      </c>
      <c r="G159" s="55">
        <v>1.1859847077635492E-2</v>
      </c>
      <c r="H159" s="270"/>
    </row>
    <row r="160" spans="1:8" hidden="1" x14ac:dyDescent="0.3">
      <c r="A160" s="13" t="s">
        <v>1362</v>
      </c>
      <c r="B160" s="16">
        <f>'Ref. ACS-5-YR'!H872</f>
        <v>0</v>
      </c>
      <c r="C160" s="55">
        <v>2.1568569310600444E-2</v>
      </c>
      <c r="D160" s="16">
        <f>'Ref. ACS-5-YR'!R872</f>
        <v>5822</v>
      </c>
      <c r="E160" s="55">
        <v>2.0746591492208661E-2</v>
      </c>
      <c r="F160" s="16">
        <f>'Ref. ACS-5-YR'!AB872</f>
        <v>158629</v>
      </c>
      <c r="G160" s="55">
        <v>1.3173681064154933E-2</v>
      </c>
      <c r="H160" s="270"/>
    </row>
    <row r="161" spans="1:8" hidden="1" x14ac:dyDescent="0.3">
      <c r="A161" s="13" t="s">
        <v>1363</v>
      </c>
      <c r="B161" s="16">
        <f>'Ref. ACS-5-YR'!H873</f>
        <v>0</v>
      </c>
      <c r="C161" s="55">
        <v>1.7043736100815419E-2</v>
      </c>
      <c r="D161" s="16">
        <f>'Ref. ACS-5-YR'!R873</f>
        <v>5049</v>
      </c>
      <c r="E161" s="55">
        <v>1.6875280117958077E-2</v>
      </c>
      <c r="F161" s="16">
        <f>'Ref. ACS-5-YR'!AB873</f>
        <v>149167</v>
      </c>
      <c r="G161" s="55">
        <v>1.2234801099578927E-2</v>
      </c>
      <c r="H161" s="270"/>
    </row>
    <row r="162" spans="1:8" hidden="1" x14ac:dyDescent="0.3">
      <c r="A162" s="13" t="s">
        <v>1364</v>
      </c>
      <c r="B162" s="16">
        <f>'Ref. ACS-5-YR'!H874</f>
        <v>39</v>
      </c>
      <c r="C162" s="55">
        <v>1.9220163083765753E-2</v>
      </c>
      <c r="D162" s="16">
        <f>'Ref. ACS-5-YR'!R874</f>
        <v>4556</v>
      </c>
      <c r="E162" s="55">
        <v>1.7690463972770909E-2</v>
      </c>
      <c r="F162" s="16">
        <f>'Ref. ACS-5-YR'!AB874</f>
        <v>162714</v>
      </c>
      <c r="G162" s="55">
        <v>1.2689790287931877E-2</v>
      </c>
      <c r="H162" s="270"/>
    </row>
    <row r="163" spans="1:8" hidden="1" x14ac:dyDescent="0.3">
      <c r="A163" s="13" t="s">
        <v>1365</v>
      </c>
      <c r="B163" s="16">
        <f>'Ref. ACS-5-YR'!H875</f>
        <v>199</v>
      </c>
      <c r="C163" s="55">
        <v>1.6118606375092662E-2</v>
      </c>
      <c r="D163" s="16">
        <f>'Ref. ACS-5-YR'!R875</f>
        <v>4499</v>
      </c>
      <c r="E163" s="55">
        <v>1.4410242086870669E-2</v>
      </c>
      <c r="F163" s="16">
        <f>'Ref. ACS-5-YR'!AB875</f>
        <v>141641</v>
      </c>
      <c r="G163" s="55">
        <v>1.1388452213409325E-2</v>
      </c>
      <c r="H163" s="270"/>
    </row>
    <row r="164" spans="1:8" hidden="1" x14ac:dyDescent="0.3">
      <c r="A164" s="13" t="s">
        <v>1366</v>
      </c>
      <c r="B164" s="16">
        <f>'Ref. ACS-5-YR'!H876</f>
        <v>12</v>
      </c>
      <c r="C164" s="55">
        <v>3.1988139362490731E-2</v>
      </c>
      <c r="D164" s="16">
        <f>'Ref. ACS-5-YR'!R876</f>
        <v>7781</v>
      </c>
      <c r="E164" s="55">
        <v>2.9940956006053794E-2</v>
      </c>
      <c r="F164" s="16">
        <f>'Ref. ACS-5-YR'!AB876</f>
        <v>300078</v>
      </c>
      <c r="G164" s="55">
        <v>2.3781100446740353E-2</v>
      </c>
      <c r="H164" s="270"/>
    </row>
    <row r="165" spans="1:8" hidden="1" x14ac:dyDescent="0.3">
      <c r="A165" s="13" t="s">
        <v>1367</v>
      </c>
      <c r="B165" s="16">
        <f>'Ref. ACS-5-YR'!H877</f>
        <v>137</v>
      </c>
      <c r="C165" s="55">
        <v>4.3795404002965159E-2</v>
      </c>
      <c r="D165" s="16">
        <f>'Ref. ACS-5-YR'!R877</f>
        <v>11704</v>
      </c>
      <c r="E165" s="55">
        <v>4.1054737484816792E-2</v>
      </c>
      <c r="F165" s="16">
        <f>'Ref. ACS-5-YR'!AB877</f>
        <v>428778</v>
      </c>
      <c r="G165" s="55">
        <v>3.2560820210198106E-2</v>
      </c>
      <c r="H165" s="270"/>
    </row>
    <row r="166" spans="1:8" hidden="1" x14ac:dyDescent="0.3">
      <c r="A166" s="13" t="s">
        <v>1368</v>
      </c>
      <c r="B166" s="16">
        <f>'Ref. ACS-5-YR'!H878</f>
        <v>190</v>
      </c>
      <c r="C166" s="55">
        <v>5.0413639733135659E-2</v>
      </c>
      <c r="D166" s="16">
        <f>'Ref. ACS-5-YR'!R878</f>
        <v>15288</v>
      </c>
      <c r="E166" s="55">
        <v>4.7469032756750434E-2</v>
      </c>
      <c r="F166" s="16">
        <f>'Ref. ACS-5-YR'!AB878</f>
        <v>598398</v>
      </c>
      <c r="G166" s="55">
        <v>4.5974300125434422E-2</v>
      </c>
      <c r="H166" s="270"/>
    </row>
    <row r="167" spans="1:8" hidden="1" x14ac:dyDescent="0.3">
      <c r="A167" s="13" t="s">
        <v>1369</v>
      </c>
      <c r="B167" s="16">
        <f>'Ref. ACS-5-YR'!H879</f>
        <v>47</v>
      </c>
      <c r="C167" s="55">
        <v>2.8346923647146034E-2</v>
      </c>
      <c r="D167" s="16">
        <f>'Ref. ACS-5-YR'!R879</f>
        <v>9160</v>
      </c>
      <c r="E167" s="55">
        <v>2.8421011607438634E-2</v>
      </c>
      <c r="F167" s="16">
        <f>'Ref. ACS-5-YR'!AB879</f>
        <v>478880</v>
      </c>
      <c r="G167" s="55">
        <v>3.5904204958715193E-2</v>
      </c>
      <c r="H167" s="270"/>
    </row>
    <row r="168" spans="1:8" hidden="1" x14ac:dyDescent="0.3">
      <c r="A168" s="13" t="s">
        <v>1370</v>
      </c>
      <c r="B168" s="16">
        <f>'Ref. ACS-5-YR'!H880</f>
        <v>129</v>
      </c>
      <c r="C168" s="55">
        <v>1.8852483320978504E-2</v>
      </c>
      <c r="D168" s="16">
        <f>'Ref. ACS-5-YR'!R880</f>
        <v>6049</v>
      </c>
      <c r="E168" s="55">
        <v>1.9340318149045486E-2</v>
      </c>
      <c r="F168" s="16">
        <f>'Ref. ACS-5-YR'!AB880</f>
        <v>352103</v>
      </c>
      <c r="G168" s="55">
        <v>2.5746255097833792E-2</v>
      </c>
      <c r="H168" s="270"/>
    </row>
    <row r="169" spans="1:8" hidden="1" x14ac:dyDescent="0.3">
      <c r="A169" s="13" t="s">
        <v>1371</v>
      </c>
      <c r="B169" s="16">
        <f>'Ref. ACS-5-YR'!H881</f>
        <v>74</v>
      </c>
      <c r="C169" s="55">
        <v>1.7168272794662712E-2</v>
      </c>
      <c r="D169" s="16">
        <f>'Ref. ACS-5-YR'!R881</f>
        <v>5856</v>
      </c>
      <c r="E169" s="55">
        <v>1.9820984326385325E-2</v>
      </c>
      <c r="F169" s="16">
        <f>'Ref. ACS-5-YR'!AB881</f>
        <v>448068</v>
      </c>
      <c r="G169" s="55">
        <v>3.2509993279805853E-2</v>
      </c>
      <c r="H169" s="270"/>
    </row>
    <row r="170" spans="1:8" hidden="1" x14ac:dyDescent="0.3">
      <c r="A170" s="13" t="s">
        <v>1372</v>
      </c>
      <c r="B170" s="16">
        <f>'Ref. ACS-5-YR'!H882</f>
        <v>43</v>
      </c>
      <c r="C170" s="55">
        <v>1.1374351371386211E-2</v>
      </c>
      <c r="D170" s="16">
        <f>'Ref. ACS-5-YR'!R882</f>
        <v>3818</v>
      </c>
      <c r="E170" s="55">
        <v>1.3000720999266011E-2</v>
      </c>
      <c r="F170" s="16">
        <f>'Ref. ACS-5-YR'!AB882</f>
        <v>599277</v>
      </c>
      <c r="G170" s="55">
        <v>4.1075136002286371E-2</v>
      </c>
      <c r="H170" s="270"/>
    </row>
    <row r="171" spans="1:8" hidden="1" x14ac:dyDescent="0.3">
      <c r="A171" s="13" t="s">
        <v>1374</v>
      </c>
      <c r="B171" s="16">
        <f>'Ref. ACS-5-YR'!H883</f>
        <v>875</v>
      </c>
      <c r="C171" s="55">
        <v>0.3492008895478132</v>
      </c>
      <c r="D171" s="16">
        <f>'Ref. ACS-5-YR'!R883</f>
        <v>100653</v>
      </c>
      <c r="E171" s="55">
        <v>0.36356875150208179</v>
      </c>
      <c r="F171" s="16">
        <f>'Ref. ACS-5-YR'!AB883</f>
        <v>5070224</v>
      </c>
      <c r="G171" s="55">
        <v>0.39001144257561138</v>
      </c>
      <c r="H171" s="270"/>
    </row>
    <row r="172" spans="1:8" hidden="1" x14ac:dyDescent="0.3">
      <c r="A172" s="13" t="s">
        <v>1357</v>
      </c>
      <c r="B172" s="16">
        <f>'Ref. ACS-5-YR'!H884</f>
        <v>157</v>
      </c>
      <c r="C172" s="55">
        <v>2.7404002965159376E-2</v>
      </c>
      <c r="D172" s="16">
        <f>'Ref. ACS-5-YR'!R884</f>
        <v>6879</v>
      </c>
      <c r="E172" s="55">
        <v>2.3289575389891719E-2</v>
      </c>
      <c r="F172" s="16">
        <f>'Ref. ACS-5-YR'!AB884</f>
        <v>215299</v>
      </c>
      <c r="G172" s="55">
        <v>1.6798875459914726E-2</v>
      </c>
      <c r="H172" s="270"/>
    </row>
    <row r="173" spans="1:8" hidden="1" x14ac:dyDescent="0.3">
      <c r="A173" s="13" t="s">
        <v>1358</v>
      </c>
      <c r="B173" s="16">
        <f>'Ref. ACS-5-YR'!H885</f>
        <v>94</v>
      </c>
      <c r="C173" s="55">
        <v>2.059006671608599E-2</v>
      </c>
      <c r="D173" s="16">
        <f>'Ref. ACS-5-YR'!R885</f>
        <v>5287</v>
      </c>
      <c r="E173" s="55">
        <v>1.693049177346333E-2</v>
      </c>
      <c r="F173" s="16">
        <f>'Ref. ACS-5-YR'!AB885</f>
        <v>154532</v>
      </c>
      <c r="G173" s="55">
        <v>1.2835218171723882E-2</v>
      </c>
      <c r="H173" s="270"/>
    </row>
    <row r="174" spans="1:8" hidden="1" x14ac:dyDescent="0.3">
      <c r="A174" s="13" t="s">
        <v>1359</v>
      </c>
      <c r="B174" s="16">
        <f>'Ref. ACS-5-YR'!H886</f>
        <v>33</v>
      </c>
      <c r="C174" s="55">
        <v>1.6966641957005188E-2</v>
      </c>
      <c r="D174" s="16">
        <f>'Ref. ACS-5-YR'!R886</f>
        <v>3701</v>
      </c>
      <c r="E174" s="55">
        <v>1.4660318408865043E-2</v>
      </c>
      <c r="F174" s="16">
        <f>'Ref. ACS-5-YR'!AB886</f>
        <v>120380</v>
      </c>
      <c r="G174" s="55">
        <v>1.0196357541313554E-2</v>
      </c>
      <c r="H174" s="270"/>
    </row>
    <row r="175" spans="1:8" hidden="1" x14ac:dyDescent="0.3">
      <c r="A175" s="13" t="s">
        <v>1360</v>
      </c>
      <c r="B175" s="16">
        <f>'Ref. ACS-5-YR'!H887</f>
        <v>0</v>
      </c>
      <c r="C175" s="55">
        <v>1.847887323943662E-2</v>
      </c>
      <c r="D175" s="16">
        <f>'Ref. ACS-5-YR'!R887</f>
        <v>4395</v>
      </c>
      <c r="E175" s="55">
        <v>1.7355946295297915E-2</v>
      </c>
      <c r="F175" s="16">
        <f>'Ref. ACS-5-YR'!AB887</f>
        <v>145227</v>
      </c>
      <c r="G175" s="55">
        <v>1.1783108378807975E-2</v>
      </c>
      <c r="H175" s="270"/>
    </row>
    <row r="176" spans="1:8" hidden="1" x14ac:dyDescent="0.3">
      <c r="A176" s="13" t="s">
        <v>1361</v>
      </c>
      <c r="B176" s="16">
        <f>'Ref. ACS-5-YR'!H888</f>
        <v>32</v>
      </c>
      <c r="C176" s="55">
        <v>1.3141586360266865E-2</v>
      </c>
      <c r="D176" s="16">
        <f>'Ref. ACS-5-YR'!R888</f>
        <v>3653</v>
      </c>
      <c r="E176" s="55">
        <v>1.3900346209557463E-2</v>
      </c>
      <c r="F176" s="16">
        <f>'Ref. ACS-5-YR'!AB888</f>
        <v>134811</v>
      </c>
      <c r="G176" s="55">
        <v>1.0918590589918974E-2</v>
      </c>
      <c r="H176" s="270"/>
    </row>
    <row r="177" spans="1:8" hidden="1" x14ac:dyDescent="0.3">
      <c r="A177" s="13" t="s">
        <v>1362</v>
      </c>
      <c r="B177" s="16">
        <f>'Ref. ACS-5-YR'!H889</f>
        <v>48</v>
      </c>
      <c r="C177" s="55">
        <v>1.5246849518161602E-2</v>
      </c>
      <c r="D177" s="16">
        <f>'Ref. ACS-5-YR'!R889</f>
        <v>4454</v>
      </c>
      <c r="E177" s="55">
        <v>1.6079582729794158E-2</v>
      </c>
      <c r="F177" s="16">
        <f>'Ref. ACS-5-YR'!AB889</f>
        <v>149463</v>
      </c>
      <c r="G177" s="55">
        <v>1.2028196910427924E-2</v>
      </c>
      <c r="H177" s="270"/>
    </row>
    <row r="178" spans="1:8" hidden="1" x14ac:dyDescent="0.3">
      <c r="A178" s="13" t="s">
        <v>1363</v>
      </c>
      <c r="B178" s="16">
        <f>'Ref. ACS-5-YR'!H890</f>
        <v>45</v>
      </c>
      <c r="C178" s="55">
        <v>1.1653076352853967E-2</v>
      </c>
      <c r="D178" s="16">
        <f>'Ref. ACS-5-YR'!R890</f>
        <v>3864</v>
      </c>
      <c r="E178" s="55">
        <v>1.2607743921846278E-2</v>
      </c>
      <c r="F178" s="16">
        <f>'Ref. ACS-5-YR'!AB890</f>
        <v>138441</v>
      </c>
      <c r="G178" s="55">
        <v>1.1373043144014388E-2</v>
      </c>
      <c r="H178" s="270"/>
    </row>
    <row r="179" spans="1:8" hidden="1" x14ac:dyDescent="0.3">
      <c r="A179" s="13" t="s">
        <v>1364</v>
      </c>
      <c r="B179" s="16">
        <f>'Ref. ACS-5-YR'!H891</f>
        <v>0</v>
      </c>
      <c r="C179" s="55">
        <v>1.4499629355077835E-2</v>
      </c>
      <c r="D179" s="16">
        <f>'Ref. ACS-5-YR'!R891</f>
        <v>4214</v>
      </c>
      <c r="E179" s="55">
        <v>1.5196196241710133E-2</v>
      </c>
      <c r="F179" s="16">
        <f>'Ref. ACS-5-YR'!AB891</f>
        <v>155952</v>
      </c>
      <c r="G179" s="55">
        <v>1.2048972322398209E-2</v>
      </c>
      <c r="H179" s="270"/>
    </row>
    <row r="180" spans="1:8" hidden="1" x14ac:dyDescent="0.3">
      <c r="A180" s="13" t="s">
        <v>1365</v>
      </c>
      <c r="B180" s="16">
        <f>'Ref. ACS-5-YR'!H892</f>
        <v>10</v>
      </c>
      <c r="C180" s="55">
        <v>1.3159377316530763E-2</v>
      </c>
      <c r="D180" s="16">
        <f>'Ref. ACS-5-YR'!R892</f>
        <v>3958</v>
      </c>
      <c r="E180" s="55">
        <v>1.242262248868161E-2</v>
      </c>
      <c r="F180" s="16">
        <f>'Ref. ACS-5-YR'!AB892</f>
        <v>140200</v>
      </c>
      <c r="G180" s="55">
        <v>1.1521384185204441E-2</v>
      </c>
      <c r="H180" s="270"/>
    </row>
    <row r="181" spans="1:8" hidden="1" x14ac:dyDescent="0.3">
      <c r="A181" s="13" t="s">
        <v>1366</v>
      </c>
      <c r="B181" s="16">
        <f>'Ref. ACS-5-YR'!H893</f>
        <v>46</v>
      </c>
      <c r="C181" s="55">
        <v>2.5808747220163082E-2</v>
      </c>
      <c r="D181" s="16">
        <f>'Ref. ACS-5-YR'!R893</f>
        <v>7336</v>
      </c>
      <c r="E181" s="55">
        <v>2.4195696089066143E-2</v>
      </c>
      <c r="F181" s="16">
        <f>'Ref. ACS-5-YR'!AB893</f>
        <v>298933</v>
      </c>
      <c r="G181" s="55">
        <v>2.3611370697285687E-2</v>
      </c>
      <c r="H181" s="270"/>
    </row>
    <row r="182" spans="1:8" hidden="1" x14ac:dyDescent="0.3">
      <c r="A182" s="13" t="s">
        <v>1367</v>
      </c>
      <c r="B182" s="16">
        <f>'Ref. ACS-5-YR'!H894</f>
        <v>33</v>
      </c>
      <c r="C182" s="55">
        <v>3.3559673832468495E-2</v>
      </c>
      <c r="D182" s="16">
        <f>'Ref. ACS-5-YR'!R894</f>
        <v>9619</v>
      </c>
      <c r="E182" s="55">
        <v>3.5124356134664476E-2</v>
      </c>
      <c r="F182" s="16">
        <f>'Ref. ACS-5-YR'!AB894</f>
        <v>419518</v>
      </c>
      <c r="G182" s="55">
        <v>3.2930024579382239E-2</v>
      </c>
      <c r="H182" s="270"/>
    </row>
    <row r="183" spans="1:8" hidden="1" x14ac:dyDescent="0.3">
      <c r="A183" s="13" t="s">
        <v>1368</v>
      </c>
      <c r="B183" s="16">
        <f>'Ref. ACS-5-YR'!H895</f>
        <v>206</v>
      </c>
      <c r="C183" s="55">
        <v>4.268643439584878E-2</v>
      </c>
      <c r="D183" s="16">
        <f>'Ref. ACS-5-YR'!R895</f>
        <v>12789</v>
      </c>
      <c r="E183" s="55">
        <v>4.7897735023026508E-2</v>
      </c>
      <c r="F183" s="16">
        <f>'Ref. ACS-5-YR'!AB895</f>
        <v>627473</v>
      </c>
      <c r="G183" s="55">
        <v>4.9514936294614044E-2</v>
      </c>
      <c r="H183" s="270"/>
    </row>
    <row r="184" spans="1:8" hidden="1" x14ac:dyDescent="0.3">
      <c r="A184" s="13" t="s">
        <v>1369</v>
      </c>
      <c r="B184" s="16">
        <f>'Ref. ACS-5-YR'!H896</f>
        <v>16</v>
      </c>
      <c r="C184" s="55">
        <v>3.4099332839140101E-2</v>
      </c>
      <c r="D184" s="16">
        <f>'Ref. ACS-5-YR'!R896</f>
        <v>9641</v>
      </c>
      <c r="E184" s="55">
        <v>3.6660539255487061E-2</v>
      </c>
      <c r="F184" s="16">
        <f>'Ref. ACS-5-YR'!AB896</f>
        <v>540673</v>
      </c>
      <c r="G184" s="55">
        <v>4.1022929155231883E-2</v>
      </c>
      <c r="H184" s="270"/>
    </row>
    <row r="185" spans="1:8" hidden="1" x14ac:dyDescent="0.3">
      <c r="A185" s="13" t="s">
        <v>1370</v>
      </c>
      <c r="B185" s="16">
        <f>'Ref. ACS-5-YR'!H897</f>
        <v>23</v>
      </c>
      <c r="C185" s="55">
        <v>1.681245366938473E-2</v>
      </c>
      <c r="D185" s="16">
        <f>'Ref. ACS-5-YR'!R897</f>
        <v>6156</v>
      </c>
      <c r="E185" s="55">
        <v>2.1883302046728548E-2</v>
      </c>
      <c r="F185" s="16">
        <f>'Ref. ACS-5-YR'!AB897</f>
        <v>406789</v>
      </c>
      <c r="G185" s="55">
        <v>3.058232636470308E-2</v>
      </c>
      <c r="H185" s="270"/>
    </row>
    <row r="186" spans="1:8" hidden="1" x14ac:dyDescent="0.3">
      <c r="A186" s="13" t="s">
        <v>1371</v>
      </c>
      <c r="B186" s="16">
        <f>'Ref. ACS-5-YR'!H898</f>
        <v>121</v>
      </c>
      <c r="C186" s="55">
        <v>2.2161601186063751E-2</v>
      </c>
      <c r="D186" s="16">
        <f>'Ref. ACS-5-YR'!R898</f>
        <v>7848</v>
      </c>
      <c r="E186" s="55">
        <v>2.8161192052119803E-2</v>
      </c>
      <c r="F186" s="16">
        <f>'Ref. ACS-5-YR'!AB898</f>
        <v>563596</v>
      </c>
      <c r="G186" s="55">
        <v>4.1732896277950786E-2</v>
      </c>
      <c r="H186" s="270"/>
    </row>
    <row r="187" spans="1:8" hidden="1" x14ac:dyDescent="0.3">
      <c r="A187" s="13" t="s">
        <v>1372</v>
      </c>
      <c r="B187" s="16">
        <f>'Ref. ACS-5-YR'!H899</f>
        <v>11</v>
      </c>
      <c r="C187" s="55">
        <v>2.2932542624166049E-2</v>
      </c>
      <c r="D187" s="16">
        <f>'Ref. ACS-5-YR'!R899</f>
        <v>6859</v>
      </c>
      <c r="E187" s="55">
        <v>2.7203107441881612E-2</v>
      </c>
      <c r="F187" s="16">
        <f>'Ref. ACS-5-YR'!AB899</f>
        <v>858937</v>
      </c>
      <c r="G187" s="55">
        <v>6.1113212502719588E-2</v>
      </c>
      <c r="H187" s="270"/>
    </row>
    <row r="188" spans="1:8" x14ac:dyDescent="0.3">
      <c r="A188" s="13" t="s">
        <v>1375</v>
      </c>
      <c r="B188" s="16">
        <f>'Ref. ACS-5-YR'!H900</f>
        <v>1178</v>
      </c>
      <c r="C188" s="55">
        <f>B188/B136</f>
        <v>0.34075788255713046</v>
      </c>
      <c r="D188" s="16">
        <f>'Ref. ACS-5-YR'!R900</f>
        <v>58117</v>
      </c>
      <c r="E188" s="55">
        <f>D188/D136</f>
        <v>0.21245010162453026</v>
      </c>
      <c r="F188" s="16">
        <f>'Ref. ACS-5-YR'!AB900</f>
        <v>3198850</v>
      </c>
      <c r="G188" s="55">
        <f>F188/F136</f>
        <v>0.24412899101694452</v>
      </c>
      <c r="H188" s="270"/>
    </row>
    <row r="189" spans="1:8" x14ac:dyDescent="0.3">
      <c r="A189" s="13" t="s">
        <v>1357</v>
      </c>
      <c r="B189" s="16">
        <f>'Ref. ACS-5-YR'!H901</f>
        <v>0</v>
      </c>
      <c r="C189" s="55">
        <f>B189/B188</f>
        <v>0</v>
      </c>
      <c r="D189" s="16">
        <f>'Ref. ACS-5-YR'!R901</f>
        <v>4044</v>
      </c>
      <c r="E189" s="55">
        <f>D189/D188</f>
        <v>6.9583770669511505E-2</v>
      </c>
      <c r="F189" s="16">
        <f>'Ref. ACS-5-YR'!AB901</f>
        <v>172556</v>
      </c>
      <c r="G189" s="55">
        <f>F189/F188</f>
        <v>5.3943135814433309E-2</v>
      </c>
      <c r="H189" s="270"/>
    </row>
    <row r="190" spans="1:8" x14ac:dyDescent="0.3">
      <c r="A190" s="13" t="s">
        <v>1358</v>
      </c>
      <c r="B190" s="16">
        <f>'Ref. ACS-5-YR'!H902</f>
        <v>97</v>
      </c>
      <c r="C190" s="55">
        <f>B190/B188</f>
        <v>8.234295415959253E-2</v>
      </c>
      <c r="D190" s="16">
        <f>'Ref. ACS-5-YR'!R902</f>
        <v>5733</v>
      </c>
      <c r="E190" s="55">
        <f>D190/D188</f>
        <v>9.864583512569472E-2</v>
      </c>
      <c r="F190" s="16">
        <f>'Ref. ACS-5-YR'!AB902</f>
        <v>231833</v>
      </c>
      <c r="G190" s="55">
        <f>F190/F188</f>
        <v>7.2473857792644231E-2</v>
      </c>
      <c r="H190" s="270"/>
    </row>
    <row r="191" spans="1:8" x14ac:dyDescent="0.3">
      <c r="A191" s="13" t="s">
        <v>1359</v>
      </c>
      <c r="B191" s="16">
        <f>'Ref. ACS-5-YR'!H903</f>
        <v>165</v>
      </c>
      <c r="C191" s="55">
        <f>B191/B188</f>
        <v>0.14006791171477079</v>
      </c>
      <c r="D191" s="16">
        <f>'Ref. ACS-5-YR'!R903</f>
        <v>4533</v>
      </c>
      <c r="E191" s="55">
        <f>D191/D188</f>
        <v>7.7997831959667571E-2</v>
      </c>
      <c r="F191" s="16">
        <f>'Ref. ACS-5-YR'!AB903</f>
        <v>189249</v>
      </c>
      <c r="G191" s="55">
        <f>F191/F188</f>
        <v>5.916157369054504E-2</v>
      </c>
      <c r="H191" s="270"/>
    </row>
    <row r="192" spans="1:8" x14ac:dyDescent="0.3">
      <c r="A192" s="13" t="s">
        <v>1360</v>
      </c>
      <c r="B192" s="16">
        <f>'Ref. ACS-5-YR'!H904</f>
        <v>171</v>
      </c>
      <c r="C192" s="55">
        <f>B192/B188</f>
        <v>0.14516129032258066</v>
      </c>
      <c r="D192" s="16">
        <f>'Ref. ACS-5-YR'!R904</f>
        <v>4295</v>
      </c>
      <c r="E192" s="55">
        <f>D192/D188</f>
        <v>7.3902644665072181E-2</v>
      </c>
      <c r="F192" s="16">
        <f>'Ref. ACS-5-YR'!AB904</f>
        <v>173679</v>
      </c>
      <c r="G192" s="55">
        <f>F192/F188</f>
        <v>5.4294199477937385E-2</v>
      </c>
      <c r="H192" s="270"/>
    </row>
    <row r="193" spans="1:9" x14ac:dyDescent="0.3">
      <c r="A193" s="13" t="s">
        <v>1361</v>
      </c>
      <c r="B193" s="16">
        <f>'Ref. ACS-5-YR'!H905</f>
        <v>26</v>
      </c>
      <c r="C193" s="55">
        <f>B193/B188</f>
        <v>2.2071307300509338E-2</v>
      </c>
      <c r="D193" s="16">
        <f>'Ref. ACS-5-YR'!R905</f>
        <v>3702</v>
      </c>
      <c r="E193" s="55">
        <f>D193/D188</f>
        <v>6.3699089767193767E-2</v>
      </c>
      <c r="F193" s="16">
        <f>'Ref. ACS-5-YR'!AB905</f>
        <v>156105</v>
      </c>
      <c r="G193" s="55">
        <f>F193/F188</f>
        <v>4.8800350125826467E-2</v>
      </c>
      <c r="H193" s="270"/>
    </row>
    <row r="194" spans="1:9" x14ac:dyDescent="0.3">
      <c r="A194" s="13" t="s">
        <v>1362</v>
      </c>
      <c r="B194" s="16">
        <f>'Ref. ACS-5-YR'!H906</f>
        <v>10</v>
      </c>
      <c r="C194" s="55">
        <f>B194/B188</f>
        <v>8.4889643463497456E-3</v>
      </c>
      <c r="D194" s="16">
        <f>'Ref. ACS-5-YR'!R906</f>
        <v>3069</v>
      </c>
      <c r="E194" s="55">
        <f>D194/D188</f>
        <v>5.2807268097114439E-2</v>
      </c>
      <c r="F194" s="16">
        <f>'Ref. ACS-5-YR'!AB906</f>
        <v>146101</v>
      </c>
      <c r="G194" s="55">
        <f>F194/F188</f>
        <v>4.5672976225831156E-2</v>
      </c>
      <c r="H194" s="270"/>
    </row>
    <row r="195" spans="1:9" x14ac:dyDescent="0.3">
      <c r="A195" s="13" t="s">
        <v>1363</v>
      </c>
      <c r="B195" s="16">
        <f>'Ref. ACS-5-YR'!H907</f>
        <v>55</v>
      </c>
      <c r="C195" s="55">
        <f>B195/B188</f>
        <v>4.6689303904923603E-2</v>
      </c>
      <c r="D195" s="16">
        <f>'Ref. ACS-5-YR'!R907</f>
        <v>2955</v>
      </c>
      <c r="E195" s="55">
        <f>D195/D188</f>
        <v>5.0845707796341864E-2</v>
      </c>
      <c r="F195" s="16">
        <f>'Ref. ACS-5-YR'!AB907</f>
        <v>133947</v>
      </c>
      <c r="G195" s="55">
        <f>F195/F188</f>
        <v>4.1873485783953605E-2</v>
      </c>
      <c r="H195" s="270"/>
    </row>
    <row r="196" spans="1:9" x14ac:dyDescent="0.3">
      <c r="A196" s="13" t="s">
        <v>1364</v>
      </c>
      <c r="B196" s="16">
        <f>'Ref. ACS-5-YR'!H908</f>
        <v>0</v>
      </c>
      <c r="C196" s="55">
        <f>B196/B188</f>
        <v>0</v>
      </c>
      <c r="D196" s="16">
        <f>'Ref. ACS-5-YR'!R908</f>
        <v>2576</v>
      </c>
      <c r="E196" s="55">
        <f>D196/D188</f>
        <v>4.4324380129738286E-2</v>
      </c>
      <c r="F196" s="16">
        <f>'Ref. ACS-5-YR'!AB908</f>
        <v>124511</v>
      </c>
      <c r="G196" s="55">
        <f>F196/F188</f>
        <v>3.892367569595323E-2</v>
      </c>
      <c r="H196" s="270"/>
    </row>
    <row r="197" spans="1:9" x14ac:dyDescent="0.3">
      <c r="A197" s="13" t="s">
        <v>1365</v>
      </c>
      <c r="B197" s="16">
        <f>'Ref. ACS-5-YR'!H909</f>
        <v>72</v>
      </c>
      <c r="C197" s="55">
        <f>B197/B188</f>
        <v>6.1120543293718167E-2</v>
      </c>
      <c r="D197" s="16">
        <f>'Ref. ACS-5-YR'!R909</f>
        <v>2437</v>
      </c>
      <c r="E197" s="55">
        <f>D197/D188</f>
        <v>4.1932653096340144E-2</v>
      </c>
      <c r="F197" s="16">
        <f>'Ref. ACS-5-YR'!AB909</f>
        <v>116059</v>
      </c>
      <c r="G197" s="55">
        <f>F197/F188</f>
        <v>3.6281476155493382E-2</v>
      </c>
      <c r="H197" s="270"/>
    </row>
    <row r="198" spans="1:9" x14ac:dyDescent="0.3">
      <c r="A198" s="13" t="s">
        <v>1366</v>
      </c>
      <c r="B198" s="16">
        <f>'Ref. ACS-5-YR'!H910</f>
        <v>46</v>
      </c>
      <c r="C198" s="55">
        <f>B198/B188</f>
        <v>3.9049235993208829E-2</v>
      </c>
      <c r="D198" s="16">
        <f>'Ref. ACS-5-YR'!R910</f>
        <v>4084</v>
      </c>
      <c r="E198" s="55">
        <f>D198/D188</f>
        <v>7.0272037441712412E-2</v>
      </c>
      <c r="F198" s="16">
        <f>'Ref. ACS-5-YR'!AB910</f>
        <v>216099</v>
      </c>
      <c r="G198" s="55">
        <f>F198/F188</f>
        <v>6.7555215155446491E-2</v>
      </c>
      <c r="H198" s="270"/>
    </row>
    <row r="199" spans="1:9" x14ac:dyDescent="0.3">
      <c r="A199" s="13" t="s">
        <v>1367</v>
      </c>
      <c r="B199" s="16">
        <f>'Ref. ACS-5-YR'!H911</f>
        <v>272</v>
      </c>
      <c r="C199" s="55">
        <f>B199/B188</f>
        <v>0.23089983022071306</v>
      </c>
      <c r="D199" s="16">
        <f>'Ref. ACS-5-YR'!R911</f>
        <v>4805</v>
      </c>
      <c r="E199" s="55">
        <f>D199/D188</f>
        <v>8.2678046010633721E-2</v>
      </c>
      <c r="F199" s="16">
        <f>'Ref. ACS-5-YR'!AB911</f>
        <v>279893</v>
      </c>
      <c r="G199" s="55">
        <f>F199/F188</f>
        <v>8.7498007096300234E-2</v>
      </c>
      <c r="H199" s="270"/>
    </row>
    <row r="200" spans="1:9" x14ac:dyDescent="0.3">
      <c r="A200" s="13" t="s">
        <v>1368</v>
      </c>
      <c r="B200" s="16">
        <f>'Ref. ACS-5-YR'!H912</f>
        <v>182</v>
      </c>
      <c r="C200" s="55">
        <f>B200/B188</f>
        <v>0.15449915110356535</v>
      </c>
      <c r="D200" s="16">
        <f>'Ref. ACS-5-YR'!R912</f>
        <v>5938</v>
      </c>
      <c r="E200" s="55">
        <f>D200/D188</f>
        <v>0.10217320233322436</v>
      </c>
      <c r="F200" s="16">
        <f>'Ref. ACS-5-YR'!AB912</f>
        <v>355361</v>
      </c>
      <c r="G200" s="55">
        <f>F200/F188</f>
        <v>0.111090235553402</v>
      </c>
      <c r="H200" s="270"/>
    </row>
    <row r="201" spans="1:9" x14ac:dyDescent="0.3">
      <c r="A201" s="13" t="s">
        <v>1369</v>
      </c>
      <c r="B201" s="16">
        <f>'Ref. ACS-5-YR'!H913</f>
        <v>69</v>
      </c>
      <c r="C201" s="55">
        <f>B201/B188</f>
        <v>5.857385398981324E-2</v>
      </c>
      <c r="D201" s="16">
        <f>'Ref. ACS-5-YR'!R913</f>
        <v>3390</v>
      </c>
      <c r="E201" s="55">
        <f>D201/D188</f>
        <v>5.8330608944026703E-2</v>
      </c>
      <c r="F201" s="16">
        <f>'Ref. ACS-5-YR'!AB913</f>
        <v>256255</v>
      </c>
      <c r="G201" s="55">
        <f>F201/F188</f>
        <v>8.0108476483736341E-2</v>
      </c>
      <c r="H201" s="270"/>
    </row>
    <row r="202" spans="1:9" x14ac:dyDescent="0.3">
      <c r="A202" s="13" t="s">
        <v>1370</v>
      </c>
      <c r="B202" s="16">
        <f>'Ref. ACS-5-YR'!H914</f>
        <v>0</v>
      </c>
      <c r="C202" s="55">
        <f>B202/B188</f>
        <v>0</v>
      </c>
      <c r="D202" s="16">
        <f>'Ref. ACS-5-YR'!R914</f>
        <v>2391</v>
      </c>
      <c r="E202" s="55">
        <f>D202/D188</f>
        <v>4.1141146308309104E-2</v>
      </c>
      <c r="F202" s="16">
        <f>'Ref. ACS-5-YR'!AB914</f>
        <v>170039</v>
      </c>
      <c r="G202" s="55">
        <f>F202/F188</f>
        <v>5.3156290541913502E-2</v>
      </c>
      <c r="H202" s="270"/>
    </row>
    <row r="203" spans="1:9" x14ac:dyDescent="0.3">
      <c r="A203" s="13" t="s">
        <v>1371</v>
      </c>
      <c r="B203" s="16">
        <f>'Ref. ACS-5-YR'!H915</f>
        <v>13</v>
      </c>
      <c r="C203" s="55">
        <f>B203/B188</f>
        <v>1.1035653650254669E-2</v>
      </c>
      <c r="D203" s="16">
        <f>'Ref. ACS-5-YR'!R915</f>
        <v>2146</v>
      </c>
      <c r="E203" s="55">
        <f>D203/D188</f>
        <v>3.6925512328578554E-2</v>
      </c>
      <c r="F203" s="16">
        <f>'Ref. ACS-5-YR'!AB915</f>
        <v>205551</v>
      </c>
      <c r="G203" s="55">
        <f>F203/F188</f>
        <v>6.4257780139737722E-2</v>
      </c>
      <c r="H203" s="270"/>
    </row>
    <row r="204" spans="1:9" x14ac:dyDescent="0.3">
      <c r="A204" s="13" t="s">
        <v>1372</v>
      </c>
      <c r="B204" s="16">
        <f>'Ref. ACS-5-YR'!H916</f>
        <v>0</v>
      </c>
      <c r="C204" s="55">
        <f>B204/B188</f>
        <v>0</v>
      </c>
      <c r="D204" s="16">
        <f>'Ref. ACS-5-YR'!R916</f>
        <v>2019</v>
      </c>
      <c r="E204" s="55">
        <f>D204/D188</f>
        <v>3.4740265326840686E-2</v>
      </c>
      <c r="F204" s="16">
        <f>'Ref. ACS-5-YR'!AB916</f>
        <v>271612</v>
      </c>
      <c r="G204" s="55">
        <f>F204/F188</f>
        <v>8.4909264266845905E-2</v>
      </c>
      <c r="H204" s="270"/>
    </row>
    <row r="205" spans="1:9" x14ac:dyDescent="0.3">
      <c r="A205" s="47" t="s">
        <v>1376</v>
      </c>
    </row>
    <row r="206" spans="1:9" x14ac:dyDescent="0.3">
      <c r="A206" s="47"/>
      <c r="I206" s="26" t="str">
        <f>A205</f>
        <v>Source: U.S. Census Bureau, ACS16-20 (5-year Estimates), Table B19037</v>
      </c>
    </row>
    <row r="208" spans="1:9" x14ac:dyDescent="0.3">
      <c r="A208" s="1" t="s">
        <v>1377</v>
      </c>
      <c r="C208" s="114" t="s">
        <v>177</v>
      </c>
      <c r="D208" s="114"/>
      <c r="E208" s="114" t="s">
        <v>177</v>
      </c>
      <c r="F208" s="114"/>
      <c r="G208" s="114" t="s">
        <v>177</v>
      </c>
      <c r="H208" s="276"/>
      <c r="I208" s="61" t="s">
        <v>1378</v>
      </c>
    </row>
    <row r="209" spans="1:9" x14ac:dyDescent="0.3">
      <c r="A209" s="48" t="s">
        <v>170</v>
      </c>
      <c r="B209" s="60" t="str">
        <f>B3</f>
        <v>City of Taft</v>
      </c>
      <c r="C209" s="60" t="str">
        <f>B3</f>
        <v>City of Taft</v>
      </c>
      <c r="D209" s="60" t="str">
        <f>B4</f>
        <v>Kern County</v>
      </c>
      <c r="E209" s="60" t="str">
        <f>B4</f>
        <v>Kern County</v>
      </c>
      <c r="F209" s="60" t="s">
        <v>171</v>
      </c>
      <c r="G209" s="60" t="s">
        <v>171</v>
      </c>
      <c r="H209" s="269"/>
    </row>
    <row r="210" spans="1:9" x14ac:dyDescent="0.3">
      <c r="A210" s="13" t="s">
        <v>178</v>
      </c>
      <c r="B210" s="16">
        <f>B211+B215</f>
        <v>1178</v>
      </c>
      <c r="C210" s="55"/>
      <c r="D210" s="16">
        <f>D211+D215</f>
        <v>58117</v>
      </c>
      <c r="E210" s="55"/>
      <c r="F210" s="16">
        <f>F211+F215</f>
        <v>3198850</v>
      </c>
      <c r="G210" s="55"/>
      <c r="H210" s="270"/>
    </row>
    <row r="211" spans="1:9" x14ac:dyDescent="0.3">
      <c r="A211" s="13" t="s">
        <v>1379</v>
      </c>
      <c r="B211" s="16">
        <f>SUM(B212:B214)</f>
        <v>723</v>
      </c>
      <c r="C211" s="55">
        <f>B211/B210</f>
        <v>0.61375212224108655</v>
      </c>
      <c r="D211" s="16">
        <f>SUM(D212:D214)</f>
        <v>44406</v>
      </c>
      <c r="E211" s="55">
        <f>D211/D210</f>
        <v>0.76407935715883479</v>
      </c>
      <c r="F211" s="16">
        <f>SUM(F212:F214)</f>
        <v>2340689</v>
      </c>
      <c r="G211" s="55">
        <f>F211/F210</f>
        <v>0.7317282773496725</v>
      </c>
      <c r="H211" s="270"/>
    </row>
    <row r="212" spans="1:9" x14ac:dyDescent="0.3">
      <c r="A212" s="13" t="s">
        <v>1380</v>
      </c>
      <c r="B212" s="16">
        <f>'Ref. ACS-5-YR'!H1007</f>
        <v>486</v>
      </c>
      <c r="C212" s="55">
        <f>B212/B211</f>
        <v>0.67219917012448138</v>
      </c>
      <c r="D212" s="16">
        <f>'Ref. ACS-5-YR'!R1007</f>
        <v>26393</v>
      </c>
      <c r="E212" s="55">
        <f>D212/D211</f>
        <v>0.59435661847498089</v>
      </c>
      <c r="F212" s="16">
        <f>'Ref. ACS-5-YR'!AB1007</f>
        <v>1350393</v>
      </c>
      <c r="G212" s="55">
        <f>F212/F211</f>
        <v>0.57692115441222647</v>
      </c>
      <c r="H212" s="270"/>
    </row>
    <row r="213" spans="1:9" x14ac:dyDescent="0.3">
      <c r="A213" s="13" t="s">
        <v>1381</v>
      </c>
      <c r="B213" s="16">
        <f>'Ref. ACS-5-YR'!H1008</f>
        <v>163</v>
      </c>
      <c r="C213" s="55">
        <f>B213/B211</f>
        <v>0.22544951590594745</v>
      </c>
      <c r="D213" s="16">
        <f>'Ref. ACS-5-YR'!R1008</f>
        <v>13340</v>
      </c>
      <c r="E213" s="55">
        <f>D213/D211</f>
        <v>0.30040985452416341</v>
      </c>
      <c r="F213" s="16">
        <f>'Ref. ACS-5-YR'!AB1008</f>
        <v>688443</v>
      </c>
      <c r="G213" s="55">
        <f>F213/F211</f>
        <v>0.29411980831285145</v>
      </c>
      <c r="H213" s="270"/>
    </row>
    <row r="214" spans="1:9" x14ac:dyDescent="0.3">
      <c r="A214" s="13" t="s">
        <v>1382</v>
      </c>
      <c r="B214" s="16">
        <f>'Ref. ACS-5-YR'!H1009</f>
        <v>74</v>
      </c>
      <c r="C214" s="55">
        <f>B214/B211</f>
        <v>0.10235131396957123</v>
      </c>
      <c r="D214" s="16">
        <f>'Ref. ACS-5-YR'!R1009</f>
        <v>4673</v>
      </c>
      <c r="E214" s="55">
        <f>D214/D211</f>
        <v>0.10523352700085574</v>
      </c>
      <c r="F214" s="16">
        <f>'Ref. ACS-5-YR'!AB1009</f>
        <v>301853</v>
      </c>
      <c r="G214" s="55">
        <f>F214/F211</f>
        <v>0.12895903727492206</v>
      </c>
      <c r="H214" s="270"/>
    </row>
    <row r="215" spans="1:9" x14ac:dyDescent="0.3">
      <c r="A215" s="13" t="s">
        <v>1383</v>
      </c>
      <c r="B215" s="16">
        <f>SUM(B216:B218)</f>
        <v>455</v>
      </c>
      <c r="C215" s="55">
        <f>B215/B210</f>
        <v>0.38624787775891339</v>
      </c>
      <c r="D215" s="16">
        <f>SUM(D216:D218)</f>
        <v>13711</v>
      </c>
      <c r="E215" s="55">
        <f>D215/D210</f>
        <v>0.23592064284116523</v>
      </c>
      <c r="F215" s="16">
        <f>SUM(F216:F218)</f>
        <v>858161</v>
      </c>
      <c r="G215" s="55">
        <f>F215/F210</f>
        <v>0.26827172265032745</v>
      </c>
      <c r="H215" s="270"/>
    </row>
    <row r="216" spans="1:9" x14ac:dyDescent="0.3">
      <c r="A216" s="13" t="s">
        <v>1380</v>
      </c>
      <c r="B216" s="16">
        <f>'Ref. ACS-5-YR'!H1017</f>
        <v>312</v>
      </c>
      <c r="C216" s="55">
        <f>B216/B215</f>
        <v>0.68571428571428572</v>
      </c>
      <c r="D216" s="16">
        <f>'Ref. ACS-5-YR'!R1017</f>
        <v>8690</v>
      </c>
      <c r="E216" s="55">
        <f>D216/D215</f>
        <v>0.63379768069433307</v>
      </c>
      <c r="F216" s="16">
        <f>'Ref. ACS-5-YR'!AB1017</f>
        <v>484266</v>
      </c>
      <c r="G216" s="55">
        <f>F216/F215</f>
        <v>0.56430669769425545</v>
      </c>
      <c r="H216" s="270"/>
    </row>
    <row r="217" spans="1:9" x14ac:dyDescent="0.3">
      <c r="A217" s="13" t="s">
        <v>1381</v>
      </c>
      <c r="B217" s="16">
        <f>'Ref. ACS-5-YR'!H1018</f>
        <v>143</v>
      </c>
      <c r="C217" s="55">
        <f>B217/B215</f>
        <v>0.31428571428571428</v>
      </c>
      <c r="D217" s="16">
        <f>'Ref. ACS-5-YR'!R1018</f>
        <v>3505</v>
      </c>
      <c r="E217" s="55">
        <f>D217/D215</f>
        <v>0.25563416235139669</v>
      </c>
      <c r="F217" s="16">
        <f>'Ref. ACS-5-YR'!AB1018</f>
        <v>234067</v>
      </c>
      <c r="G217" s="55">
        <f>F217/F215</f>
        <v>0.27275418015966701</v>
      </c>
      <c r="H217" s="270"/>
    </row>
    <row r="218" spans="1:9" x14ac:dyDescent="0.3">
      <c r="A218" s="13" t="s">
        <v>1382</v>
      </c>
      <c r="B218" s="16">
        <f>'Ref. ACS-5-YR'!H1019</f>
        <v>0</v>
      </c>
      <c r="C218" s="55">
        <f>B218/B215</f>
        <v>0</v>
      </c>
      <c r="D218" s="16">
        <f>'Ref. ACS-5-YR'!R1019</f>
        <v>1516</v>
      </c>
      <c r="E218" s="55">
        <f>D218/D215</f>
        <v>0.11056815695427029</v>
      </c>
      <c r="F218" s="16">
        <f>'Ref. ACS-5-YR'!AB1019</f>
        <v>139828</v>
      </c>
      <c r="G218" s="55">
        <f>F218/F215</f>
        <v>0.16293912214607748</v>
      </c>
      <c r="H218" s="270"/>
    </row>
    <row r="219" spans="1:9" x14ac:dyDescent="0.3">
      <c r="A219" s="47" t="s">
        <v>1384</v>
      </c>
    </row>
    <row r="222" spans="1:9" x14ac:dyDescent="0.3">
      <c r="I222" s="26" t="str">
        <f>A219</f>
        <v>Source: U.S. Census Bureau, ACS16-20 (5-year Estimates), Table B25007</v>
      </c>
    </row>
    <row r="223" spans="1:9" x14ac:dyDescent="0.3">
      <c r="A223" s="1" t="s">
        <v>1385</v>
      </c>
    </row>
    <row r="224" spans="1:9" ht="28.8" x14ac:dyDescent="0.3">
      <c r="A224" s="48"/>
      <c r="B224" s="60" t="s">
        <v>1386</v>
      </c>
      <c r="C224" s="60" t="s">
        <v>1338</v>
      </c>
      <c r="D224" s="60" t="s">
        <v>1386</v>
      </c>
      <c r="E224" s="60" t="s">
        <v>1338</v>
      </c>
      <c r="F224" s="60" t="s">
        <v>1386</v>
      </c>
      <c r="G224" s="60" t="s">
        <v>1338</v>
      </c>
      <c r="I224" s="61" t="s">
        <v>1387</v>
      </c>
    </row>
    <row r="225" spans="1:9" x14ac:dyDescent="0.3">
      <c r="A225" s="48" t="s">
        <v>170</v>
      </c>
      <c r="B225" s="151">
        <v>2010</v>
      </c>
      <c r="C225" s="151">
        <v>2010</v>
      </c>
      <c r="D225" s="151">
        <v>2015</v>
      </c>
      <c r="E225" s="151">
        <v>2015</v>
      </c>
      <c r="F225" s="151">
        <v>2020</v>
      </c>
      <c r="G225" s="151">
        <v>2020</v>
      </c>
    </row>
    <row r="226" spans="1:9" x14ac:dyDescent="0.3">
      <c r="A226" s="13" t="str">
        <f>B3</f>
        <v>City of Taft</v>
      </c>
      <c r="B226" s="63">
        <f>SUM('Ref. ACS-5-YR'!B1017:B1019)</f>
        <v>160</v>
      </c>
      <c r="C226" s="63">
        <f>SUM('Ref. ACS-5-YR'!B1007:B1009)</f>
        <v>412</v>
      </c>
      <c r="D226" s="63">
        <f>SUM('Ref. ACS-5-YR'!E1017:E1019)</f>
        <v>116</v>
      </c>
      <c r="E226" s="16">
        <f>SUM('Ref. ACS-5-YR'!E1007:E1009)</f>
        <v>394</v>
      </c>
      <c r="F226" s="16">
        <f>SUM('Ref. ACS-5-YR'!H1017:H1019)</f>
        <v>455</v>
      </c>
      <c r="G226" s="16">
        <f>SUM('Ref. ACS-5-YR'!H1007:H1009)</f>
        <v>723</v>
      </c>
    </row>
    <row r="227" spans="1:9" x14ac:dyDescent="0.3">
      <c r="A227" s="13" t="str">
        <f>B3</f>
        <v>City of Taft</v>
      </c>
      <c r="B227" s="5">
        <f>B226/(B226+C226)</f>
        <v>0.27972027972027974</v>
      </c>
      <c r="C227" s="5">
        <f>C226/(B226+C226)</f>
        <v>0.72027972027972031</v>
      </c>
      <c r="D227" s="5">
        <f>D226/(D226+E226)</f>
        <v>0.22745098039215686</v>
      </c>
      <c r="E227" s="5">
        <f>E226/(D226+E226)</f>
        <v>0.77254901960784317</v>
      </c>
      <c r="F227" s="5">
        <f>F226/(F226+G226)</f>
        <v>0.38624787775891339</v>
      </c>
      <c r="G227" s="5">
        <f>G226/(F226+G226)</f>
        <v>0.61375212224108655</v>
      </c>
    </row>
    <row r="228" spans="1:9" x14ac:dyDescent="0.3">
      <c r="A228" s="13" t="str">
        <f>B4</f>
        <v>Kern County</v>
      </c>
      <c r="B228" s="63">
        <f>SUM('Ref. ACS-5-YR'!L1017:L1019)</f>
        <v>9244</v>
      </c>
      <c r="C228" s="63">
        <f>SUM('Ref. ACS-5-YR'!L1007:L1009)</f>
        <v>34273</v>
      </c>
      <c r="D228" s="63">
        <f>SUM('Ref. ACS-5-YR'!O1017:O1019)</f>
        <v>11220</v>
      </c>
      <c r="E228" s="16">
        <f>SUM('Ref. ACS-5-YR'!O1007:O1009)</f>
        <v>36862</v>
      </c>
      <c r="F228" s="16">
        <f>SUM('Ref. ACS-5-YR'!R1017:R1019)</f>
        <v>13711</v>
      </c>
      <c r="G228" s="16">
        <f>SUM('Ref. ACS-5-YR'!R1007:R1009)</f>
        <v>44406</v>
      </c>
    </row>
    <row r="229" spans="1:9" x14ac:dyDescent="0.3">
      <c r="A229" s="13" t="str">
        <f>B4</f>
        <v>Kern County</v>
      </c>
      <c r="B229" s="5">
        <f>B228/(B228+C228)</f>
        <v>0.21242273134637038</v>
      </c>
      <c r="C229" s="5">
        <f>C228/(B228+C228)</f>
        <v>0.78757726865362965</v>
      </c>
      <c r="D229" s="5">
        <f>D228/(D228+E228)</f>
        <v>0.233351358096585</v>
      </c>
      <c r="E229" s="5">
        <f>E228/(D228+E228)</f>
        <v>0.76664864190341497</v>
      </c>
      <c r="F229" s="5">
        <f>F228/(F228+G228)</f>
        <v>0.23592064284116523</v>
      </c>
      <c r="G229" s="5">
        <f>G228/(F228+G228)</f>
        <v>0.76407935715883479</v>
      </c>
    </row>
    <row r="230" spans="1:9" x14ac:dyDescent="0.3">
      <c r="A230" s="13" t="s">
        <v>171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1388</v>
      </c>
    </row>
    <row r="239" spans="1:9" x14ac:dyDescent="0.3">
      <c r="I239" s="26" t="str">
        <f>A232</f>
        <v>Source: U.S. Census Bureau, ACS 06-10, 11-15, 16-20 (5-year Estimates), Table B25007</v>
      </c>
    </row>
    <row r="242" spans="1:10" x14ac:dyDescent="0.3">
      <c r="A242" s="1" t="s">
        <v>1389</v>
      </c>
      <c r="C242" s="114" t="s">
        <v>177</v>
      </c>
      <c r="D242" s="114"/>
      <c r="E242" s="114" t="s">
        <v>177</v>
      </c>
      <c r="F242" s="114"/>
      <c r="G242" s="114" t="s">
        <v>177</v>
      </c>
      <c r="I242" s="61" t="s">
        <v>1390</v>
      </c>
    </row>
    <row r="243" spans="1:10" x14ac:dyDescent="0.3">
      <c r="A243" s="80"/>
      <c r="B243" s="60" t="str">
        <f>Housing!B3</f>
        <v>City of Taft</v>
      </c>
      <c r="C243" s="60" t="str">
        <f>Housing!B3</f>
        <v>City of Taft</v>
      </c>
      <c r="D243" s="60" t="str">
        <f>Housing!B4</f>
        <v>Kern County</v>
      </c>
      <c r="E243" s="60" t="str">
        <f>Housing!B4</f>
        <v>Kern County</v>
      </c>
      <c r="F243" s="60" t="s">
        <v>171</v>
      </c>
      <c r="G243" s="60" t="s">
        <v>171</v>
      </c>
      <c r="H243" s="271"/>
      <c r="I243" s="42"/>
      <c r="J243" s="58"/>
    </row>
    <row r="244" spans="1:10" x14ac:dyDescent="0.3">
      <c r="A244" s="13" t="s">
        <v>1391</v>
      </c>
      <c r="B244" s="16">
        <f>'Ref. ACS-5-YR'!H1023</f>
        <v>3457</v>
      </c>
      <c r="C244" s="55"/>
      <c r="D244" s="16">
        <f>'Ref. ACS-5-YR'!R1023</f>
        <v>273556</v>
      </c>
      <c r="E244" s="55"/>
      <c r="F244" s="16">
        <f>'Ref. ACS-5-YR'!AB1023</f>
        <v>13103114</v>
      </c>
      <c r="G244" s="55"/>
      <c r="H244" s="270"/>
      <c r="I244" s="84"/>
      <c r="J244" s="54"/>
    </row>
    <row r="245" spans="1:10" x14ac:dyDescent="0.3">
      <c r="A245" s="7" t="s">
        <v>1392</v>
      </c>
      <c r="B245" s="118">
        <f t="shared" ref="B245:G245" si="3">SUM(B246:B248)</f>
        <v>151</v>
      </c>
      <c r="C245" s="119">
        <f t="shared" si="3"/>
        <v>4.367949088805323E-2</v>
      </c>
      <c r="D245" s="118">
        <f t="shared" si="3"/>
        <v>49656</v>
      </c>
      <c r="E245" s="119">
        <f t="shared" si="3"/>
        <v>0.18152041995057683</v>
      </c>
      <c r="F245" s="118">
        <f t="shared" si="3"/>
        <v>1809518</v>
      </c>
      <c r="G245" s="119">
        <f t="shared" si="3"/>
        <v>0.13700000000000001</v>
      </c>
      <c r="H245" s="270"/>
      <c r="I245" s="84"/>
      <c r="J245" s="54"/>
    </row>
    <row r="246" spans="1:10" x14ac:dyDescent="0.3">
      <c r="A246" s="7" t="s">
        <v>1324</v>
      </c>
      <c r="B246" s="118">
        <f t="shared" ref="B246:G248" si="4">B254+B262</f>
        <v>43</v>
      </c>
      <c r="C246" s="119">
        <f t="shared" si="4"/>
        <v>1.2438530517789991E-2</v>
      </c>
      <c r="D246" s="118">
        <f t="shared" si="4"/>
        <v>27802</v>
      </c>
      <c r="E246" s="119">
        <f t="shared" si="4"/>
        <v>0.10163184137799938</v>
      </c>
      <c r="F246" s="118">
        <f t="shared" si="4"/>
        <v>1025856</v>
      </c>
      <c r="G246" s="119">
        <f t="shared" si="4"/>
        <v>7.8E-2</v>
      </c>
      <c r="H246" s="270"/>
      <c r="I246" s="84"/>
      <c r="J246" s="54"/>
    </row>
    <row r="247" spans="1:10" x14ac:dyDescent="0.3">
      <c r="A247" s="7" t="s">
        <v>1325</v>
      </c>
      <c r="B247" s="118">
        <f t="shared" si="4"/>
        <v>0</v>
      </c>
      <c r="C247" s="119">
        <f t="shared" si="4"/>
        <v>0</v>
      </c>
      <c r="D247" s="118">
        <f t="shared" si="4"/>
        <v>12972</v>
      </c>
      <c r="E247" s="119">
        <f t="shared" si="4"/>
        <v>4.7419906710143442E-2</v>
      </c>
      <c r="F247" s="118">
        <f t="shared" si="4"/>
        <v>440129</v>
      </c>
      <c r="G247" s="119">
        <f t="shared" si="4"/>
        <v>3.3000000000000002E-2</v>
      </c>
      <c r="H247" s="270"/>
      <c r="I247" s="84"/>
      <c r="J247" s="54"/>
    </row>
    <row r="248" spans="1:10" x14ac:dyDescent="0.3">
      <c r="A248" s="7" t="s">
        <v>1393</v>
      </c>
      <c r="B248" s="118">
        <f t="shared" si="4"/>
        <v>108</v>
      </c>
      <c r="C248" s="119">
        <f t="shared" si="4"/>
        <v>3.1240960370263235E-2</v>
      </c>
      <c r="D248" s="118">
        <f t="shared" si="4"/>
        <v>8882</v>
      </c>
      <c r="E248" s="119">
        <f t="shared" si="4"/>
        <v>3.2468671862434018E-2</v>
      </c>
      <c r="F248" s="118">
        <f t="shared" si="4"/>
        <v>343533</v>
      </c>
      <c r="G248" s="119">
        <f t="shared" si="4"/>
        <v>2.5999999999999999E-2</v>
      </c>
      <c r="H248" s="270"/>
      <c r="I248" s="84"/>
      <c r="J248" s="54"/>
    </row>
    <row r="249" spans="1:10" x14ac:dyDescent="0.3">
      <c r="A249" s="13" t="s">
        <v>1394</v>
      </c>
      <c r="B249" s="16">
        <f>'Ref. ACS-5-YR'!H1024</f>
        <v>1830</v>
      </c>
      <c r="C249" s="55">
        <f>'Ref. ACS-5-YR'!I1024</f>
        <v>0.52936071738501589</v>
      </c>
      <c r="D249" s="16">
        <f>'Ref. ACS-5-YR'!R1024</f>
        <v>161113</v>
      </c>
      <c r="E249" s="55">
        <f>'Ref. ACS-5-YR'!S1024</f>
        <v>0.58895801956454985</v>
      </c>
      <c r="F249" s="16">
        <f>'Ref. ACS-5-YR'!AB1024</f>
        <v>7241318</v>
      </c>
      <c r="G249" s="55">
        <f>'Ref. ACS-5-YR'!AC1024</f>
        <v>0.55300000000000005</v>
      </c>
      <c r="H249" s="270"/>
      <c r="I249" s="84"/>
      <c r="J249" s="54"/>
    </row>
    <row r="250" spans="1:10" x14ac:dyDescent="0.3">
      <c r="A250" s="13" t="s">
        <v>1328</v>
      </c>
      <c r="B250" s="16">
        <f>'Ref. ACS-5-YR'!H1025</f>
        <v>581</v>
      </c>
      <c r="C250" s="55">
        <f>'Ref. ACS-5-YR'!I1025</f>
        <v>0.16806479606595315</v>
      </c>
      <c r="D250" s="16">
        <f>'Ref. ACS-5-YR'!R1025</f>
        <v>30653</v>
      </c>
      <c r="E250" s="55">
        <f>'Ref. ACS-5-YR'!S1025</f>
        <v>0.11205383906768632</v>
      </c>
      <c r="F250" s="16">
        <f>'Ref. ACS-5-YR'!AB1025</f>
        <v>1416913</v>
      </c>
      <c r="G250" s="55">
        <f>'Ref. ACS-5-YR'!AC1025</f>
        <v>0.108</v>
      </c>
      <c r="H250" s="270"/>
      <c r="I250" s="84"/>
      <c r="J250" s="54"/>
    </row>
    <row r="251" spans="1:10" x14ac:dyDescent="0.3">
      <c r="A251" s="13" t="s">
        <v>1321</v>
      </c>
      <c r="B251" s="16">
        <f>'Ref. ACS-5-YR'!H1026</f>
        <v>770</v>
      </c>
      <c r="C251" s="55">
        <f>'Ref. ACS-5-YR'!I1026</f>
        <v>0.22273647671391381</v>
      </c>
      <c r="D251" s="16">
        <f>'Ref. ACS-5-YR'!R1026</f>
        <v>50008</v>
      </c>
      <c r="E251" s="55">
        <f>'Ref. ACS-5-YR'!S1026</f>
        <v>0.18280717659272691</v>
      </c>
      <c r="F251" s="16">
        <f>'Ref. ACS-5-YR'!AB1026</f>
        <v>2403865</v>
      </c>
      <c r="G251" s="55">
        <f>'Ref. ACS-5-YR'!AC1026</f>
        <v>0.183</v>
      </c>
      <c r="H251" s="270"/>
      <c r="I251" s="84"/>
      <c r="J251" s="54"/>
    </row>
    <row r="252" spans="1:10" x14ac:dyDescent="0.3">
      <c r="A252" s="13" t="s">
        <v>1322</v>
      </c>
      <c r="B252" s="16">
        <f>'Ref. ACS-5-YR'!H1027</f>
        <v>122</v>
      </c>
      <c r="C252" s="55">
        <f>'Ref. ACS-5-YR'!I1027</f>
        <v>3.5290714492334396E-2</v>
      </c>
      <c r="D252" s="16">
        <f>'Ref. ACS-5-YR'!R1027</f>
        <v>24316</v>
      </c>
      <c r="E252" s="55">
        <f>'Ref. ACS-5-YR'!S1027</f>
        <v>8.8888563950342891E-2</v>
      </c>
      <c r="F252" s="16">
        <f>'Ref. ACS-5-YR'!AB1027</f>
        <v>1235833</v>
      </c>
      <c r="G252" s="55">
        <f>'Ref. ACS-5-YR'!AC1027</f>
        <v>9.4E-2</v>
      </c>
      <c r="H252" s="270"/>
      <c r="I252" s="84"/>
      <c r="J252" s="54"/>
    </row>
    <row r="253" spans="1:10" x14ac:dyDescent="0.3">
      <c r="A253" s="13" t="s">
        <v>1323</v>
      </c>
      <c r="B253" s="16">
        <f>'Ref. ACS-5-YR'!H1028</f>
        <v>254</v>
      </c>
      <c r="C253" s="55">
        <f>'Ref. ACS-5-YR'!I1028</f>
        <v>7.3474110500433898E-2</v>
      </c>
      <c r="D253" s="16">
        <f>'Ref. ACS-5-YR'!R1028</f>
        <v>27976</v>
      </c>
      <c r="E253" s="55">
        <f>'Ref. ACS-5-YR'!S1028</f>
        <v>0.10226790858178947</v>
      </c>
      <c r="F253" s="16">
        <f>'Ref. ACS-5-YR'!AB1028</f>
        <v>1182987</v>
      </c>
      <c r="G253" s="55">
        <f>'Ref. ACS-5-YR'!AC1028</f>
        <v>0.09</v>
      </c>
      <c r="H253" s="270"/>
      <c r="I253" s="84"/>
      <c r="J253" s="54"/>
    </row>
    <row r="254" spans="1:10" x14ac:dyDescent="0.3">
      <c r="A254" s="13" t="s">
        <v>1324</v>
      </c>
      <c r="B254" s="16">
        <f>'Ref. ACS-5-YR'!H1029</f>
        <v>13</v>
      </c>
      <c r="C254" s="55">
        <f>'Ref. ACS-5-YR'!I1029</f>
        <v>3.7604859704946487E-3</v>
      </c>
      <c r="D254" s="16">
        <f>'Ref. ACS-5-YR'!R1029</f>
        <v>16370</v>
      </c>
      <c r="E254" s="55">
        <f>'Ref. ACS-5-YR'!S1029</f>
        <v>5.9841494977262426E-2</v>
      </c>
      <c r="F254" s="16">
        <f>'Ref. ACS-5-YR'!AB1029</f>
        <v>567528</v>
      </c>
      <c r="G254" s="55">
        <f>'Ref. ACS-5-YR'!AC1029</f>
        <v>4.2999999999999997E-2</v>
      </c>
      <c r="H254" s="270"/>
      <c r="I254" s="84"/>
      <c r="J254" s="54"/>
    </row>
    <row r="255" spans="1:10" x14ac:dyDescent="0.3">
      <c r="A255" s="13" t="s">
        <v>1325</v>
      </c>
      <c r="B255" s="16">
        <f>'Ref. ACS-5-YR'!H1030</f>
        <v>0</v>
      </c>
      <c r="C255" s="55">
        <f>'Ref. ACS-5-YR'!I1030</f>
        <v>0</v>
      </c>
      <c r="D255" s="16">
        <f>'Ref. ACS-5-YR'!R1030</f>
        <v>7118</v>
      </c>
      <c r="E255" s="55">
        <f>'Ref. ACS-5-YR'!S1030</f>
        <v>2.6020266417113865E-2</v>
      </c>
      <c r="F255" s="16">
        <f>'Ref. ACS-5-YR'!AB1030</f>
        <v>238866</v>
      </c>
      <c r="G255" s="55">
        <f>'Ref. ACS-5-YR'!AC1030</f>
        <v>1.7999999999999999E-2</v>
      </c>
      <c r="H255" s="270"/>
      <c r="I255" s="84"/>
      <c r="J255" s="54"/>
    </row>
    <row r="256" spans="1:10" x14ac:dyDescent="0.3">
      <c r="A256" s="13" t="s">
        <v>1393</v>
      </c>
      <c r="B256" s="16">
        <f>'Ref. ACS-5-YR'!H1031</f>
        <v>90</v>
      </c>
      <c r="C256" s="55">
        <f>'Ref. ACS-5-YR'!I1031</f>
        <v>2.6034133641886028E-2</v>
      </c>
      <c r="D256" s="16">
        <f>'Ref. ACS-5-YR'!R1031</f>
        <v>4672</v>
      </c>
      <c r="E256" s="55">
        <f>'Ref. ACS-5-YR'!S1031</f>
        <v>1.7078769977627983E-2</v>
      </c>
      <c r="F256" s="16">
        <f>'Ref. ACS-5-YR'!AB1031</f>
        <v>195326</v>
      </c>
      <c r="G256" s="55">
        <f>'Ref. ACS-5-YR'!AC1031</f>
        <v>1.4999999999999999E-2</v>
      </c>
      <c r="H256" s="270"/>
      <c r="I256" s="84"/>
      <c r="J256" s="54"/>
    </row>
    <row r="257" spans="1:10" x14ac:dyDescent="0.3">
      <c r="A257" s="13" t="s">
        <v>1386</v>
      </c>
      <c r="B257" s="16">
        <f>'Ref. ACS-5-YR'!H1032</f>
        <v>1627</v>
      </c>
      <c r="C257" s="55">
        <f>'Ref. ACS-5-YR'!I1032</f>
        <v>0.47063928261498411</v>
      </c>
      <c r="D257" s="16">
        <f>'Ref. ACS-5-YR'!R1032</f>
        <v>112443</v>
      </c>
      <c r="E257" s="55">
        <f>'Ref. ACS-5-YR'!S1032</f>
        <v>0.41104198043545015</v>
      </c>
      <c r="F257" s="16">
        <f>'Ref. ACS-5-YR'!AB1032</f>
        <v>5861796</v>
      </c>
      <c r="G257" s="55">
        <f>'Ref. ACS-5-YR'!AC1032</f>
        <v>0.44700000000000001</v>
      </c>
      <c r="H257" s="270"/>
      <c r="I257" s="84"/>
      <c r="J257" s="54"/>
    </row>
    <row r="258" spans="1:10" x14ac:dyDescent="0.3">
      <c r="A258" s="13" t="s">
        <v>1328</v>
      </c>
      <c r="B258" s="16">
        <f>'Ref. ACS-5-YR'!H1033</f>
        <v>742</v>
      </c>
      <c r="C258" s="55">
        <f>'Ref. ACS-5-YR'!I1033</f>
        <v>0.21463696846977148</v>
      </c>
      <c r="D258" s="16">
        <f>'Ref. ACS-5-YR'!R1033</f>
        <v>26424</v>
      </c>
      <c r="E258" s="55">
        <f>'Ref. ACS-5-YR'!S1033</f>
        <v>9.6594481568673327E-2</v>
      </c>
      <c r="F258" s="16">
        <f>'Ref. ACS-5-YR'!AB1033</f>
        <v>1697906</v>
      </c>
      <c r="G258" s="55">
        <f>'Ref. ACS-5-YR'!AC1033</f>
        <v>0.13</v>
      </c>
      <c r="H258" s="270"/>
      <c r="I258" s="84"/>
      <c r="J258" s="54"/>
    </row>
    <row r="259" spans="1:10" x14ac:dyDescent="0.3">
      <c r="A259" s="13" t="s">
        <v>1321</v>
      </c>
      <c r="B259" s="16">
        <f>'Ref. ACS-5-YR'!H1034</f>
        <v>60</v>
      </c>
      <c r="C259" s="55">
        <f>'Ref. ACS-5-YR'!I1034</f>
        <v>1.7356089094590684E-2</v>
      </c>
      <c r="D259" s="16">
        <f>'Ref. ACS-5-YR'!R1034</f>
        <v>26091</v>
      </c>
      <c r="E259" s="55">
        <f>'Ref. ACS-5-YR'!S1034</f>
        <v>9.537718054073023E-2</v>
      </c>
      <c r="F259" s="16">
        <f>'Ref. ACS-5-YR'!AB1034</f>
        <v>1579529</v>
      </c>
      <c r="G259" s="55">
        <f>'Ref. ACS-5-YR'!AC1034</f>
        <v>0.121</v>
      </c>
      <c r="H259" s="270"/>
      <c r="I259" s="42"/>
      <c r="J259" s="54"/>
    </row>
    <row r="260" spans="1:10" x14ac:dyDescent="0.3">
      <c r="A260" s="13" t="s">
        <v>1322</v>
      </c>
      <c r="B260" s="16">
        <f>'Ref. ACS-5-YR'!H1035</f>
        <v>377</v>
      </c>
      <c r="C260" s="55">
        <f>'Ref. ACS-5-YR'!I1035</f>
        <v>0.1090540931443448</v>
      </c>
      <c r="D260" s="16">
        <f>'Ref. ACS-5-YR'!R1035</f>
        <v>18830</v>
      </c>
      <c r="E260" s="55">
        <f>'Ref. ACS-5-YR'!S1035</f>
        <v>6.8834169237742909E-2</v>
      </c>
      <c r="F260" s="16">
        <f>'Ref. ACS-5-YR'!AB1035</f>
        <v>954485</v>
      </c>
      <c r="G260" s="55">
        <f>'Ref. ACS-5-YR'!AC1035</f>
        <v>7.2999999999999995E-2</v>
      </c>
      <c r="H260" s="270"/>
      <c r="I260" s="42"/>
      <c r="J260" s="54"/>
    </row>
    <row r="261" spans="1:10" x14ac:dyDescent="0.3">
      <c r="A261" s="13" t="s">
        <v>1323</v>
      </c>
      <c r="B261" s="16">
        <f>'Ref. ACS-5-YR'!H1036</f>
        <v>400</v>
      </c>
      <c r="C261" s="55">
        <f>'Ref. ACS-5-YR'!I1036</f>
        <v>0.11570726063060457</v>
      </c>
      <c r="D261" s="16">
        <f>'Ref. ACS-5-YR'!R1036</f>
        <v>19602</v>
      </c>
      <c r="E261" s="55">
        <f>'Ref. ACS-5-YR'!S1036</f>
        <v>7.1656260509731104E-2</v>
      </c>
      <c r="F261" s="16">
        <f>'Ref. ACS-5-YR'!AB1036</f>
        <v>822078</v>
      </c>
      <c r="G261" s="55">
        <f>'Ref. ACS-5-YR'!AC1036</f>
        <v>6.3E-2</v>
      </c>
      <c r="H261" s="270"/>
      <c r="I261" s="42"/>
      <c r="J261" s="54"/>
    </row>
    <row r="262" spans="1:10" x14ac:dyDescent="0.3">
      <c r="A262" s="13" t="s">
        <v>1324</v>
      </c>
      <c r="B262" s="16">
        <f>'Ref. ACS-5-YR'!H1037</f>
        <v>30</v>
      </c>
      <c r="C262" s="55">
        <f>'Ref. ACS-5-YR'!I1037</f>
        <v>8.6780445472953421E-3</v>
      </c>
      <c r="D262" s="16">
        <f>'Ref. ACS-5-YR'!R1037</f>
        <v>11432</v>
      </c>
      <c r="E262" s="55">
        <f>'Ref. ACS-5-YR'!S1037</f>
        <v>4.1790346400736963E-2</v>
      </c>
      <c r="F262" s="16">
        <f>'Ref. ACS-5-YR'!AB1037</f>
        <v>458328</v>
      </c>
      <c r="G262" s="55">
        <f>'Ref. ACS-5-YR'!AC1037</f>
        <v>3.5000000000000003E-2</v>
      </c>
      <c r="H262" s="270"/>
      <c r="I262" s="42" t="str">
        <f>A265</f>
        <v>Source: U.S. Census Bureau, ACS 16-20 (5-year Estimates), Table B25009</v>
      </c>
      <c r="J262" s="54"/>
    </row>
    <row r="263" spans="1:10" x14ac:dyDescent="0.3">
      <c r="A263" s="13" t="s">
        <v>1325</v>
      </c>
      <c r="B263" s="16">
        <f>'Ref. ACS-5-YR'!H1038</f>
        <v>0</v>
      </c>
      <c r="C263" s="55">
        <f>'Ref. ACS-5-YR'!I1038</f>
        <v>0</v>
      </c>
      <c r="D263" s="16">
        <f>'Ref. ACS-5-YR'!R1038</f>
        <v>5854</v>
      </c>
      <c r="E263" s="55">
        <f>'Ref. ACS-5-YR'!S1038</f>
        <v>2.1399640293029581E-2</v>
      </c>
      <c r="F263" s="16">
        <f>'Ref. ACS-5-YR'!AB1038</f>
        <v>201263</v>
      </c>
      <c r="G263" s="55">
        <f>'Ref. ACS-5-YR'!AC1038</f>
        <v>1.4999999999999999E-2</v>
      </c>
      <c r="H263" s="270"/>
      <c r="I263" s="42"/>
      <c r="J263" s="54"/>
    </row>
    <row r="264" spans="1:10" x14ac:dyDescent="0.3">
      <c r="A264" s="13" t="s">
        <v>1393</v>
      </c>
      <c r="B264" s="16">
        <f>'Ref. ACS-5-YR'!H1039</f>
        <v>18</v>
      </c>
      <c r="C264" s="55">
        <f>'Ref. ACS-5-YR'!I1039</f>
        <v>5.2068267283772052E-3</v>
      </c>
      <c r="D264" s="16">
        <f>'Ref. ACS-5-YR'!R1039</f>
        <v>4210</v>
      </c>
      <c r="E264" s="55">
        <f>'Ref. ACS-5-YR'!S1039</f>
        <v>1.5389901884806037E-2</v>
      </c>
      <c r="F264" s="16">
        <f>'Ref. ACS-5-YR'!AB1039</f>
        <v>148207</v>
      </c>
      <c r="G264" s="55">
        <f>'Ref. ACS-5-YR'!AC1039</f>
        <v>1.0999999999999999E-2</v>
      </c>
      <c r="H264" s="270"/>
      <c r="I264" s="42"/>
      <c r="J264" s="54"/>
    </row>
    <row r="265" spans="1:10" x14ac:dyDescent="0.3">
      <c r="A265" t="s">
        <v>1395</v>
      </c>
      <c r="I265" s="42"/>
    </row>
    <row r="266" spans="1:10" x14ac:dyDescent="0.3">
      <c r="I266" s="42"/>
    </row>
    <row r="267" spans="1:10" x14ac:dyDescent="0.3">
      <c r="A267" s="1" t="s">
        <v>1396</v>
      </c>
      <c r="C267" s="114" t="s">
        <v>177</v>
      </c>
      <c r="D267" s="114"/>
      <c r="E267" s="114" t="s">
        <v>177</v>
      </c>
      <c r="F267" s="114"/>
      <c r="G267" s="114" t="s">
        <v>177</v>
      </c>
      <c r="I267" s="61" t="s">
        <v>1397</v>
      </c>
    </row>
    <row r="268" spans="1:10" x14ac:dyDescent="0.3">
      <c r="A268" s="80"/>
      <c r="B268" s="51">
        <v>2010</v>
      </c>
      <c r="C268" s="60">
        <f>B268</f>
        <v>2010</v>
      </c>
      <c r="D268" s="60">
        <v>2015</v>
      </c>
      <c r="E268" s="60">
        <f>D268</f>
        <v>2015</v>
      </c>
      <c r="F268" s="60">
        <v>2020</v>
      </c>
      <c r="G268" s="60">
        <f>F268</f>
        <v>2020</v>
      </c>
      <c r="I268" s="42"/>
    </row>
    <row r="269" spans="1:10" x14ac:dyDescent="0.3">
      <c r="A269" s="13" t="s">
        <v>1391</v>
      </c>
      <c r="B269" s="16">
        <f>'Ref. ACS-5-YR'!B1023</f>
        <v>2430</v>
      </c>
      <c r="C269" s="55"/>
      <c r="D269" s="16">
        <f>'Ref. ACS-5-YR'!E1023</f>
        <v>2306</v>
      </c>
      <c r="E269" s="55"/>
      <c r="F269" s="16">
        <f>'Ref. ACS-5-YR'!H1023</f>
        <v>3457</v>
      </c>
      <c r="G269" s="55"/>
      <c r="I269" s="42"/>
    </row>
    <row r="270" spans="1:10" x14ac:dyDescent="0.3">
      <c r="A270" s="7" t="s">
        <v>1328</v>
      </c>
      <c r="B270" s="118">
        <f t="shared" ref="B270:G276" si="5">B278+B286</f>
        <v>645</v>
      </c>
      <c r="C270" s="119">
        <f t="shared" si="5"/>
        <v>0.26543209876543211</v>
      </c>
      <c r="D270" s="118">
        <f t="shared" si="5"/>
        <v>478</v>
      </c>
      <c r="E270" s="119">
        <f t="shared" si="5"/>
        <v>0.20728534258456199</v>
      </c>
      <c r="F270" s="118">
        <f t="shared" si="5"/>
        <v>1323</v>
      </c>
      <c r="G270" s="119">
        <f t="shared" si="5"/>
        <v>0.38270176453572463</v>
      </c>
      <c r="I270" s="42"/>
    </row>
    <row r="271" spans="1:10" x14ac:dyDescent="0.3">
      <c r="A271" s="7" t="s">
        <v>1321</v>
      </c>
      <c r="B271" s="118">
        <f t="shared" si="5"/>
        <v>684</v>
      </c>
      <c r="C271" s="119">
        <f t="shared" si="5"/>
        <v>0.28148148148148144</v>
      </c>
      <c r="D271" s="118">
        <f t="shared" si="5"/>
        <v>684</v>
      </c>
      <c r="E271" s="119">
        <f t="shared" si="5"/>
        <v>0.29661751951431048</v>
      </c>
      <c r="F271" s="118">
        <f t="shared" si="5"/>
        <v>830</v>
      </c>
      <c r="G271" s="119">
        <f t="shared" si="5"/>
        <v>0.24009256580850449</v>
      </c>
      <c r="I271" s="42"/>
    </row>
    <row r="272" spans="1:10" x14ac:dyDescent="0.3">
      <c r="A272" s="7" t="s">
        <v>1322</v>
      </c>
      <c r="B272" s="118">
        <f t="shared" si="5"/>
        <v>366</v>
      </c>
      <c r="C272" s="119">
        <f t="shared" si="5"/>
        <v>0.15061728395061727</v>
      </c>
      <c r="D272" s="118">
        <f t="shared" si="5"/>
        <v>403</v>
      </c>
      <c r="E272" s="119">
        <f t="shared" si="5"/>
        <v>0.17476149176062444</v>
      </c>
      <c r="F272" s="118">
        <f t="shared" si="5"/>
        <v>499</v>
      </c>
      <c r="G272" s="119">
        <f t="shared" si="5"/>
        <v>0.1443448076366792</v>
      </c>
      <c r="I272" s="42"/>
    </row>
    <row r="273" spans="1:9" x14ac:dyDescent="0.3">
      <c r="A273" s="7" t="s">
        <v>1323</v>
      </c>
      <c r="B273" s="118">
        <f t="shared" si="5"/>
        <v>358</v>
      </c>
      <c r="C273" s="119">
        <f t="shared" si="5"/>
        <v>0.14732510288065842</v>
      </c>
      <c r="D273" s="118">
        <f t="shared" si="5"/>
        <v>425</v>
      </c>
      <c r="E273" s="119">
        <f t="shared" si="5"/>
        <v>0.18430182133564615</v>
      </c>
      <c r="F273" s="118">
        <f t="shared" si="5"/>
        <v>654</v>
      </c>
      <c r="G273" s="119">
        <f t="shared" si="5"/>
        <v>0.18918137113103847</v>
      </c>
      <c r="I273" s="42"/>
    </row>
    <row r="274" spans="1:9" x14ac:dyDescent="0.3">
      <c r="A274" s="7" t="s">
        <v>1324</v>
      </c>
      <c r="B274" s="118">
        <f t="shared" si="5"/>
        <v>209</v>
      </c>
      <c r="C274" s="119">
        <f t="shared" si="5"/>
        <v>8.6008230452674889E-2</v>
      </c>
      <c r="D274" s="118">
        <f t="shared" si="5"/>
        <v>199</v>
      </c>
      <c r="E274" s="119">
        <f t="shared" si="5"/>
        <v>8.6296617519514313E-2</v>
      </c>
      <c r="F274" s="118">
        <f t="shared" si="5"/>
        <v>43</v>
      </c>
      <c r="G274" s="119">
        <f t="shared" si="5"/>
        <v>1.2438530517789991E-2</v>
      </c>
      <c r="I274" s="42"/>
    </row>
    <row r="275" spans="1:9" x14ac:dyDescent="0.3">
      <c r="A275" s="7" t="s">
        <v>1325</v>
      </c>
      <c r="B275" s="118">
        <f t="shared" si="5"/>
        <v>153</v>
      </c>
      <c r="C275" s="119">
        <f t="shared" si="5"/>
        <v>6.2962962962962971E-2</v>
      </c>
      <c r="D275" s="118">
        <f t="shared" si="5"/>
        <v>94</v>
      </c>
      <c r="E275" s="119">
        <f t="shared" si="5"/>
        <v>4.0763226366001735E-2</v>
      </c>
      <c r="F275" s="118">
        <f t="shared" si="5"/>
        <v>0</v>
      </c>
      <c r="G275" s="119">
        <f t="shared" si="5"/>
        <v>0</v>
      </c>
      <c r="I275" s="42"/>
    </row>
    <row r="276" spans="1:9" x14ac:dyDescent="0.3">
      <c r="A276" s="7" t="s">
        <v>1393</v>
      </c>
      <c r="B276" s="118">
        <f t="shared" si="5"/>
        <v>15</v>
      </c>
      <c r="C276" s="119">
        <f t="shared" si="5"/>
        <v>6.1728395061728392E-3</v>
      </c>
      <c r="D276" s="118">
        <f t="shared" si="5"/>
        <v>23</v>
      </c>
      <c r="E276" s="119">
        <f t="shared" si="5"/>
        <v>9.9739809193408503E-3</v>
      </c>
      <c r="F276" s="118">
        <f t="shared" si="5"/>
        <v>108</v>
      </c>
      <c r="G276" s="119">
        <f t="shared" si="5"/>
        <v>3.1240960370263235E-2</v>
      </c>
      <c r="I276" s="42"/>
    </row>
    <row r="277" spans="1:9" x14ac:dyDescent="0.3">
      <c r="A277" s="13" t="s">
        <v>1394</v>
      </c>
      <c r="B277" s="16">
        <f>'Ref. ACS-5-YR'!B1024</f>
        <v>1532</v>
      </c>
      <c r="C277" s="55">
        <f>'Ref. ACS-5-YR'!C1024</f>
        <v>0.63045267489711931</v>
      </c>
      <c r="D277" s="16">
        <f>'Ref. ACS-5-YR'!E1024</f>
        <v>1223</v>
      </c>
      <c r="E277" s="55">
        <f>'Ref. ACS-5-YR'!F1024</f>
        <v>0.53035559410234168</v>
      </c>
      <c r="F277" s="16">
        <f>'Ref. ACS-5-YR'!H1024</f>
        <v>1830</v>
      </c>
      <c r="G277" s="55">
        <f>'Ref. ACS-5-YR'!I1024</f>
        <v>0.52936071738501589</v>
      </c>
      <c r="I277" s="42"/>
    </row>
    <row r="278" spans="1:9" x14ac:dyDescent="0.3">
      <c r="A278" s="13" t="s">
        <v>1328</v>
      </c>
      <c r="B278" s="16">
        <f>'Ref. ACS-5-YR'!B1025</f>
        <v>327</v>
      </c>
      <c r="C278" s="55">
        <f>'Ref. ACS-5-YR'!C1025</f>
        <v>0.13456790123456791</v>
      </c>
      <c r="D278" s="16">
        <f>'Ref. ACS-5-YR'!E1025</f>
        <v>200</v>
      </c>
      <c r="E278" s="55">
        <f>'Ref. ACS-5-YR'!F1025</f>
        <v>8.6730268863833476E-2</v>
      </c>
      <c r="F278" s="16">
        <f>'Ref. ACS-5-YR'!H1025</f>
        <v>581</v>
      </c>
      <c r="G278" s="55">
        <f>'Ref. ACS-5-YR'!I1025</f>
        <v>0.16806479606595315</v>
      </c>
      <c r="I278" s="42"/>
    </row>
    <row r="279" spans="1:9" x14ac:dyDescent="0.3">
      <c r="A279" s="13" t="s">
        <v>1321</v>
      </c>
      <c r="B279" s="16">
        <f>'Ref. ACS-5-YR'!B1026</f>
        <v>564</v>
      </c>
      <c r="C279" s="55">
        <f>'Ref. ACS-5-YR'!C1026</f>
        <v>0.23209876543209876</v>
      </c>
      <c r="D279" s="16">
        <f>'Ref. ACS-5-YR'!E1026</f>
        <v>475</v>
      </c>
      <c r="E279" s="55">
        <f>'Ref. ACS-5-YR'!F1026</f>
        <v>0.2059843885516045</v>
      </c>
      <c r="F279" s="16">
        <f>'Ref. ACS-5-YR'!H1026</f>
        <v>770</v>
      </c>
      <c r="G279" s="55">
        <f>'Ref. ACS-5-YR'!I1026</f>
        <v>0.22273647671391381</v>
      </c>
      <c r="I279" s="42"/>
    </row>
    <row r="280" spans="1:9" x14ac:dyDescent="0.3">
      <c r="A280" s="13" t="s">
        <v>1322</v>
      </c>
      <c r="B280" s="16">
        <f>'Ref. ACS-5-YR'!B1027</f>
        <v>285</v>
      </c>
      <c r="C280" s="55">
        <f>'Ref. ACS-5-YR'!C1027</f>
        <v>0.11728395061728394</v>
      </c>
      <c r="D280" s="16">
        <f>'Ref. ACS-5-YR'!E1027</f>
        <v>216</v>
      </c>
      <c r="E280" s="55">
        <f>'Ref. ACS-5-YR'!F1027</f>
        <v>9.366869037294015E-2</v>
      </c>
      <c r="F280" s="16">
        <f>'Ref. ACS-5-YR'!H1027</f>
        <v>122</v>
      </c>
      <c r="G280" s="55">
        <f>'Ref. ACS-5-YR'!I1027</f>
        <v>3.5290714492334396E-2</v>
      </c>
      <c r="I280" s="42"/>
    </row>
    <row r="281" spans="1:9" x14ac:dyDescent="0.3">
      <c r="A281" s="13" t="s">
        <v>1323</v>
      </c>
      <c r="B281" s="16">
        <f>'Ref. ACS-5-YR'!B1028</f>
        <v>165</v>
      </c>
      <c r="C281" s="55">
        <f>'Ref. ACS-5-YR'!C1028</f>
        <v>6.7901234567901231E-2</v>
      </c>
      <c r="D281" s="16">
        <f>'Ref. ACS-5-YR'!E1028</f>
        <v>198</v>
      </c>
      <c r="E281" s="55">
        <f>'Ref. ACS-5-YR'!F1028</f>
        <v>8.5862966175195149E-2</v>
      </c>
      <c r="F281" s="16">
        <f>'Ref. ACS-5-YR'!H1028</f>
        <v>254</v>
      </c>
      <c r="G281" s="55">
        <f>'Ref. ACS-5-YR'!I1028</f>
        <v>7.3474110500433898E-2</v>
      </c>
      <c r="I281" s="42"/>
    </row>
    <row r="282" spans="1:9" x14ac:dyDescent="0.3">
      <c r="A282" s="13" t="s">
        <v>1324</v>
      </c>
      <c r="B282" s="16">
        <f>'Ref. ACS-5-YR'!B1029</f>
        <v>81</v>
      </c>
      <c r="C282" s="55">
        <f>'Ref. ACS-5-YR'!C1029</f>
        <v>3.3333333333333333E-2</v>
      </c>
      <c r="D282" s="16">
        <f>'Ref. ACS-5-YR'!E1029</f>
        <v>85</v>
      </c>
      <c r="E282" s="55">
        <f>'Ref. ACS-5-YR'!F1029</f>
        <v>3.6860364267129228E-2</v>
      </c>
      <c r="F282" s="16">
        <f>'Ref. ACS-5-YR'!H1029</f>
        <v>13</v>
      </c>
      <c r="G282" s="55">
        <f>'Ref. ACS-5-YR'!I1029</f>
        <v>3.7604859704946487E-3</v>
      </c>
      <c r="I282" s="42"/>
    </row>
    <row r="283" spans="1:9" x14ac:dyDescent="0.3">
      <c r="A283" s="13" t="s">
        <v>1325</v>
      </c>
      <c r="B283" s="16">
        <f>'Ref. ACS-5-YR'!B1030</f>
        <v>95</v>
      </c>
      <c r="C283" s="55">
        <f>'Ref. ACS-5-YR'!C1030</f>
        <v>3.9094650205761319E-2</v>
      </c>
      <c r="D283" s="16">
        <f>'Ref. ACS-5-YR'!E1030</f>
        <v>49</v>
      </c>
      <c r="E283" s="55">
        <f>'Ref. ACS-5-YR'!F1030</f>
        <v>2.1248915871639202E-2</v>
      </c>
      <c r="F283" s="16">
        <f>'Ref. ACS-5-YR'!H1030</f>
        <v>0</v>
      </c>
      <c r="G283" s="55">
        <f>'Ref. ACS-5-YR'!I1030</f>
        <v>0</v>
      </c>
      <c r="I283" s="42"/>
    </row>
    <row r="284" spans="1:9" x14ac:dyDescent="0.3">
      <c r="A284" s="13" t="s">
        <v>1393</v>
      </c>
      <c r="B284" s="16">
        <f>'Ref. ACS-5-YR'!B1031</f>
        <v>15</v>
      </c>
      <c r="C284" s="55">
        <f>'Ref. ACS-5-YR'!C1031</f>
        <v>6.1728395061728392E-3</v>
      </c>
      <c r="D284" s="16">
        <f>'Ref. ACS-5-YR'!E1031</f>
        <v>0</v>
      </c>
      <c r="E284" s="55">
        <f>'Ref. ACS-5-YR'!F1031</f>
        <v>0</v>
      </c>
      <c r="F284" s="16">
        <f>'Ref. ACS-5-YR'!H1031</f>
        <v>90</v>
      </c>
      <c r="G284" s="55">
        <f>'Ref. ACS-5-YR'!I1031</f>
        <v>2.6034133641886028E-2</v>
      </c>
      <c r="I284" s="42"/>
    </row>
    <row r="285" spans="1:9" x14ac:dyDescent="0.3">
      <c r="A285" s="13" t="s">
        <v>1386</v>
      </c>
      <c r="B285" s="16">
        <f>'Ref. ACS-5-YR'!B1032</f>
        <v>898</v>
      </c>
      <c r="C285" s="55">
        <f>'Ref. ACS-5-YR'!C1032</f>
        <v>0.36954732510288069</v>
      </c>
      <c r="D285" s="16">
        <f>'Ref. ACS-5-YR'!E1032</f>
        <v>1083</v>
      </c>
      <c r="E285" s="55">
        <f>'Ref. ACS-5-YR'!F1032</f>
        <v>0.46964440589765827</v>
      </c>
      <c r="F285" s="16">
        <f>'Ref. ACS-5-YR'!H1032</f>
        <v>1627</v>
      </c>
      <c r="G285" s="55">
        <f>'Ref. ACS-5-YR'!I1032</f>
        <v>0.47063928261498411</v>
      </c>
      <c r="I285" s="42"/>
    </row>
    <row r="286" spans="1:9" x14ac:dyDescent="0.3">
      <c r="A286" s="13" t="s">
        <v>1328</v>
      </c>
      <c r="B286" s="16">
        <f>'Ref. ACS-5-YR'!B1033</f>
        <v>318</v>
      </c>
      <c r="C286" s="55">
        <f>'Ref. ACS-5-YR'!C1033</f>
        <v>0.1308641975308642</v>
      </c>
      <c r="D286" s="16">
        <f>'Ref. ACS-5-YR'!E1033</f>
        <v>278</v>
      </c>
      <c r="E286" s="55">
        <f>'Ref. ACS-5-YR'!F1033</f>
        <v>0.12055507372072853</v>
      </c>
      <c r="F286" s="16">
        <f>'Ref. ACS-5-YR'!H1033</f>
        <v>742</v>
      </c>
      <c r="G286" s="55">
        <f>'Ref. ACS-5-YR'!I1033</f>
        <v>0.21463696846977148</v>
      </c>
      <c r="I286" s="42"/>
    </row>
    <row r="287" spans="1:9" x14ac:dyDescent="0.3">
      <c r="A287" s="13" t="s">
        <v>1321</v>
      </c>
      <c r="B287" s="16">
        <f>'Ref. ACS-5-YR'!B1034</f>
        <v>120</v>
      </c>
      <c r="C287" s="55">
        <f>'Ref. ACS-5-YR'!C1034</f>
        <v>4.9382716049382713E-2</v>
      </c>
      <c r="D287" s="16">
        <f>'Ref. ACS-5-YR'!E1034</f>
        <v>209</v>
      </c>
      <c r="E287" s="55">
        <f>'Ref. ACS-5-YR'!F1034</f>
        <v>9.0633130962705991E-2</v>
      </c>
      <c r="F287" s="16">
        <f>'Ref. ACS-5-YR'!H1034</f>
        <v>60</v>
      </c>
      <c r="G287" s="55">
        <f>'Ref. ACS-5-YR'!I1034</f>
        <v>1.7356089094590684E-2</v>
      </c>
      <c r="I287" s="42"/>
    </row>
    <row r="288" spans="1:9" x14ac:dyDescent="0.3">
      <c r="A288" s="13" t="s">
        <v>1322</v>
      </c>
      <c r="B288" s="16">
        <f>'Ref. ACS-5-YR'!B1035</f>
        <v>81</v>
      </c>
      <c r="C288" s="55">
        <f>'Ref. ACS-5-YR'!C1035</f>
        <v>3.3333333333333333E-2</v>
      </c>
      <c r="D288" s="16">
        <f>'Ref. ACS-5-YR'!E1035</f>
        <v>187</v>
      </c>
      <c r="E288" s="55">
        <f>'Ref. ACS-5-YR'!F1035</f>
        <v>8.1092801387684307E-2</v>
      </c>
      <c r="F288" s="16">
        <f>'Ref. ACS-5-YR'!H1035</f>
        <v>377</v>
      </c>
      <c r="G288" s="55">
        <f>'Ref. ACS-5-YR'!I1035</f>
        <v>0.1090540931443448</v>
      </c>
      <c r="I288" s="42"/>
    </row>
    <row r="289" spans="1:10" x14ac:dyDescent="0.3">
      <c r="A289" s="13" t="s">
        <v>1323</v>
      </c>
      <c r="B289" s="16">
        <f>'Ref. ACS-5-YR'!B1036</f>
        <v>193</v>
      </c>
      <c r="C289" s="55">
        <f>'Ref. ACS-5-YR'!C1036</f>
        <v>7.9423868312757204E-2</v>
      </c>
      <c r="D289" s="16">
        <f>'Ref. ACS-5-YR'!E1036</f>
        <v>227</v>
      </c>
      <c r="E289" s="55">
        <f>'Ref. ACS-5-YR'!F1036</f>
        <v>9.8438855160450991E-2</v>
      </c>
      <c r="F289" s="16">
        <f>'Ref. ACS-5-YR'!H1036</f>
        <v>400</v>
      </c>
      <c r="G289" s="55">
        <f>'Ref. ACS-5-YR'!I1036</f>
        <v>0.11570726063060457</v>
      </c>
      <c r="I289" s="42"/>
    </row>
    <row r="290" spans="1:10" x14ac:dyDescent="0.3">
      <c r="A290" s="13" t="s">
        <v>1324</v>
      </c>
      <c r="B290" s="16">
        <f>'Ref. ACS-5-YR'!B1037</f>
        <v>128</v>
      </c>
      <c r="C290" s="55">
        <f>'Ref. ACS-5-YR'!C1037</f>
        <v>5.2674897119341563E-2</v>
      </c>
      <c r="D290" s="16">
        <f>'Ref. ACS-5-YR'!E1037</f>
        <v>114</v>
      </c>
      <c r="E290" s="55">
        <f>'Ref. ACS-5-YR'!F1037</f>
        <v>4.9436253252385085E-2</v>
      </c>
      <c r="F290" s="16">
        <f>'Ref. ACS-5-YR'!H1037</f>
        <v>30</v>
      </c>
      <c r="G290" s="55">
        <f>'Ref. ACS-5-YR'!I1037</f>
        <v>8.6780445472953421E-3</v>
      </c>
      <c r="I290" s="42"/>
    </row>
    <row r="291" spans="1:10" x14ac:dyDescent="0.3">
      <c r="A291" s="13" t="s">
        <v>1325</v>
      </c>
      <c r="B291" s="16">
        <f>'Ref. ACS-5-YR'!B1038</f>
        <v>58</v>
      </c>
      <c r="C291" s="55">
        <f>'Ref. ACS-5-YR'!C1038</f>
        <v>2.3868312757201648E-2</v>
      </c>
      <c r="D291" s="16">
        <f>'Ref. ACS-5-YR'!E1038</f>
        <v>45</v>
      </c>
      <c r="E291" s="55">
        <f>'Ref. ACS-5-YR'!F1038</f>
        <v>1.9514310494362534E-2</v>
      </c>
      <c r="F291" s="16">
        <f>'Ref. ACS-5-YR'!H1038</f>
        <v>0</v>
      </c>
      <c r="G291" s="55">
        <f>'Ref. ACS-5-YR'!I1038</f>
        <v>0</v>
      </c>
      <c r="I291" s="42"/>
    </row>
    <row r="292" spans="1:10" x14ac:dyDescent="0.3">
      <c r="A292" s="13" t="s">
        <v>1393</v>
      </c>
      <c r="B292" s="16">
        <f>'Ref. ACS-5-YR'!B1039</f>
        <v>0</v>
      </c>
      <c r="C292" s="55">
        <f>'Ref. ACS-5-YR'!C1039</f>
        <v>0</v>
      </c>
      <c r="D292" s="16">
        <f>'Ref. ACS-5-YR'!E1039</f>
        <v>23</v>
      </c>
      <c r="E292" s="55">
        <f>'Ref. ACS-5-YR'!F1039</f>
        <v>9.9739809193408503E-3</v>
      </c>
      <c r="F292" s="16">
        <f>'Ref. ACS-5-YR'!H1039</f>
        <v>18</v>
      </c>
      <c r="G292" s="55">
        <f>'Ref. ACS-5-YR'!I1039</f>
        <v>5.2068267283772052E-3</v>
      </c>
      <c r="I292" s="42" t="str">
        <f>A293</f>
        <v>Source: U.S. Census Bureau, ACS 06-10, 11-15, 16-20 (5-year Estimates), Table B25009</v>
      </c>
    </row>
    <row r="293" spans="1:10" x14ac:dyDescent="0.3">
      <c r="A293" t="s">
        <v>1398</v>
      </c>
      <c r="I293" s="42"/>
    </row>
    <row r="295" spans="1:10" x14ac:dyDescent="0.3">
      <c r="A295" s="88" t="s">
        <v>1399</v>
      </c>
      <c r="I295" s="61" t="s">
        <v>2492</v>
      </c>
    </row>
    <row r="296" spans="1:10" x14ac:dyDescent="0.3">
      <c r="A296" s="80"/>
      <c r="B296" s="60" t="str">
        <f>Housing!B3</f>
        <v>City of Taft</v>
      </c>
      <c r="C296" s="60" t="str">
        <f>Housing!B4</f>
        <v>Kern County</v>
      </c>
      <c r="D296" s="60" t="s">
        <v>171</v>
      </c>
      <c r="H296" s="271"/>
      <c r="I296" s="42"/>
      <c r="J296" s="58"/>
    </row>
    <row r="297" spans="1:10" x14ac:dyDescent="0.3">
      <c r="A297" s="13" t="s">
        <v>1399</v>
      </c>
      <c r="B297" s="10">
        <f>'Ref. ACS-5-YR'!H1209</f>
        <v>759</v>
      </c>
      <c r="C297" s="10">
        <f>'Ref. ACS-5-YR'!R1209</f>
        <v>1215</v>
      </c>
      <c r="D297" s="10">
        <f>'Ref. ACS-5-YR'!AB1209</f>
        <v>1851</v>
      </c>
      <c r="H297" s="270"/>
      <c r="I297" s="42"/>
      <c r="J297" s="54"/>
    </row>
    <row r="298" spans="1:10" x14ac:dyDescent="0.3">
      <c r="A298" t="s">
        <v>1400</v>
      </c>
      <c r="I298" s="42"/>
    </row>
    <row r="299" spans="1:10" ht="26.4" customHeight="1" x14ac:dyDescent="0.3">
      <c r="A299" s="353" t="s">
        <v>2534</v>
      </c>
      <c r="B299" s="353"/>
      <c r="C299" s="353"/>
      <c r="D299" s="353"/>
      <c r="E299" s="353"/>
      <c r="F299" s="353"/>
      <c r="G299" s="353"/>
      <c r="I299" s="42"/>
    </row>
    <row r="300" spans="1:10" s="72" customFormat="1" ht="29.4" customHeight="1" x14ac:dyDescent="0.3">
      <c r="H300" s="274"/>
      <c r="I300" s="42"/>
    </row>
    <row r="301" spans="1:10" x14ac:dyDescent="0.3">
      <c r="I301" s="42"/>
    </row>
    <row r="302" spans="1:10" x14ac:dyDescent="0.3">
      <c r="I302" s="42"/>
    </row>
    <row r="303" spans="1:10" x14ac:dyDescent="0.3">
      <c r="A303" s="218" t="s">
        <v>1401</v>
      </c>
      <c r="I303" s="42"/>
    </row>
    <row r="304" spans="1:10" x14ac:dyDescent="0.3">
      <c r="A304" s="80"/>
      <c r="B304" s="51">
        <v>2010</v>
      </c>
      <c r="C304" s="51">
        <v>2015</v>
      </c>
      <c r="D304" s="51">
        <v>2020</v>
      </c>
      <c r="I304" s="42"/>
    </row>
    <row r="305" spans="1:10" x14ac:dyDescent="0.3">
      <c r="A305" s="13" t="s">
        <v>1399</v>
      </c>
      <c r="B305" s="10">
        <f>'Ref. ACS-5-YR Add.'!B62</f>
        <v>2697</v>
      </c>
      <c r="C305" s="10">
        <f>'Ref. ACS-5-YR Add.'!E62</f>
        <v>2509</v>
      </c>
      <c r="D305" s="10">
        <f>'Ref. ACS-5-YR Add.'!H62</f>
        <v>2739</v>
      </c>
      <c r="I305" s="42"/>
    </row>
    <row r="306" spans="1:10" x14ac:dyDescent="0.3">
      <c r="A306" s="13" t="s">
        <v>175</v>
      </c>
      <c r="B306" s="3"/>
      <c r="C306" s="4">
        <f>(C305-B305)/B305</f>
        <v>-6.9707081942899513E-2</v>
      </c>
      <c r="D306" s="4">
        <f>(D305-C305)/C305</f>
        <v>9.1669988043045034E-2</v>
      </c>
      <c r="I306" s="42"/>
    </row>
    <row r="307" spans="1:10" x14ac:dyDescent="0.3">
      <c r="A307" t="s">
        <v>1402</v>
      </c>
      <c r="I307" s="42"/>
    </row>
    <row r="308" spans="1:10" ht="27" customHeight="1" x14ac:dyDescent="0.3">
      <c r="A308" s="353" t="s">
        <v>2534</v>
      </c>
      <c r="B308" s="353"/>
      <c r="C308" s="353"/>
      <c r="D308" s="353"/>
      <c r="E308" s="353"/>
      <c r="F308" s="353"/>
      <c r="G308" s="353"/>
      <c r="I308" s="42"/>
    </row>
    <row r="309" spans="1:10" s="72" customFormat="1" ht="29.4" customHeight="1" x14ac:dyDescent="0.3">
      <c r="H309" s="274"/>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1403</v>
      </c>
      <c r="I314" s="61" t="s">
        <v>1404</v>
      </c>
    </row>
    <row r="315" spans="1:10" ht="28.8" x14ac:dyDescent="0.3">
      <c r="A315" s="80"/>
      <c r="B315" s="60" t="str">
        <f>Housing!B3</f>
        <v>City of Taft</v>
      </c>
      <c r="C315" s="60" t="s">
        <v>177</v>
      </c>
      <c r="D315" s="60" t="str">
        <f>Housing!B4</f>
        <v>Kern County</v>
      </c>
      <c r="E315" s="60" t="s">
        <v>1441</v>
      </c>
      <c r="F315" s="60" t="s">
        <v>171</v>
      </c>
      <c r="G315" s="60" t="s">
        <v>1442</v>
      </c>
      <c r="H315" s="271"/>
      <c r="I315" s="42"/>
      <c r="J315" s="58"/>
    </row>
    <row r="316" spans="1:10" x14ac:dyDescent="0.3">
      <c r="A316" s="13" t="s">
        <v>1405</v>
      </c>
      <c r="B316" s="5">
        <f>'Ref. ACS-5-YR'!H1241/100</f>
        <v>0.14300000000000002</v>
      </c>
      <c r="C316" s="55"/>
      <c r="D316" s="5">
        <f>'Ref. ACS-5-YR'!R1241/100</f>
        <v>0.19899999999999998</v>
      </c>
      <c r="E316" s="55">
        <f>B316/D316</f>
        <v>0.71859296482412072</v>
      </c>
      <c r="F316" s="5">
        <f>'Ref. ACS-5-YR'!AB1241/100</f>
        <v>0.214</v>
      </c>
      <c r="G316" s="55">
        <f>B316/F316</f>
        <v>0.66822429906542069</v>
      </c>
      <c r="H316" s="270"/>
      <c r="I316" s="42"/>
      <c r="J316" s="54"/>
    </row>
    <row r="317" spans="1:10" x14ac:dyDescent="0.3">
      <c r="A317" t="s">
        <v>1406</v>
      </c>
      <c r="I317" s="42"/>
    </row>
    <row r="318" spans="1:10" s="72" customFormat="1" ht="29.4" customHeight="1" x14ac:dyDescent="0.3">
      <c r="A318" s="353" t="s">
        <v>2534</v>
      </c>
      <c r="B318" s="353"/>
      <c r="C318" s="353"/>
      <c r="D318" s="353"/>
      <c r="E318" s="353"/>
      <c r="F318" s="353"/>
      <c r="G318" s="353"/>
      <c r="H318" s="274"/>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9" t="s">
        <v>2480</v>
      </c>
    </row>
    <row r="327" spans="1:10" x14ac:dyDescent="0.3">
      <c r="A327" s="1" t="s">
        <v>1407</v>
      </c>
      <c r="I327" s="42"/>
    </row>
    <row r="328" spans="1:10" x14ac:dyDescent="0.3">
      <c r="A328" s="80"/>
      <c r="B328" s="60" t="str">
        <f>Housing!B3</f>
        <v>City of Taft</v>
      </c>
      <c r="C328" s="60" t="s">
        <v>177</v>
      </c>
      <c r="D328" s="60" t="str">
        <f>Housing!B4</f>
        <v>Kern County</v>
      </c>
      <c r="E328" s="60" t="s">
        <v>177</v>
      </c>
      <c r="F328" s="60" t="s">
        <v>171</v>
      </c>
      <c r="G328" s="60" t="s">
        <v>177</v>
      </c>
      <c r="H328" s="271"/>
      <c r="I328" s="61" t="s">
        <v>1408</v>
      </c>
      <c r="J328" s="58"/>
    </row>
    <row r="329" spans="1:10" x14ac:dyDescent="0.3">
      <c r="A329" s="13" t="s">
        <v>172</v>
      </c>
      <c r="B329" s="16">
        <f>(SUM('Ref. ACS-5-YR'!H1222:H1225))+(SUM('Ref. ACS-5-YR'!H1233:H1236))</f>
        <v>411</v>
      </c>
      <c r="C329" s="55">
        <f>SUM('Ref. ACS-5-YR'!I1222,'Ref. ACS-5-YR'!I1223,'Ref. ACS-5-YR'!I1224,'Ref. ACS-5-YR'!I1225,'Ref. ACS-5-YR'!I1233,'Ref. ACS-5-YR'!I1234,'Ref. ACS-5-YR'!I1235,'Ref. ACS-5-YR'!I1236)</f>
        <v>0.22459016393442624</v>
      </c>
      <c r="D329" s="16">
        <f>SUM('Ref. ACS-5-YR'!R1222,'Ref. ACS-5-YR'!R1223,'Ref. ACS-5-YR'!R1224,'Ref. ACS-5-YR'!R1225,'Ref. ACS-5-YR'!R1233,'Ref. ACS-5-YR'!R1234,'Ref. ACS-5-YR'!R1235,'Ref. ACS-5-YR'!R1236)</f>
        <v>45171</v>
      </c>
      <c r="E329" s="55">
        <f>SUM('Ref. ACS-5-YR'!S1222,'Ref. ACS-5-YR'!S1223,'Ref. ACS-5-YR'!S1224,'Ref. ACS-5-YR'!S1225,'Ref. ACS-5-YR'!S1233,'Ref. ACS-5-YR'!S1234,'Ref. ACS-5-YR'!S1235,'Ref. ACS-5-YR'!S1236)</f>
        <v>0.28036843705970349</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0"/>
      <c r="I329" s="42"/>
      <c r="J329" s="54"/>
    </row>
    <row r="330" spans="1:10" x14ac:dyDescent="0.3">
      <c r="A330" t="s">
        <v>1409</v>
      </c>
      <c r="I330" s="42"/>
    </row>
    <row r="331" spans="1:10" x14ac:dyDescent="0.3">
      <c r="A331" s="353" t="s">
        <v>2478</v>
      </c>
      <c r="B331" s="353"/>
      <c r="C331" s="353"/>
      <c r="D331" s="353"/>
      <c r="E331" s="353"/>
      <c r="F331" s="353"/>
      <c r="G331" s="353"/>
      <c r="I331" s="42"/>
    </row>
    <row r="332" spans="1:10" x14ac:dyDescent="0.3">
      <c r="I332" s="42"/>
    </row>
    <row r="333" spans="1:10" x14ac:dyDescent="0.3">
      <c r="A333" s="1" t="s">
        <v>1410</v>
      </c>
      <c r="I333" s="42"/>
    </row>
    <row r="334" spans="1:10" x14ac:dyDescent="0.3">
      <c r="A334" s="80"/>
      <c r="B334" s="51">
        <v>1980</v>
      </c>
      <c r="C334" s="51">
        <v>1990</v>
      </c>
      <c r="D334" s="51">
        <v>2000</v>
      </c>
      <c r="E334" s="51">
        <v>2010</v>
      </c>
      <c r="F334" s="51">
        <v>2020</v>
      </c>
      <c r="H334" s="269"/>
      <c r="I334" s="42"/>
      <c r="J334" s="52"/>
    </row>
    <row r="335" spans="1:10" x14ac:dyDescent="0.3">
      <c r="A335" s="13" t="s">
        <v>1411</v>
      </c>
      <c r="B335" s="16">
        <f>SUM('Ref. DC-1980'!B95,'Ref. DC-1980'!B89,'Ref. DC-1980'!B83,'Ref. DC-1980'!B77,'Ref. DC-1980'!B71)</f>
        <v>62</v>
      </c>
      <c r="C335" s="16">
        <f>SUM('Ref. DC-1990'!B63,'Ref. DC-1990'!B70,'Ref. DC-1990'!B77,'Ref. DC-1990'!B84,'Ref. DC-1990'!B91)</f>
        <v>145</v>
      </c>
      <c r="D335" s="16">
        <f>SUM('Ref. DC-2000'!B75:B77,'Ref. DC-2000'!B86:B88)</f>
        <v>157</v>
      </c>
      <c r="E335" s="16">
        <f>SUM('Ref. ACS-5-YR'!B1223:B1225,'Ref. ACS-5-YR'!B1234:B1236)</f>
        <v>240</v>
      </c>
      <c r="F335" s="16">
        <f>SUM('Ref. ACS-5-YR'!H1223:H1225,'Ref. ACS-5-YR'!H1234:H1236)</f>
        <v>361</v>
      </c>
      <c r="H335" s="267"/>
      <c r="I335" s="42"/>
      <c r="J335" s="2"/>
    </row>
    <row r="336" spans="1:10" x14ac:dyDescent="0.3">
      <c r="A336" s="13" t="s">
        <v>175</v>
      </c>
      <c r="B336" s="3"/>
      <c r="C336" s="4">
        <f>(C335-B335)/B335</f>
        <v>1.3387096774193548</v>
      </c>
      <c r="D336" s="4">
        <f>(D335-C335)/C335</f>
        <v>8.2758620689655171E-2</v>
      </c>
      <c r="E336" s="4">
        <f>(E335-D335)/D335</f>
        <v>0.5286624203821656</v>
      </c>
      <c r="F336" s="4">
        <f>(F335-E335)/E335</f>
        <v>0.50416666666666665</v>
      </c>
      <c r="H336" s="268"/>
      <c r="I336" s="42"/>
      <c r="J336" s="19"/>
    </row>
    <row r="337" spans="1:10" x14ac:dyDescent="0.3">
      <c r="A337" t="s">
        <v>1412</v>
      </c>
      <c r="I337" s="42"/>
    </row>
    <row r="338" spans="1:10" s="72" customFormat="1" x14ac:dyDescent="0.3">
      <c r="A338" s="353" t="s">
        <v>2478</v>
      </c>
      <c r="B338" s="353"/>
      <c r="C338" s="353"/>
      <c r="D338" s="353"/>
      <c r="E338" s="353"/>
      <c r="F338" s="353"/>
      <c r="G338" s="353"/>
      <c r="H338" s="274"/>
      <c r="I338" s="42"/>
    </row>
    <row r="339" spans="1:10" ht="14.4" customHeight="1" x14ac:dyDescent="0.3">
      <c r="A339" s="358"/>
      <c r="B339" s="358"/>
      <c r="C339" s="358"/>
      <c r="D339" s="358"/>
      <c r="E339" s="358"/>
      <c r="F339" s="358"/>
      <c r="G339" s="358"/>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2482</v>
      </c>
    </row>
    <row r="344" spans="1:10" x14ac:dyDescent="0.3">
      <c r="I344" s="42"/>
    </row>
    <row r="345" spans="1:10" x14ac:dyDescent="0.3">
      <c r="A345" s="88" t="s">
        <v>1413</v>
      </c>
      <c r="I345" s="61" t="s">
        <v>2493</v>
      </c>
    </row>
    <row r="346" spans="1:10" ht="28.8" x14ac:dyDescent="0.3">
      <c r="A346" s="80"/>
      <c r="B346" s="60" t="str">
        <f>Housing!B3</f>
        <v>City of Taft</v>
      </c>
      <c r="C346" s="60" t="s">
        <v>177</v>
      </c>
      <c r="D346" s="60" t="str">
        <f>Housing!B4</f>
        <v>Kern County</v>
      </c>
      <c r="E346" s="60" t="s">
        <v>1441</v>
      </c>
      <c r="F346" s="60" t="s">
        <v>171</v>
      </c>
      <c r="G346" s="60" t="s">
        <v>1442</v>
      </c>
      <c r="H346" s="271"/>
      <c r="I346" s="42"/>
      <c r="J346" s="58"/>
    </row>
    <row r="347" spans="1:10" x14ac:dyDescent="0.3">
      <c r="A347" s="13" t="s">
        <v>1413</v>
      </c>
      <c r="B347" s="16">
        <f>'Ref. ACS-5-YR'!H1183</f>
        <v>783</v>
      </c>
      <c r="C347" s="55"/>
      <c r="D347" s="16">
        <f>'Ref. ACS-5-YR'!R1183</f>
        <v>994</v>
      </c>
      <c r="E347" s="55">
        <f>B347/D347</f>
        <v>0.78772635814889336</v>
      </c>
      <c r="F347" s="16">
        <f>'Ref. ACS-5-YR'!AB1183</f>
        <v>1586</v>
      </c>
      <c r="G347" s="55">
        <f>B347/F347</f>
        <v>0.49369482976040352</v>
      </c>
      <c r="H347" s="270"/>
      <c r="I347" s="42"/>
      <c r="J347" s="54"/>
    </row>
    <row r="348" spans="1:10" x14ac:dyDescent="0.3">
      <c r="A348" t="s">
        <v>2450</v>
      </c>
      <c r="I348" s="42"/>
    </row>
    <row r="349" spans="1:10" ht="25.95" customHeight="1" x14ac:dyDescent="0.3">
      <c r="A349" s="353" t="s">
        <v>2534</v>
      </c>
      <c r="B349" s="353"/>
      <c r="C349" s="353"/>
      <c r="D349" s="353"/>
      <c r="E349" s="353"/>
      <c r="F349" s="353"/>
      <c r="G349" s="353"/>
      <c r="I349" s="42"/>
    </row>
    <row r="350" spans="1:10" s="72" customFormat="1" ht="29.4" customHeight="1" x14ac:dyDescent="0.3">
      <c r="H350" s="274"/>
      <c r="I350" s="42"/>
    </row>
    <row r="351" spans="1:10" x14ac:dyDescent="0.3">
      <c r="A351" s="153"/>
      <c r="I351" s="42"/>
    </row>
    <row r="352" spans="1:10" x14ac:dyDescent="0.3">
      <c r="A352" s="218" t="s">
        <v>1414</v>
      </c>
      <c r="I352" s="42"/>
    </row>
    <row r="353" spans="1:10" x14ac:dyDescent="0.3">
      <c r="A353" s="48"/>
      <c r="B353" s="89">
        <v>1980</v>
      </c>
      <c r="C353" s="89">
        <v>1990</v>
      </c>
      <c r="D353" s="89">
        <v>2000</v>
      </c>
      <c r="E353" s="89">
        <v>2010</v>
      </c>
      <c r="F353" s="89">
        <v>2020</v>
      </c>
      <c r="H353" s="277"/>
      <c r="I353" s="42"/>
      <c r="J353" s="25"/>
    </row>
    <row r="354" spans="1:10" x14ac:dyDescent="0.3">
      <c r="A354" s="13" t="s">
        <v>1413</v>
      </c>
      <c r="B354" s="10">
        <f>'Ref. DC-1980'!B99</f>
        <v>206</v>
      </c>
      <c r="C354" s="10">
        <f>'Ref. DC-1990'!B98</f>
        <v>396</v>
      </c>
      <c r="D354" s="10">
        <f>'Ref. DC-2000'!B48</f>
        <v>456</v>
      </c>
      <c r="E354" s="10">
        <f>'Ref. ACS-5-YR Add.'!B24</f>
        <v>652</v>
      </c>
      <c r="F354" s="10">
        <f>'Ref. ACS-5-YR Add.'!H24</f>
        <v>783</v>
      </c>
      <c r="H354" s="278"/>
      <c r="I354" s="42"/>
      <c r="J354" s="24"/>
    </row>
    <row r="355" spans="1:10" x14ac:dyDescent="0.3">
      <c r="A355" s="13" t="s">
        <v>175</v>
      </c>
      <c r="B355" s="3"/>
      <c r="C355" s="4">
        <f>(C354-B354)/B354</f>
        <v>0.92233009708737868</v>
      </c>
      <c r="D355" s="4">
        <f>(D354-C354)/C354</f>
        <v>0.15151515151515152</v>
      </c>
      <c r="E355" s="4">
        <f>(E354-D354)/D354</f>
        <v>0.42982456140350878</v>
      </c>
      <c r="F355" s="4">
        <f>(F354-E354)/E354</f>
        <v>0.20092024539877301</v>
      </c>
      <c r="H355" s="268"/>
      <c r="I355" s="42"/>
      <c r="J355" s="19"/>
    </row>
    <row r="356" spans="1:10" x14ac:dyDescent="0.3">
      <c r="A356" s="47" t="s">
        <v>1415</v>
      </c>
      <c r="I356" s="42"/>
    </row>
    <row r="357" spans="1:10" ht="28.95" customHeight="1" x14ac:dyDescent="0.3">
      <c r="A357" s="353" t="s">
        <v>2534</v>
      </c>
      <c r="B357" s="353"/>
      <c r="C357" s="353"/>
      <c r="D357" s="353"/>
      <c r="E357" s="353"/>
      <c r="F357" s="353"/>
      <c r="G357" s="353"/>
      <c r="I357" s="42"/>
    </row>
    <row r="358" spans="1:10" s="72" customFormat="1" ht="14.4" customHeight="1" x14ac:dyDescent="0.3">
      <c r="A358" s="357" t="s">
        <v>2467</v>
      </c>
      <c r="B358" s="357"/>
      <c r="C358" s="357"/>
      <c r="D358" s="357"/>
      <c r="E358" s="357"/>
      <c r="F358" s="357"/>
      <c r="G358" s="357"/>
      <c r="H358" s="274"/>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2481</v>
      </c>
    </row>
    <row r="365" spans="1:10" x14ac:dyDescent="0.3">
      <c r="A365" s="47"/>
      <c r="I365" s="29"/>
    </row>
    <row r="366" spans="1:10" x14ac:dyDescent="0.3">
      <c r="A366" s="1" t="s">
        <v>1416</v>
      </c>
      <c r="I366" s="61" t="s">
        <v>1417</v>
      </c>
    </row>
    <row r="367" spans="1:10" ht="28.8" x14ac:dyDescent="0.3">
      <c r="A367" s="80"/>
      <c r="B367" s="60" t="str">
        <f>Housing!B3</f>
        <v>City of Taft</v>
      </c>
      <c r="C367" s="60" t="s">
        <v>177</v>
      </c>
      <c r="D367" s="60" t="str">
        <f>Housing!B4</f>
        <v>Kern County</v>
      </c>
      <c r="E367" s="60" t="s">
        <v>1441</v>
      </c>
      <c r="F367" s="60" t="s">
        <v>171</v>
      </c>
      <c r="G367" s="60" t="s">
        <v>1442</v>
      </c>
      <c r="H367" s="271"/>
      <c r="I367" s="42"/>
      <c r="J367" s="58"/>
    </row>
    <row r="368" spans="1:10" x14ac:dyDescent="0.3">
      <c r="A368" s="13" t="s">
        <v>1405</v>
      </c>
      <c r="B368" s="5">
        <f>'Ref. ACS-5-YR'!H1201/100</f>
        <v>0.30199999999999999</v>
      </c>
      <c r="C368" s="55"/>
      <c r="D368" s="5">
        <f>'Ref. ACS-5-YR'!R1201/100</f>
        <v>0.32500000000000001</v>
      </c>
      <c r="E368" s="55">
        <f>B368/D368</f>
        <v>0.92923076923076919</v>
      </c>
      <c r="F368" s="5">
        <f>'Ref. ACS-5-YR'!AB1201/100</f>
        <v>0.32200000000000001</v>
      </c>
      <c r="G368" s="55">
        <f>B368/F368</f>
        <v>0.93788819875776397</v>
      </c>
      <c r="H368" s="270"/>
      <c r="I368" s="42"/>
      <c r="J368" s="54"/>
    </row>
    <row r="369" spans="1:10" x14ac:dyDescent="0.3">
      <c r="A369" t="s">
        <v>2451</v>
      </c>
      <c r="I369" s="42"/>
    </row>
    <row r="370" spans="1:10" ht="28.2" customHeight="1" x14ac:dyDescent="0.3">
      <c r="A370" s="353" t="s">
        <v>2534</v>
      </c>
      <c r="B370" s="353"/>
      <c r="C370" s="353"/>
      <c r="D370" s="353"/>
      <c r="E370" s="353"/>
      <c r="F370" s="353"/>
      <c r="G370" s="353"/>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9" t="s">
        <v>2480</v>
      </c>
    </row>
    <row r="377" spans="1:10" x14ac:dyDescent="0.3">
      <c r="I377" s="42"/>
    </row>
    <row r="378" spans="1:10" x14ac:dyDescent="0.3">
      <c r="A378" s="1" t="s">
        <v>1418</v>
      </c>
      <c r="I378" s="61" t="s">
        <v>1419</v>
      </c>
    </row>
    <row r="379" spans="1:10" x14ac:dyDescent="0.3">
      <c r="A379" s="80"/>
      <c r="B379" s="60" t="str">
        <f>Housing!B3</f>
        <v>City of Taft</v>
      </c>
      <c r="C379" s="60" t="s">
        <v>177</v>
      </c>
      <c r="D379" s="60" t="str">
        <f>Housing!B4</f>
        <v>Kern County</v>
      </c>
      <c r="E379" s="60" t="s">
        <v>177</v>
      </c>
      <c r="F379" s="60" t="s">
        <v>171</v>
      </c>
      <c r="G379" s="60" t="s">
        <v>177</v>
      </c>
      <c r="H379" s="271"/>
      <c r="I379" s="37"/>
      <c r="J379" s="58"/>
    </row>
    <row r="380" spans="1:10" x14ac:dyDescent="0.3">
      <c r="A380" s="13" t="s">
        <v>1411</v>
      </c>
      <c r="B380" s="16">
        <f>SUM('Ref. ACS-5-YR'!H1193,'Ref. ACS-5-YR'!H1194,'Ref. ACS-5-YR'!H1195,'Ref. ACS-5-YR'!H1196)</f>
        <v>781</v>
      </c>
      <c r="C380" s="55">
        <f>SUM('Ref. ACS-5-YR'!I1193,'Ref. ACS-5-YR'!I1194,'Ref. ACS-5-YR'!I1195,'Ref. ACS-5-YR'!I1196)</f>
        <v>0.48002458512599877</v>
      </c>
      <c r="D380" s="16">
        <f>SUM('Ref. ACS-5-YR'!R1193,'Ref. ACS-5-YR'!R1194,'Ref. ACS-5-YR'!R1195,'Ref. ACS-5-YR'!R1196)</f>
        <v>57143</v>
      </c>
      <c r="E380" s="55">
        <f>SUM('Ref. ACS-5-YR'!S1193,'Ref. ACS-5-YR'!S1194,'Ref. ACS-5-YR'!S1195,'Ref. ACS-5-YR'!S1196)</f>
        <v>0.50819526337788923</v>
      </c>
      <c r="F380" s="16">
        <f>SUM('Ref. ACS-5-YR'!AB1193,'Ref. ACS-5-YR'!AB1194,'Ref. ACS-5-YR'!AB1195,'Ref. ACS-5-YR'!AB1196)</f>
        <v>3019235</v>
      </c>
      <c r="G380" s="55">
        <f>SUM('Ref. ACS-5-YR'!AC1193,'Ref. ACS-5-YR'!AC1194,'Ref. ACS-5-YR'!AC1195,'Ref. ACS-5-YR'!AC1196)</f>
        <v>0.51500000000000001</v>
      </c>
      <c r="H380" s="270"/>
      <c r="I380" s="42"/>
      <c r="J380" s="54"/>
    </row>
    <row r="381" spans="1:10" x14ac:dyDescent="0.3">
      <c r="A381" t="s">
        <v>1420</v>
      </c>
      <c r="I381" s="42"/>
    </row>
    <row r="382" spans="1:10" s="72" customFormat="1" x14ac:dyDescent="0.3">
      <c r="A382" s="353" t="s">
        <v>2478</v>
      </c>
      <c r="B382" s="353"/>
      <c r="C382" s="353"/>
      <c r="D382" s="353"/>
      <c r="E382" s="353"/>
      <c r="F382" s="353"/>
      <c r="G382" s="353"/>
      <c r="H382" s="274"/>
      <c r="I382" s="42"/>
    </row>
    <row r="383" spans="1:10" x14ac:dyDescent="0.3">
      <c r="I383" s="42"/>
    </row>
    <row r="384" spans="1:10" x14ac:dyDescent="0.3">
      <c r="A384" s="1" t="s">
        <v>1421</v>
      </c>
      <c r="I384" s="42"/>
    </row>
    <row r="385" spans="1:10" x14ac:dyDescent="0.3">
      <c r="A385" s="80"/>
      <c r="B385" s="51">
        <v>1980</v>
      </c>
      <c r="C385" s="51">
        <v>1990</v>
      </c>
      <c r="D385" s="51">
        <v>2000</v>
      </c>
      <c r="E385" s="51">
        <v>2010</v>
      </c>
      <c r="F385" s="51">
        <v>2020</v>
      </c>
      <c r="H385" s="269"/>
      <c r="I385" s="42"/>
      <c r="J385" s="52"/>
    </row>
    <row r="386" spans="1:10" x14ac:dyDescent="0.3">
      <c r="A386" s="13" t="s">
        <v>1411</v>
      </c>
      <c r="B386" s="16">
        <f>SUM('Ref. DC-1980'!B33,'Ref. DC-1980'!B39,'Ref. DC-1980'!B45,'Ref. DC-1980'!B51,'Ref. DC-1980'!B57)</f>
        <v>183</v>
      </c>
      <c r="C386" s="16">
        <f>SUM('Ref. DC-1990'!B25,'Ref. DC-1990'!B32,'Ref. DC-1990'!B39,'Ref. DC-1990'!B46,'Ref. DC-1990'!B53)</f>
        <v>238</v>
      </c>
      <c r="D386" s="16">
        <f>SUM('Ref. DC-2000'!B58:B60)</f>
        <v>375</v>
      </c>
      <c r="E386" s="16">
        <f>SUM('Ref. ACS-5-YR'!B1194:B1196)</f>
        <v>325</v>
      </c>
      <c r="F386" s="16">
        <f>SUM('Ref. ACS-5-YR'!H1194:H1196)</f>
        <v>605</v>
      </c>
      <c r="H386" s="267"/>
      <c r="I386" s="42"/>
      <c r="J386" s="2"/>
    </row>
    <row r="387" spans="1:10" x14ac:dyDescent="0.3">
      <c r="A387" s="13" t="s">
        <v>175</v>
      </c>
      <c r="B387" s="3"/>
      <c r="C387" s="4">
        <f>(C386-B386)/B386</f>
        <v>0.30054644808743169</v>
      </c>
      <c r="D387" s="4">
        <f>(D386-C386)/C386</f>
        <v>0.57563025210084029</v>
      </c>
      <c r="E387" s="4">
        <f>(E386-D386)/D386</f>
        <v>-0.13333333333333333</v>
      </c>
      <c r="F387" s="4">
        <f>(F386-E386)/E386</f>
        <v>0.86153846153846159</v>
      </c>
      <c r="H387" s="268"/>
      <c r="I387" s="42"/>
      <c r="J387" s="19"/>
    </row>
    <row r="388" spans="1:10" x14ac:dyDescent="0.3">
      <c r="A388" t="s">
        <v>1422</v>
      </c>
      <c r="I388" s="42"/>
    </row>
    <row r="389" spans="1:10" s="72" customFormat="1" x14ac:dyDescent="0.3">
      <c r="A389" s="353" t="s">
        <v>2478</v>
      </c>
      <c r="B389" s="353"/>
      <c r="C389" s="353"/>
      <c r="D389" s="353"/>
      <c r="E389" s="353"/>
      <c r="F389" s="353"/>
      <c r="G389" s="353"/>
      <c r="H389" s="274"/>
      <c r="I389" s="42"/>
    </row>
    <row r="390" spans="1:10" x14ac:dyDescent="0.3">
      <c r="A390" s="358"/>
      <c r="B390" s="358"/>
      <c r="C390" s="358"/>
      <c r="D390" s="358"/>
      <c r="E390" s="358"/>
      <c r="F390" s="358"/>
      <c r="G390" s="358"/>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2482</v>
      </c>
    </row>
    <row r="399" spans="1:10" x14ac:dyDescent="0.3">
      <c r="A399" s="352"/>
      <c r="B399" s="352"/>
      <c r="C399" s="352"/>
      <c r="D399" s="352"/>
      <c r="E399" s="352"/>
      <c r="I399" s="42"/>
    </row>
    <row r="400" spans="1:10" x14ac:dyDescent="0.3">
      <c r="A400" s="88" t="s">
        <v>2465</v>
      </c>
      <c r="B400" s="1" t="s">
        <v>4602</v>
      </c>
      <c r="I400" s="42"/>
    </row>
    <row r="401" spans="1:9" x14ac:dyDescent="0.3">
      <c r="A401" s="88" t="s">
        <v>2466</v>
      </c>
      <c r="B401" s="1" t="s">
        <v>4603</v>
      </c>
      <c r="I401" s="42"/>
    </row>
    <row r="402" spans="1:9" x14ac:dyDescent="0.3">
      <c r="I402" s="42"/>
    </row>
    <row r="403" spans="1:9" x14ac:dyDescent="0.3">
      <c r="A403" s="1" t="s">
        <v>1423</v>
      </c>
      <c r="I403" s="42"/>
    </row>
    <row r="404" spans="1:9" ht="28.8" x14ac:dyDescent="0.3">
      <c r="A404" s="80"/>
      <c r="B404" s="60" t="s">
        <v>1424</v>
      </c>
      <c r="C404" s="60" t="s">
        <v>1425</v>
      </c>
      <c r="D404" s="60" t="s">
        <v>1426</v>
      </c>
      <c r="E404" s="60" t="s">
        <v>172</v>
      </c>
      <c r="I404" s="61" t="str">
        <f>_xlfn.CONCAT(B401," - ",A410)</f>
        <v>Bakersfield/Kern County CoC - Homelessness by Type Over Time (2005-2020)</v>
      </c>
    </row>
    <row r="405" spans="1:9" x14ac:dyDescent="0.3">
      <c r="A405" s="13" t="s">
        <v>1427</v>
      </c>
      <c r="B405" s="6">
        <v>279</v>
      </c>
      <c r="C405" s="6">
        <v>161</v>
      </c>
      <c r="D405" s="6">
        <v>952</v>
      </c>
      <c r="E405" s="6">
        <f>SUM(B405:D405)</f>
        <v>1392</v>
      </c>
      <c r="I405" s="42"/>
    </row>
    <row r="406" spans="1:9" x14ac:dyDescent="0.3">
      <c r="A406" t="s">
        <v>1428</v>
      </c>
      <c r="I406" s="42"/>
    </row>
    <row r="407" spans="1:9" ht="27.6" customHeight="1" x14ac:dyDescent="0.3">
      <c r="A407" s="354" t="s">
        <v>2468</v>
      </c>
      <c r="B407" s="354"/>
      <c r="C407" s="354"/>
      <c r="D407" s="354"/>
      <c r="E407" s="354"/>
      <c r="F407" s="354"/>
      <c r="G407" s="354"/>
      <c r="I407" s="42"/>
    </row>
    <row r="408" spans="1:9" x14ac:dyDescent="0.3">
      <c r="A408" s="359"/>
      <c r="B408" s="359"/>
      <c r="C408" s="359"/>
      <c r="D408" s="359"/>
      <c r="E408" s="359"/>
      <c r="F408" s="359"/>
      <c r="G408" s="359"/>
      <c r="I408" s="42"/>
    </row>
    <row r="409" spans="1:9" x14ac:dyDescent="0.3">
      <c r="I409" s="42"/>
    </row>
    <row r="410" spans="1:9" x14ac:dyDescent="0.3">
      <c r="A410" s="1" t="s">
        <v>1429</v>
      </c>
      <c r="I410" s="42"/>
    </row>
    <row r="411" spans="1:9" x14ac:dyDescent="0.3">
      <c r="A411" s="80"/>
      <c r="B411" s="51">
        <v>2005</v>
      </c>
      <c r="C411" s="51">
        <v>2010</v>
      </c>
      <c r="D411" s="51">
        <v>2015</v>
      </c>
      <c r="E411" s="51">
        <v>2020</v>
      </c>
      <c r="F411" s="262"/>
      <c r="I411" s="42"/>
    </row>
    <row r="412" spans="1:9" x14ac:dyDescent="0.3">
      <c r="A412" s="7" t="s">
        <v>172</v>
      </c>
      <c r="B412" s="16">
        <f t="shared" ref="B412:D412" si="6">B413+B414+B415</f>
        <v>1348</v>
      </c>
      <c r="C412" s="16">
        <f t="shared" si="6"/>
        <v>1260</v>
      </c>
      <c r="D412" s="16">
        <f t="shared" si="6"/>
        <v>772</v>
      </c>
      <c r="E412" s="16">
        <f>E413+E414+E415</f>
        <v>1392</v>
      </c>
      <c r="F412" s="261"/>
      <c r="I412" s="42"/>
    </row>
    <row r="413" spans="1:9" x14ac:dyDescent="0.3">
      <c r="A413" s="13" t="s">
        <v>1424</v>
      </c>
      <c r="B413" s="16">
        <v>423</v>
      </c>
      <c r="C413" s="16">
        <v>257</v>
      </c>
      <c r="D413" s="16">
        <v>259</v>
      </c>
      <c r="E413" s="6">
        <f>B405</f>
        <v>279</v>
      </c>
      <c r="F413" s="261"/>
      <c r="I413" s="42"/>
    </row>
    <row r="414" spans="1:9" x14ac:dyDescent="0.3">
      <c r="A414" s="13" t="s">
        <v>1425</v>
      </c>
      <c r="B414" s="16">
        <v>376</v>
      </c>
      <c r="C414" s="16">
        <v>267</v>
      </c>
      <c r="D414" s="16">
        <v>146</v>
      </c>
      <c r="E414" s="6">
        <f>C405</f>
        <v>161</v>
      </c>
      <c r="F414" s="261"/>
      <c r="I414" s="42"/>
    </row>
    <row r="415" spans="1:9" x14ac:dyDescent="0.3">
      <c r="A415" s="13" t="s">
        <v>1426</v>
      </c>
      <c r="B415" s="16">
        <v>549</v>
      </c>
      <c r="C415" s="16">
        <v>736</v>
      </c>
      <c r="D415" s="16">
        <v>367</v>
      </c>
      <c r="E415" s="6">
        <f>D405</f>
        <v>952</v>
      </c>
      <c r="F415" s="261"/>
      <c r="I415" s="42"/>
    </row>
    <row r="416" spans="1:9" x14ac:dyDescent="0.3">
      <c r="A416" t="s">
        <v>1430</v>
      </c>
      <c r="I416" s="42"/>
    </row>
    <row r="417" spans="1:9" ht="27.6" customHeight="1" x14ac:dyDescent="0.3">
      <c r="A417" s="354" t="s">
        <v>2468</v>
      </c>
      <c r="B417" s="354"/>
      <c r="C417" s="354"/>
      <c r="D417" s="354"/>
      <c r="E417" s="354"/>
      <c r="F417" s="354"/>
      <c r="G417" s="354"/>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1431</v>
      </c>
      <c r="I421" s="42"/>
    </row>
    <row r="422" spans="1:9" ht="28.8" x14ac:dyDescent="0.3">
      <c r="A422" s="80"/>
      <c r="B422" s="60" t="s">
        <v>1424</v>
      </c>
      <c r="C422" s="60" t="s">
        <v>1425</v>
      </c>
      <c r="D422" s="60" t="s">
        <v>1426</v>
      </c>
      <c r="E422" s="60" t="s">
        <v>172</v>
      </c>
      <c r="I422" s="61" t="str">
        <f>_xlfn.CONCAT(B401," - ",A421)</f>
        <v>Bakersfield/Kern County CoC - Homelessness by Type by Race (2020)</v>
      </c>
    </row>
    <row r="423" spans="1:9" x14ac:dyDescent="0.3">
      <c r="A423" s="13" t="s">
        <v>1432</v>
      </c>
      <c r="B423" s="6">
        <v>102</v>
      </c>
      <c r="C423" s="152">
        <v>29</v>
      </c>
      <c r="D423" s="152">
        <v>146</v>
      </c>
      <c r="E423" s="6">
        <f>SUM(B423:D423)</f>
        <v>277</v>
      </c>
      <c r="I423" s="42"/>
    </row>
    <row r="424" spans="1:9" x14ac:dyDescent="0.3">
      <c r="A424" s="13" t="s">
        <v>1433</v>
      </c>
      <c r="B424" s="6">
        <v>234</v>
      </c>
      <c r="C424" s="152">
        <v>150</v>
      </c>
      <c r="D424" s="152">
        <v>747</v>
      </c>
      <c r="E424" s="6">
        <f t="shared" ref="E424:E429" si="7">SUM(B424:D424)</f>
        <v>1131</v>
      </c>
      <c r="I424" s="42"/>
    </row>
    <row r="425" spans="1:9" x14ac:dyDescent="0.3">
      <c r="A425" s="13" t="s">
        <v>1434</v>
      </c>
      <c r="B425" s="6">
        <v>2</v>
      </c>
      <c r="C425" s="152">
        <v>1</v>
      </c>
      <c r="D425" s="152">
        <v>6</v>
      </c>
      <c r="E425" s="6">
        <f t="shared" si="7"/>
        <v>9</v>
      </c>
      <c r="I425" s="42"/>
    </row>
    <row r="426" spans="1:9" x14ac:dyDescent="0.3">
      <c r="A426" s="13" t="s">
        <v>1435</v>
      </c>
      <c r="B426" s="6">
        <v>20</v>
      </c>
      <c r="C426" s="152">
        <v>7</v>
      </c>
      <c r="D426" s="152">
        <v>36</v>
      </c>
      <c r="E426" s="6">
        <f t="shared" si="7"/>
        <v>63</v>
      </c>
      <c r="I426" s="42"/>
    </row>
    <row r="427" spans="1:9" x14ac:dyDescent="0.3">
      <c r="A427" s="13" t="s">
        <v>1436</v>
      </c>
      <c r="B427" s="6">
        <v>2</v>
      </c>
      <c r="C427" s="152">
        <v>3</v>
      </c>
      <c r="D427" s="152">
        <v>3</v>
      </c>
      <c r="E427" s="6">
        <f>SUM(B427:D427)</f>
        <v>8</v>
      </c>
      <c r="I427" s="42"/>
    </row>
    <row r="428" spans="1:9" x14ac:dyDescent="0.3">
      <c r="A428" s="13" t="s">
        <v>1437</v>
      </c>
      <c r="B428" s="6">
        <v>18</v>
      </c>
      <c r="C428" s="152">
        <v>8</v>
      </c>
      <c r="D428" s="152">
        <v>66</v>
      </c>
      <c r="E428" s="6">
        <f t="shared" si="7"/>
        <v>92</v>
      </c>
      <c r="I428" s="42"/>
    </row>
    <row r="429" spans="1:9" x14ac:dyDescent="0.3">
      <c r="A429" s="13" t="s">
        <v>1427</v>
      </c>
      <c r="B429" s="6">
        <f>SUM(B423:B428)</f>
        <v>378</v>
      </c>
      <c r="C429" s="6">
        <f t="shared" ref="C429:D429" si="8">SUM(C423:C428)</f>
        <v>198</v>
      </c>
      <c r="D429" s="6">
        <f t="shared" si="8"/>
        <v>1004</v>
      </c>
      <c r="E429" s="6">
        <f t="shared" si="7"/>
        <v>1580</v>
      </c>
      <c r="I429" s="42"/>
    </row>
    <row r="430" spans="1:9" x14ac:dyDescent="0.3">
      <c r="A430" t="s">
        <v>1428</v>
      </c>
      <c r="B430" s="2"/>
      <c r="C430" s="2"/>
      <c r="D430" s="2"/>
      <c r="E430" s="2"/>
      <c r="I430" s="42"/>
    </row>
    <row r="431" spans="1:9" ht="27.6" customHeight="1" x14ac:dyDescent="0.3">
      <c r="A431" s="354" t="s">
        <v>2468</v>
      </c>
      <c r="B431" s="354"/>
      <c r="C431" s="354"/>
      <c r="D431" s="354"/>
      <c r="E431" s="354"/>
      <c r="F431" s="354"/>
      <c r="G431" s="354"/>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7"/>
      <c r="I438" s="42" t="str">
        <f>A430</f>
        <v>Source: U.S. HUD, CoC Homeless Populations and Subpopulations Reports (2020).</v>
      </c>
    </row>
    <row r="439" spans="1:9" x14ac:dyDescent="0.3">
      <c r="B439" s="2"/>
      <c r="C439" s="2"/>
      <c r="D439" s="2"/>
      <c r="E439" s="2"/>
      <c r="F439" s="2"/>
      <c r="G439" s="2"/>
      <c r="H439" s="267"/>
      <c r="I439" s="42"/>
    </row>
    <row r="440" spans="1:9" x14ac:dyDescent="0.3">
      <c r="I440" s="42"/>
    </row>
    <row r="441" spans="1:9" x14ac:dyDescent="0.3">
      <c r="A441" s="1" t="s">
        <v>1438</v>
      </c>
      <c r="I441" s="61" t="str">
        <f>_xlfn.CONCAT(B401," - ",A441)</f>
        <v>Bakersfield/Kern County CoC - Homelessness by Hispanic or Latino Ethnicity (2020)</v>
      </c>
    </row>
    <row r="442" spans="1:9" ht="28.8" x14ac:dyDescent="0.3">
      <c r="A442" s="80"/>
      <c r="B442" s="60" t="s">
        <v>1424</v>
      </c>
      <c r="C442" s="60" t="s">
        <v>1425</v>
      </c>
      <c r="D442" s="60" t="s">
        <v>1426</v>
      </c>
      <c r="E442" s="60" t="s">
        <v>172</v>
      </c>
      <c r="I442" s="42"/>
    </row>
    <row r="443" spans="1:9" x14ac:dyDescent="0.3">
      <c r="A443" s="13" t="s">
        <v>1439</v>
      </c>
      <c r="B443" s="16">
        <v>348</v>
      </c>
      <c r="C443" s="152">
        <v>68</v>
      </c>
      <c r="D443" s="152">
        <v>1482</v>
      </c>
      <c r="E443" s="152">
        <f>SUM(B443:D443)</f>
        <v>1898</v>
      </c>
      <c r="I443" s="42"/>
    </row>
    <row r="444" spans="1:9" x14ac:dyDescent="0.3">
      <c r="A444" s="13" t="s">
        <v>1440</v>
      </c>
      <c r="B444" s="16">
        <v>467</v>
      </c>
      <c r="C444" s="152">
        <v>77</v>
      </c>
      <c r="D444" s="152">
        <v>1199</v>
      </c>
      <c r="E444" s="152">
        <f>SUM(B444:D444)</f>
        <v>1743</v>
      </c>
      <c r="I444" s="42"/>
    </row>
    <row r="445" spans="1:9" x14ac:dyDescent="0.3">
      <c r="A445" s="13" t="s">
        <v>1427</v>
      </c>
      <c r="B445" s="16">
        <f>SUM(B443:B444)</f>
        <v>815</v>
      </c>
      <c r="C445" s="16">
        <f t="shared" ref="C445:D445" si="9">SUM(C443:C444)</f>
        <v>145</v>
      </c>
      <c r="D445" s="16">
        <f t="shared" si="9"/>
        <v>2681</v>
      </c>
      <c r="E445" s="152">
        <f>SUM(B445:D445)</f>
        <v>3641</v>
      </c>
      <c r="I445" s="42"/>
    </row>
    <row r="446" spans="1:9" x14ac:dyDescent="0.3">
      <c r="A446" t="s">
        <v>1428</v>
      </c>
      <c r="B446" s="2"/>
      <c r="C446" s="2"/>
      <c r="D446" s="2"/>
      <c r="E446" s="2"/>
      <c r="I446" s="42"/>
    </row>
    <row r="447" spans="1:9" ht="27.6" customHeight="1" x14ac:dyDescent="0.3">
      <c r="A447" s="354" t="s">
        <v>2468</v>
      </c>
      <c r="B447" s="354"/>
      <c r="C447" s="354"/>
      <c r="D447" s="354"/>
      <c r="E447" s="354"/>
      <c r="F447" s="354"/>
      <c r="G447" s="354"/>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1" t="s">
        <v>82</v>
      </c>
      <c r="B1" s="362"/>
      <c r="C1" s="362"/>
      <c r="D1" s="362"/>
      <c r="E1" s="362"/>
      <c r="F1" s="362"/>
      <c r="G1" s="362"/>
      <c r="H1" s="362"/>
      <c r="I1" s="362"/>
      <c r="J1" s="348" t="s">
        <v>167</v>
      </c>
    </row>
    <row r="2" spans="1:10" x14ac:dyDescent="0.3">
      <c r="A2" s="349" t="s">
        <v>5</v>
      </c>
      <c r="B2" s="350"/>
      <c r="C2" s="350"/>
      <c r="D2" s="350"/>
      <c r="E2" s="350"/>
      <c r="F2" s="350"/>
      <c r="G2" s="350"/>
      <c r="H2" s="351"/>
      <c r="I2" s="98" t="s">
        <v>6</v>
      </c>
      <c r="J2" s="348"/>
    </row>
    <row r="3" spans="1:10" x14ac:dyDescent="0.3">
      <c r="A3" s="77" t="s">
        <v>0</v>
      </c>
      <c r="B3" s="77" t="str">
        <f>Population!B3</f>
        <v>City of Taft</v>
      </c>
      <c r="C3" s="65"/>
      <c r="D3" s="65"/>
      <c r="E3" s="65"/>
      <c r="F3" s="65"/>
      <c r="G3" s="65"/>
      <c r="H3" s="272"/>
      <c r="I3" s="76"/>
      <c r="J3" s="348"/>
    </row>
    <row r="4" spans="1:10" x14ac:dyDescent="0.3">
      <c r="A4" s="77" t="s">
        <v>2</v>
      </c>
      <c r="B4" s="77" t="str">
        <f>Population!B4</f>
        <v>Kern County</v>
      </c>
      <c r="C4" s="65"/>
      <c r="D4" s="65"/>
      <c r="E4" s="65"/>
      <c r="F4" s="65"/>
      <c r="G4" s="65"/>
      <c r="H4" s="272"/>
      <c r="I4" s="76"/>
      <c r="J4" s="348"/>
    </row>
    <row r="5" spans="1:10" ht="24" customHeight="1" x14ac:dyDescent="0.3">
      <c r="A5" s="66"/>
      <c r="B5" s="66"/>
      <c r="C5" s="66"/>
      <c r="D5" s="66"/>
      <c r="E5" s="66"/>
      <c r="F5" s="66"/>
      <c r="G5" s="66"/>
      <c r="H5" s="273"/>
      <c r="I5" s="75"/>
    </row>
    <row r="6" spans="1:10" x14ac:dyDescent="0.3">
      <c r="A6" s="88" t="s">
        <v>2445</v>
      </c>
      <c r="I6" s="61" t="s">
        <v>2491</v>
      </c>
    </row>
    <row r="7" spans="1:10" ht="28.8" x14ac:dyDescent="0.3">
      <c r="A7" s="57" t="s">
        <v>170</v>
      </c>
      <c r="B7" s="60" t="str">
        <f>B3</f>
        <v>City of Taft</v>
      </c>
      <c r="C7" s="60" t="str">
        <f>B4</f>
        <v>Kern County</v>
      </c>
      <c r="D7" s="60" t="s">
        <v>1441</v>
      </c>
      <c r="E7" s="60" t="s">
        <v>171</v>
      </c>
      <c r="F7" s="60" t="s">
        <v>1442</v>
      </c>
    </row>
    <row r="8" spans="1:10" x14ac:dyDescent="0.3">
      <c r="A8" s="69" t="s">
        <v>2446</v>
      </c>
      <c r="B8" s="10">
        <f>'Ref. ACS-5-YR'!H808</f>
        <v>46980</v>
      </c>
      <c r="C8" s="10">
        <f>'Ref. ACS-5-YR'!R808</f>
        <v>54851</v>
      </c>
      <c r="D8" s="55">
        <f>B8/C8</f>
        <v>0.85650216039816962</v>
      </c>
      <c r="E8" s="10">
        <f>'Ref. ACS-5-YR'!AB808</f>
        <v>78672</v>
      </c>
      <c r="F8" s="55">
        <f>B8/E8</f>
        <v>0.59716290420988405</v>
      </c>
      <c r="I8" s="37"/>
    </row>
    <row r="9" spans="1:10" x14ac:dyDescent="0.3">
      <c r="A9" s="360" t="s">
        <v>1443</v>
      </c>
      <c r="B9" s="360"/>
      <c r="I9" s="37"/>
    </row>
    <row r="10" spans="1:10" ht="14.4" customHeight="1" x14ac:dyDescent="0.3">
      <c r="A10" s="358"/>
      <c r="B10" s="358"/>
      <c r="C10" s="358"/>
      <c r="D10" s="358"/>
      <c r="E10" s="358"/>
      <c r="F10" s="358"/>
      <c r="G10" s="358"/>
      <c r="I10" s="37"/>
    </row>
    <row r="11" spans="1:10" x14ac:dyDescent="0.3">
      <c r="I11" s="37"/>
    </row>
    <row r="12" spans="1:10" x14ac:dyDescent="0.3">
      <c r="A12" s="144"/>
      <c r="I12" s="37"/>
    </row>
    <row r="13" spans="1:10" x14ac:dyDescent="0.3">
      <c r="I13" s="37"/>
    </row>
    <row r="14" spans="1:10" x14ac:dyDescent="0.3">
      <c r="A14" s="217" t="s">
        <v>2433</v>
      </c>
      <c r="I14" s="37"/>
    </row>
    <row r="15" spans="1:10" ht="58.95" customHeight="1" x14ac:dyDescent="0.3">
      <c r="A15" s="57"/>
      <c r="B15" s="79">
        <v>2010</v>
      </c>
      <c r="C15" s="79">
        <v>2015</v>
      </c>
      <c r="D15" s="79">
        <v>2020</v>
      </c>
      <c r="E15" s="108" t="s">
        <v>2434</v>
      </c>
      <c r="I15" s="37"/>
    </row>
    <row r="16" spans="1:10" x14ac:dyDescent="0.3">
      <c r="A16" s="13" t="str">
        <f>B3</f>
        <v>City of Taft</v>
      </c>
      <c r="B16" s="70">
        <f>'Ref. ACS-5-YR Add.'!B68</f>
        <v>66</v>
      </c>
      <c r="C16" s="70">
        <f>'Ref. ACS-5-YR Add.'!E68</f>
        <v>179</v>
      </c>
      <c r="D16" s="105">
        <f>'Ref. ACS-5-YR Add.'!H68</f>
        <v>134</v>
      </c>
      <c r="E16" s="109">
        <f>'Ref. ACS-5-YR Add.'!K68</f>
        <v>1.0303030303030303</v>
      </c>
    </row>
    <row r="17" spans="1:9" x14ac:dyDescent="0.3">
      <c r="A17" s="100" t="str">
        <f>B4</f>
        <v>Kern County</v>
      </c>
      <c r="B17" s="101">
        <f>'Ref. ACS-5-YR Add.'!L58</f>
        <v>985</v>
      </c>
      <c r="C17" s="101">
        <f>'Ref. ACS-5-YR Add.'!O58</f>
        <v>988</v>
      </c>
      <c r="D17" s="106">
        <f>'Ref. ACS-5-YR Add.'!R58</f>
        <v>1096</v>
      </c>
      <c r="E17" s="109">
        <f>'Ref. ACS-5-YR Add.'!U58</f>
        <v>0.11269035532994924</v>
      </c>
    </row>
    <row r="18" spans="1:9" x14ac:dyDescent="0.3">
      <c r="A18" s="103" t="s">
        <v>171</v>
      </c>
      <c r="B18" s="104">
        <f>'Ref. ACS-5-YR Add.'!V58</f>
        <v>1409</v>
      </c>
      <c r="C18" s="104">
        <f>'Ref. ACS-5-YR Add.'!Y58</f>
        <v>1419</v>
      </c>
      <c r="D18" s="107">
        <f>'Ref. ACS-5-YR Add.'!AB58</f>
        <v>1688</v>
      </c>
      <c r="E18" s="109">
        <f>'Ref. ACS-5-YR Add.'!AE58</f>
        <v>0.19800000000000001</v>
      </c>
      <c r="I18" s="37"/>
    </row>
    <row r="19" spans="1:9" x14ac:dyDescent="0.3">
      <c r="A19" t="s">
        <v>1444</v>
      </c>
    </row>
    <row r="20" spans="1:9" x14ac:dyDescent="0.3">
      <c r="A20" s="353" t="s">
        <v>2534</v>
      </c>
      <c r="B20" s="353"/>
      <c r="C20" s="353"/>
      <c r="D20" s="353"/>
      <c r="E20" s="353"/>
      <c r="F20" s="353"/>
      <c r="G20" s="353"/>
      <c r="I20" s="37" t="str">
        <f>A19</f>
        <v>Source: U.S. Census Bureau, ACS16-20 (5-Year Estimates), Table B25105</v>
      </c>
    </row>
    <row r="21" spans="1:9" x14ac:dyDescent="0.3">
      <c r="A21" s="153"/>
      <c r="I21" s="96"/>
    </row>
    <row r="22" spans="1:9" x14ac:dyDescent="0.3">
      <c r="A22" s="1" t="s">
        <v>1445</v>
      </c>
      <c r="I22"/>
    </row>
    <row r="23" spans="1:9" x14ac:dyDescent="0.3">
      <c r="A23" s="57"/>
      <c r="B23" s="112">
        <v>2010</v>
      </c>
      <c r="C23" s="112">
        <v>2015</v>
      </c>
      <c r="D23" s="112">
        <v>2020</v>
      </c>
    </row>
    <row r="24" spans="1:9" ht="30" customHeight="1" x14ac:dyDescent="0.3">
      <c r="A24" s="110" t="s">
        <v>1413</v>
      </c>
      <c r="B24" s="113">
        <f>'Ref. ACS-5-YR'!B1201</f>
        <v>0.32100000000000001</v>
      </c>
      <c r="C24" s="113">
        <f>('Ref. ACS-5-YR'!E1201)/100</f>
        <v>0.35100000000000003</v>
      </c>
      <c r="D24" s="113">
        <f>('Ref. ACS-5-YR'!H1201)/100</f>
        <v>0.30199999999999999</v>
      </c>
      <c r="I24" s="61" t="s">
        <v>2490</v>
      </c>
    </row>
    <row r="25" spans="1:9" x14ac:dyDescent="0.3">
      <c r="A25" s="111" t="s">
        <v>1446</v>
      </c>
      <c r="B25" s="113">
        <f>'Ref. ACS-5-YR'!B1241/100</f>
        <v>0.218</v>
      </c>
      <c r="C25" s="113">
        <f>'Ref. ACS-5-YR'!E1241/100</f>
        <v>0.161</v>
      </c>
      <c r="D25" s="113">
        <f>'Ref. ACS-5-YR'!H1241/100</f>
        <v>0.14300000000000002</v>
      </c>
    </row>
    <row r="26" spans="1:9" x14ac:dyDescent="0.3">
      <c r="A26" s="111" t="s">
        <v>1447</v>
      </c>
      <c r="B26" s="113">
        <f>'Ref. ACS-5-YR'!B1242/100</f>
        <v>0.22600000000000001</v>
      </c>
      <c r="C26" s="113">
        <f>'Ref. ACS-5-YR'!E1242/100</f>
        <v>0.16500000000000001</v>
      </c>
      <c r="D26" s="113">
        <f>'Ref. ACS-5-YR'!H1242/100</f>
        <v>0.23600000000000002</v>
      </c>
    </row>
    <row r="27" spans="1:9" x14ac:dyDescent="0.3">
      <c r="A27" s="102" t="s">
        <v>1448</v>
      </c>
      <c r="B27" s="113">
        <f>'Ref. ACS-5-YR'!B1243/100</f>
        <v>0.20199999999999999</v>
      </c>
      <c r="C27" s="113">
        <f>'Ref. ACS-5-YR'!E1243/100</f>
        <v>0.10199999999999999</v>
      </c>
      <c r="D27" s="113">
        <f>'Ref. ACS-5-YR'!H1243/100</f>
        <v>0.11800000000000001</v>
      </c>
      <c r="I27" s="37"/>
    </row>
    <row r="28" spans="1:9" x14ac:dyDescent="0.3">
      <c r="A28" t="s">
        <v>2535</v>
      </c>
      <c r="I28" s="37"/>
    </row>
    <row r="29" spans="1:9" x14ac:dyDescent="0.3">
      <c r="A29" s="353" t="s">
        <v>2534</v>
      </c>
      <c r="B29" s="353"/>
      <c r="C29" s="353"/>
      <c r="D29" s="353"/>
      <c r="E29" s="353"/>
      <c r="F29" s="353"/>
      <c r="G29" s="353"/>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9" t="s">
        <v>2483</v>
      </c>
    </row>
    <row r="45" spans="1:9" x14ac:dyDescent="0.3">
      <c r="A45" s="88" t="s">
        <v>1449</v>
      </c>
      <c r="I45" s="61" t="s">
        <v>2489</v>
      </c>
    </row>
    <row r="46" spans="1:9" ht="28.2" customHeight="1" x14ac:dyDescent="0.3">
      <c r="A46" s="48"/>
      <c r="B46" s="79" t="str">
        <f>B3</f>
        <v>City of Taft</v>
      </c>
      <c r="C46" s="79" t="str">
        <f>B4</f>
        <v>Kern County</v>
      </c>
      <c r="D46" s="79" t="s">
        <v>171</v>
      </c>
      <c r="I46" s="37"/>
    </row>
    <row r="47" spans="1:9" x14ac:dyDescent="0.3">
      <c r="A47" s="13" t="s">
        <v>1450</v>
      </c>
      <c r="B47" s="71">
        <f>'Ref. ACS-5-YR'!H840</f>
        <v>61622</v>
      </c>
      <c r="C47" s="71">
        <f>'Ref. ACS-5-YR'!R840</f>
        <v>66163</v>
      </c>
      <c r="D47" s="71">
        <f>'Ref. ACS-5-YR'!AB840</f>
        <v>90496</v>
      </c>
      <c r="I47" s="37"/>
    </row>
    <row r="48" spans="1:9" ht="32.700000000000003" customHeight="1" x14ac:dyDescent="0.3">
      <c r="A48" s="13" t="s">
        <v>1451</v>
      </c>
      <c r="B48" s="71" t="str">
        <f>'Ref. ACS-5-YR'!H816</f>
        <v xml:space="preserve"> </v>
      </c>
      <c r="C48" s="71">
        <f>'Ref. ACS-5-YR'!R816</f>
        <v>39422</v>
      </c>
      <c r="D48" s="71">
        <f>'Ref. ACS-5-YR'!AB816</f>
        <v>54976</v>
      </c>
      <c r="H48" s="269"/>
      <c r="I48" s="37"/>
    </row>
    <row r="49" spans="1:9" x14ac:dyDescent="0.3">
      <c r="A49" s="13" t="s">
        <v>1452</v>
      </c>
      <c r="B49" s="71" t="str">
        <f>'Ref. ACS-5-YR'!H820</f>
        <v xml:space="preserve"> </v>
      </c>
      <c r="C49" s="71">
        <f>'Ref. ACS-5-YR'!R820</f>
        <v>49412</v>
      </c>
      <c r="D49" s="71">
        <f>'Ref. ACS-5-YR'!AB820</f>
        <v>60182</v>
      </c>
      <c r="H49" s="270"/>
      <c r="I49" s="37"/>
    </row>
    <row r="50" spans="1:9" x14ac:dyDescent="0.3">
      <c r="A50" s="13" t="s">
        <v>1453</v>
      </c>
      <c r="B50" s="71" t="str">
        <f>'Ref. ACS-5-YR'!H824</f>
        <v xml:space="preserve"> </v>
      </c>
      <c r="C50" s="71">
        <f>'Ref. ACS-5-YR'!R824</f>
        <v>74021</v>
      </c>
      <c r="D50" s="71">
        <f>'Ref. ACS-5-YR'!AB824</f>
        <v>101380</v>
      </c>
      <c r="I50" s="37"/>
    </row>
    <row r="51" spans="1:9" x14ac:dyDescent="0.3">
      <c r="A51" s="13" t="s">
        <v>1454</v>
      </c>
      <c r="B51" s="71" t="str">
        <f>'Ref. ACS-5-YR'!H828</f>
        <v xml:space="preserve"> </v>
      </c>
      <c r="C51" s="71">
        <f>'Ref. ACS-5-YR'!R828</f>
        <v>73750</v>
      </c>
      <c r="D51" s="71">
        <f>'Ref. ACS-5-YR'!AB828</f>
        <v>81682</v>
      </c>
      <c r="I51" s="37"/>
    </row>
    <row r="52" spans="1:9" x14ac:dyDescent="0.3">
      <c r="A52" s="13" t="s">
        <v>1455</v>
      </c>
      <c r="B52" s="71" t="str">
        <f>'Ref. ACS-5-YR'!H832</f>
        <v xml:space="preserve"> </v>
      </c>
      <c r="C52" s="71">
        <f>'Ref. ACS-5-YR'!R832</f>
        <v>49168</v>
      </c>
      <c r="D52" s="71">
        <f>'Ref. ACS-5-YR'!AB832</f>
        <v>59287</v>
      </c>
    </row>
    <row r="53" spans="1:9" x14ac:dyDescent="0.3">
      <c r="A53" s="13" t="s">
        <v>1456</v>
      </c>
      <c r="B53" s="71" t="str">
        <f>'Ref. ACS-5-YR'!H836</f>
        <v xml:space="preserve"> </v>
      </c>
      <c r="C53" s="71">
        <f>'Ref. ACS-5-YR'!R836</f>
        <v>49484</v>
      </c>
      <c r="D53" s="71">
        <f>'Ref. ACS-5-YR'!AB836</f>
        <v>76733</v>
      </c>
      <c r="I53" s="37"/>
    </row>
    <row r="54" spans="1:9" x14ac:dyDescent="0.3">
      <c r="A54" s="13" t="s">
        <v>1457</v>
      </c>
      <c r="B54" s="71">
        <f>'Ref. ACS-5-YR'!H844</f>
        <v>45113</v>
      </c>
      <c r="C54" s="71">
        <f>'Ref. ACS-5-YR'!R844</f>
        <v>47095</v>
      </c>
      <c r="D54" s="71">
        <f>'Ref. ACS-5-YR'!AB844</f>
        <v>62330</v>
      </c>
      <c r="I54" s="37"/>
    </row>
    <row r="55" spans="1:9" x14ac:dyDescent="0.3">
      <c r="A55" t="s">
        <v>1443</v>
      </c>
      <c r="B55" s="159"/>
      <c r="C55" s="159"/>
      <c r="D55" s="159"/>
      <c r="I55" s="37"/>
    </row>
    <row r="56" spans="1:9" ht="14.4" customHeight="1" x14ac:dyDescent="0.3">
      <c r="A56" s="144"/>
      <c r="I56" s="37"/>
    </row>
    <row r="57" spans="1:9" x14ac:dyDescent="0.3">
      <c r="I57" s="37"/>
    </row>
    <row r="58" spans="1:9" x14ac:dyDescent="0.3">
      <c r="A58" s="1" t="s">
        <v>1458</v>
      </c>
      <c r="I58" s="37"/>
    </row>
    <row r="59" spans="1:9" ht="28.2" customHeight="1" x14ac:dyDescent="0.3">
      <c r="A59" s="48" t="s">
        <v>170</v>
      </c>
      <c r="B59" s="60" t="str">
        <f>B3</f>
        <v>City of Taft</v>
      </c>
      <c r="C59" s="60" t="s">
        <v>177</v>
      </c>
      <c r="D59" s="60" t="str">
        <f>B4</f>
        <v>Kern County</v>
      </c>
      <c r="E59" s="60" t="s">
        <v>177</v>
      </c>
      <c r="F59" s="60" t="s">
        <v>171</v>
      </c>
      <c r="G59" s="60" t="s">
        <v>177</v>
      </c>
      <c r="I59" s="37"/>
    </row>
    <row r="60" spans="1:9" x14ac:dyDescent="0.3">
      <c r="A60" s="13" t="s">
        <v>1459</v>
      </c>
      <c r="B60" s="16">
        <f>'Ref. ACS-5-YR'!H745</f>
        <v>516</v>
      </c>
      <c r="C60" s="55">
        <f>'Ref. ACS-5-YR'!I745</f>
        <v>0.25761357963055415</v>
      </c>
      <c r="D60" s="16">
        <f>'Ref. ACS-5-YR'!R745</f>
        <v>33691</v>
      </c>
      <c r="E60" s="55">
        <f>'Ref. ACS-5-YR'!S745</f>
        <v>0.16683751033728006</v>
      </c>
      <c r="F60" s="16">
        <f>'Ref. ACS-5-YR'!AB745</f>
        <v>806599</v>
      </c>
      <c r="G60" s="55">
        <f>'Ref. ACS-5-YR'!AC745</f>
        <v>0.09</v>
      </c>
      <c r="I60" s="37"/>
    </row>
    <row r="61" spans="1:9" x14ac:dyDescent="0.3">
      <c r="A61" t="s">
        <v>1460</v>
      </c>
      <c r="I61" s="37"/>
    </row>
    <row r="62" spans="1:9" x14ac:dyDescent="0.3">
      <c r="I62" s="37"/>
    </row>
    <row r="63" spans="1:9" x14ac:dyDescent="0.3">
      <c r="I63" s="37" t="str">
        <f>A55</f>
        <v>Source: U.S. Census Bureau, ACS16-20 (5-year Estimates), Table B19013.</v>
      </c>
    </row>
    <row r="64" spans="1:9" ht="72.599999999999994" customHeight="1" x14ac:dyDescent="0.3">
      <c r="I64" s="84" t="s">
        <v>2444</v>
      </c>
    </row>
    <row r="65" spans="1:9" x14ac:dyDescent="0.3">
      <c r="A65" s="1" t="s">
        <v>1461</v>
      </c>
      <c r="I65" s="96"/>
    </row>
    <row r="66" spans="1:9" x14ac:dyDescent="0.3">
      <c r="A66" s="57"/>
      <c r="B66" s="79">
        <v>2010</v>
      </c>
      <c r="C66" s="79">
        <v>2015</v>
      </c>
      <c r="D66" s="79">
        <v>2020</v>
      </c>
      <c r="I66" s="61" t="s">
        <v>1462</v>
      </c>
    </row>
    <row r="67" spans="1:9" ht="28.95" customHeight="1" x14ac:dyDescent="0.3">
      <c r="A67" s="13" t="s">
        <v>4606</v>
      </c>
      <c r="B67" s="16">
        <f>'Ref. ACS-5-YR'!B745</f>
        <v>166</v>
      </c>
      <c r="C67" s="16">
        <f>'Ref. ACS-5-YR'!E745</f>
        <v>333</v>
      </c>
      <c r="D67" s="16">
        <f>'Ref. ACS-5-YR'!H745</f>
        <v>516</v>
      </c>
      <c r="H67" s="269"/>
      <c r="I67" s="37"/>
    </row>
    <row r="68" spans="1:9" x14ac:dyDescent="0.3">
      <c r="A68" s="13" t="s">
        <v>1292</v>
      </c>
      <c r="B68" s="16">
        <f>'Ref. ACS-5-YR'!B744</f>
        <v>1785</v>
      </c>
      <c r="C68" s="16">
        <f>'Ref. ACS-5-YR'!E744</f>
        <v>1744</v>
      </c>
      <c r="D68" s="16">
        <f>'Ref. ACS-5-YR'!H744</f>
        <v>2003</v>
      </c>
      <c r="E68" s="116"/>
      <c r="F68" s="116"/>
      <c r="G68" s="116"/>
      <c r="H68" s="270"/>
      <c r="I68" s="37"/>
    </row>
    <row r="69" spans="1:9" x14ac:dyDescent="0.3">
      <c r="A69" s="13" t="s">
        <v>1463</v>
      </c>
      <c r="B69" s="117">
        <f>B67/B68</f>
        <v>9.2997198879551823E-2</v>
      </c>
      <c r="C69" s="117">
        <f t="shared" ref="C69" si="0">C67/C68</f>
        <v>0.19094036697247707</v>
      </c>
      <c r="D69" s="117">
        <f>D67/D68</f>
        <v>0.25761357963055415</v>
      </c>
      <c r="H69" s="270"/>
      <c r="I69" s="37"/>
    </row>
    <row r="70" spans="1:9" x14ac:dyDescent="0.3">
      <c r="A70" s="13" t="s">
        <v>4607</v>
      </c>
      <c r="B70" s="117"/>
      <c r="C70" s="117">
        <f>(C69-B69)/B69</f>
        <v>1.053184066541395</v>
      </c>
      <c r="D70" s="117">
        <f>(D69-C69)/C69</f>
        <v>0.34918343205911834</v>
      </c>
      <c r="H70" s="270"/>
      <c r="I70" s="37"/>
    </row>
    <row r="71" spans="1:9" x14ac:dyDescent="0.3">
      <c r="A71" t="s">
        <v>1460</v>
      </c>
      <c r="H71" s="270"/>
      <c r="I71" s="37"/>
    </row>
    <row r="72" spans="1:9" x14ac:dyDescent="0.3">
      <c r="H72" s="270"/>
    </row>
    <row r="73" spans="1:9" x14ac:dyDescent="0.3">
      <c r="H73" s="270"/>
      <c r="I73" s="37"/>
    </row>
    <row r="74" spans="1:9" x14ac:dyDescent="0.3">
      <c r="H74" s="270"/>
    </row>
    <row r="75" spans="1:9" x14ac:dyDescent="0.3">
      <c r="H75" s="270"/>
      <c r="I75" s="42" t="str">
        <f>A71</f>
        <v>Source: U.S. Census Bureau, ACS16-20 (5-year Estimates), Table B17019.</v>
      </c>
    </row>
    <row r="76" spans="1:9" x14ac:dyDescent="0.3">
      <c r="H76" s="270"/>
      <c r="I76" s="37"/>
    </row>
    <row r="77" spans="1:9" x14ac:dyDescent="0.3">
      <c r="A77" s="1" t="s">
        <v>1464</v>
      </c>
      <c r="I77" s="61" t="s">
        <v>2488</v>
      </c>
    </row>
    <row r="78" spans="1:9" ht="24" customHeight="1" x14ac:dyDescent="0.3">
      <c r="A78" s="57" t="s">
        <v>170</v>
      </c>
      <c r="B78" s="60" t="str">
        <f>B3</f>
        <v>City of Taft</v>
      </c>
      <c r="C78" s="60" t="s">
        <v>177</v>
      </c>
      <c r="D78" s="60" t="str">
        <f>B4</f>
        <v>Kern County</v>
      </c>
      <c r="E78" s="60" t="s">
        <v>177</v>
      </c>
      <c r="F78" s="60" t="s">
        <v>171</v>
      </c>
      <c r="G78" s="60" t="s">
        <v>177</v>
      </c>
    </row>
    <row r="79" spans="1:9" x14ac:dyDescent="0.3">
      <c r="A79" s="13" t="s">
        <v>178</v>
      </c>
      <c r="B79" s="16">
        <f>'Ref. ACS-5-YR'!H305</f>
        <v>516</v>
      </c>
      <c r="C79" s="55"/>
      <c r="D79" s="16">
        <f>'Ref. ACS-5-YR'!R305</f>
        <v>33691</v>
      </c>
      <c r="E79" s="55"/>
      <c r="F79" s="16">
        <f>'Ref. ACS-5-YR'!AB305</f>
        <v>806599</v>
      </c>
      <c r="G79" s="55"/>
    </row>
    <row r="80" spans="1:9" x14ac:dyDescent="0.3">
      <c r="A80" s="13" t="s">
        <v>1450</v>
      </c>
      <c r="B80" s="16">
        <f>'Ref. ACS-5-YR'!H657</f>
        <v>301</v>
      </c>
      <c r="C80" s="55">
        <f>'Ref. ACS-5-YR'!I657</f>
        <v>0.22699849170437406</v>
      </c>
      <c r="D80" s="16">
        <f>'Ref. ACS-5-YR'!R657</f>
        <v>7822</v>
      </c>
      <c r="E80" s="55">
        <f>'Ref. ACS-5-YR'!S657</f>
        <v>9.9393877784413637E-2</v>
      </c>
      <c r="F80" s="16">
        <f>'Ref. ACS-5-YR'!AB657</f>
        <v>184715</v>
      </c>
      <c r="G80" s="55">
        <f>'Ref. ACS-5-YR'!AC657</f>
        <v>4.9000000000000002E-2</v>
      </c>
      <c r="I80" s="37"/>
    </row>
    <row r="81" spans="1:9" x14ac:dyDescent="0.3">
      <c r="A81" s="13" t="s">
        <v>1465</v>
      </c>
      <c r="B81" s="16">
        <f>'Ref. ACS-5-YR'!H393</f>
        <v>35</v>
      </c>
      <c r="C81" s="55">
        <f>'Ref. ACS-5-YR'!I393</f>
        <v>0.42168674698795183</v>
      </c>
      <c r="D81" s="16">
        <f>'Ref. ACS-5-YR'!R393</f>
        <v>3164</v>
      </c>
      <c r="E81" s="55">
        <f>'Ref. ACS-5-YR'!S393</f>
        <v>0.3195959595959596</v>
      </c>
      <c r="F81" s="16">
        <f>'Ref. ACS-5-YR'!AB393</f>
        <v>71144</v>
      </c>
      <c r="G81" s="55">
        <f>'Ref. ACS-5-YR'!AC393</f>
        <v>0.15</v>
      </c>
      <c r="H81" s="269"/>
      <c r="I81" s="37"/>
    </row>
    <row r="82" spans="1:9" x14ac:dyDescent="0.3">
      <c r="A82" s="13" t="s">
        <v>1466</v>
      </c>
      <c r="B82" s="16">
        <f>'Ref. ACS-5-YR'!H437</f>
        <v>0</v>
      </c>
      <c r="C82" s="55">
        <f>'Ref. ACS-5-YR'!J437</f>
        <v>11.515152</v>
      </c>
      <c r="D82" s="16">
        <f>'Ref. ACS-5-YR'!R437</f>
        <v>344</v>
      </c>
      <c r="E82" s="55">
        <f>'Ref. ACS-5-YR'!S437</f>
        <v>0.18818380743982493</v>
      </c>
      <c r="F82" s="16">
        <f>'Ref. ACS-5-YR'!AB437</f>
        <v>9939</v>
      </c>
      <c r="G82" s="55">
        <f>'Ref. ACS-5-YR'!AC437</f>
        <v>0.14299999999999999</v>
      </c>
      <c r="H82" s="270"/>
    </row>
    <row r="83" spans="1:9" x14ac:dyDescent="0.3">
      <c r="A83" s="13" t="s">
        <v>1467</v>
      </c>
      <c r="B83" s="16">
        <f>'Ref. ACS-5-YR'!H481</f>
        <v>0</v>
      </c>
      <c r="C83" s="55">
        <f>'Ref. ACS-5-YR'!I481</f>
        <v>0</v>
      </c>
      <c r="D83" s="16">
        <f>'Ref. ACS-5-YR'!R481</f>
        <v>1179</v>
      </c>
      <c r="E83" s="55">
        <f>'Ref. ACS-5-YR'!S481</f>
        <v>0.12086109687339826</v>
      </c>
      <c r="F83" s="16">
        <f>'Ref. ACS-5-YR'!AB481</f>
        <v>96657</v>
      </c>
      <c r="G83" s="55">
        <f>'Ref. ACS-5-YR'!AC481</f>
        <v>7.0000000000000007E-2</v>
      </c>
      <c r="H83" s="270"/>
      <c r="I83" s="37"/>
    </row>
    <row r="84" spans="1:9" x14ac:dyDescent="0.3">
      <c r="A84" s="13" t="s">
        <v>1468</v>
      </c>
      <c r="B84" s="16">
        <f>'Ref. ACS-5-YR'!H525</f>
        <v>0</v>
      </c>
      <c r="C84" s="55">
        <f>'Ref. ACS-5-YR'!J525</f>
        <v>11.515152</v>
      </c>
      <c r="D84" s="16">
        <f>'Ref. ACS-5-YR'!R525</f>
        <v>53</v>
      </c>
      <c r="E84" s="55">
        <f>'Ref. ACS-5-YR'!S525</f>
        <v>0.18996415770609318</v>
      </c>
      <c r="F84" s="16">
        <f>'Ref. ACS-5-YR'!AB525</f>
        <v>2702</v>
      </c>
      <c r="G84" s="55">
        <f>'Ref. ACS-5-YR'!AC525</f>
        <v>8.6999999999999994E-2</v>
      </c>
      <c r="H84" s="270"/>
      <c r="I84" s="37"/>
    </row>
    <row r="85" spans="1:9" x14ac:dyDescent="0.3">
      <c r="A85" s="13" t="s">
        <v>1469</v>
      </c>
      <c r="B85" s="16">
        <f>'Ref. ACS-5-YR'!H569</f>
        <v>0</v>
      </c>
      <c r="C85" s="55">
        <f>'Ref. ACS-5-YR'!I569</f>
        <v>0</v>
      </c>
      <c r="D85" s="16">
        <f>'Ref. ACS-5-YR'!R569</f>
        <v>4854</v>
      </c>
      <c r="E85" s="55">
        <f>'Ref. ACS-5-YR'!S569</f>
        <v>0.20150276059612271</v>
      </c>
      <c r="F85" s="16">
        <f>'Ref. ACS-5-YR'!AB569</f>
        <v>172587</v>
      </c>
      <c r="G85" s="55">
        <f>'Ref. ACS-5-YR'!AC569</f>
        <v>0.151</v>
      </c>
      <c r="I85" s="37"/>
    </row>
    <row r="86" spans="1:9" x14ac:dyDescent="0.3">
      <c r="A86" s="13" t="s">
        <v>1470</v>
      </c>
      <c r="B86" s="16">
        <f>'Ref. ACS-5-YR'!H613</f>
        <v>74</v>
      </c>
      <c r="C86" s="55">
        <f>'Ref. ACS-5-YR'!I613</f>
        <v>0.69158878504672894</v>
      </c>
      <c r="D86" s="16">
        <f>'Ref. ACS-5-YR'!R613</f>
        <v>2054</v>
      </c>
      <c r="E86" s="55">
        <f>'Ref. ACS-5-YR'!S613</f>
        <v>0.15326070735711089</v>
      </c>
      <c r="F86" s="16">
        <f>'Ref. ACS-5-YR'!AB613</f>
        <v>49254</v>
      </c>
      <c r="G86" s="55">
        <f>'Ref. ACS-5-YR'!AC613</f>
        <v>9.5000000000000001E-2</v>
      </c>
      <c r="I86" s="37"/>
    </row>
    <row r="87" spans="1:9" x14ac:dyDescent="0.3">
      <c r="A87" s="13" t="s">
        <v>1457</v>
      </c>
      <c r="B87" s="16">
        <f>'Ref. ACS-5-YR'!H701</f>
        <v>165</v>
      </c>
      <c r="C87" s="55">
        <f>'Ref. ACS-5-YR'!I701</f>
        <v>0.33066132264529058</v>
      </c>
      <c r="D87" s="16">
        <f>'Ref. ACS-5-YR'!R701</f>
        <v>20999</v>
      </c>
      <c r="E87" s="55">
        <f>'Ref. ACS-5-YR'!S701</f>
        <v>0.21139152581616114</v>
      </c>
      <c r="F87" s="16">
        <f>'Ref. ACS-5-YR'!AB701</f>
        <v>432193</v>
      </c>
      <c r="G87" s="55">
        <f>'Ref. ACS-5-YR'!AC701</f>
        <v>0.14000000000000001</v>
      </c>
      <c r="I87" s="37"/>
    </row>
    <row r="88" spans="1:9" x14ac:dyDescent="0.3">
      <c r="A88" t="s">
        <v>1471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2484</v>
      </c>
    </row>
    <row r="96" spans="1:9" x14ac:dyDescent="0.3">
      <c r="I96"/>
    </row>
    <row r="97" spans="1:9" x14ac:dyDescent="0.3">
      <c r="A97" s="1"/>
      <c r="H97" s="270"/>
      <c r="I97"/>
    </row>
    <row r="98" spans="1:9" x14ac:dyDescent="0.3">
      <c r="A98" s="223" t="s">
        <v>1472</v>
      </c>
      <c r="H98" s="270"/>
      <c r="I98" s="61" t="str">
        <f>_xlfn.CONCAT(B3," Worker Population for Workplace Geography Over Time (2010 to 2020)")</f>
        <v>City of Taft Worker Population for Workplace Geography Over Time (2010 to 2020)</v>
      </c>
    </row>
    <row r="99" spans="1:9" x14ac:dyDescent="0.3">
      <c r="A99" s="57" t="s">
        <v>170</v>
      </c>
      <c r="B99" s="60">
        <v>2010</v>
      </c>
      <c r="C99" s="60">
        <v>2015</v>
      </c>
      <c r="D99" s="60">
        <v>2020</v>
      </c>
      <c r="H99" s="270"/>
      <c r="I99"/>
    </row>
    <row r="100" spans="1:9" x14ac:dyDescent="0.3">
      <c r="A100" s="13" t="str">
        <f>B3</f>
        <v>City of Taft</v>
      </c>
      <c r="B100" s="16">
        <f>'Ref. ACS-5-YR Add.'!B28</f>
        <v>4716</v>
      </c>
      <c r="C100" s="16">
        <f>'Ref. ACS-5-YR Add.'!E28</f>
        <v>4463</v>
      </c>
      <c r="D100" s="16">
        <f>'Ref. ACS-5-YR Add.'!H28</f>
        <v>5232</v>
      </c>
      <c r="H100" s="270"/>
      <c r="I100"/>
    </row>
    <row r="101" spans="1:9" x14ac:dyDescent="0.3">
      <c r="A101" s="13" t="str">
        <f>_xlfn.CONCAT(A100," Percent Change")</f>
        <v>City of Taft Percent Change</v>
      </c>
      <c r="B101" s="16"/>
      <c r="C101" s="5">
        <f>(C100-B100)/B100</f>
        <v>-5.3647158608990671E-2</v>
      </c>
      <c r="D101" s="5">
        <f>(D100-C100)/C100</f>
        <v>0.17230562401971769</v>
      </c>
      <c r="H101" s="270"/>
      <c r="I101"/>
    </row>
    <row r="102" spans="1:9" x14ac:dyDescent="0.3">
      <c r="A102" s="13" t="str">
        <f>B4</f>
        <v>Kern County</v>
      </c>
      <c r="B102" s="16">
        <f>'Ref. ACS-5-YR Add.'!L28</f>
        <v>303446</v>
      </c>
      <c r="C102" s="16">
        <f>'Ref. ACS-5-YR Add.'!O28</f>
        <v>322560</v>
      </c>
      <c r="D102" s="16">
        <f>'Ref. ACS-5-YR Add.'!R28</f>
        <v>341895</v>
      </c>
      <c r="H102" s="270"/>
      <c r="I102"/>
    </row>
    <row r="103" spans="1:9" x14ac:dyDescent="0.3">
      <c r="A103" s="13" t="str">
        <f>_xlfn.CONCAT(A102," Percent Change")</f>
        <v>Kern County Percent Change</v>
      </c>
      <c r="B103" s="16"/>
      <c r="C103" s="5">
        <f>(C102-B102)/B102</f>
        <v>6.2989790605247717E-2</v>
      </c>
      <c r="D103" s="5">
        <f>(D102-C102)/C102</f>
        <v>5.9942336309523808E-2</v>
      </c>
      <c r="H103" s="270"/>
      <c r="I103"/>
    </row>
    <row r="104" spans="1:9" x14ac:dyDescent="0.3">
      <c r="A104" s="13" t="s">
        <v>171</v>
      </c>
      <c r="B104" s="16">
        <f>'Ref. ACS-5-YR Add.'!V28</f>
        <v>16272337</v>
      </c>
      <c r="C104" s="16">
        <f>'Ref. ACS-5-YR Add.'!Y28</f>
        <v>16864403</v>
      </c>
      <c r="D104" s="16">
        <f>'Ref. ACS-5-YR Add.'!AB28</f>
        <v>18246043</v>
      </c>
      <c r="H104" s="270"/>
      <c r="I104"/>
    </row>
    <row r="105" spans="1:9" x14ac:dyDescent="0.3">
      <c r="A105" s="13" t="str">
        <f>_xlfn.CONCAT(A104," Percent Change")</f>
        <v>California Percent Change</v>
      </c>
      <c r="B105" s="16"/>
      <c r="C105" s="5">
        <f>(C104-B104)/B104</f>
        <v>3.6384816759879049E-2</v>
      </c>
      <c r="D105" s="5">
        <f>(D104-C104)/C104</f>
        <v>8.1926410321195478E-2</v>
      </c>
      <c r="H105" s="270"/>
      <c r="I105"/>
    </row>
    <row r="106" spans="1:9" x14ac:dyDescent="0.3">
      <c r="A106" t="s">
        <v>1473</v>
      </c>
      <c r="H106" s="270"/>
      <c r="I106"/>
    </row>
    <row r="107" spans="1:9" x14ac:dyDescent="0.3">
      <c r="H107" s="270"/>
      <c r="I107"/>
    </row>
    <row r="108" spans="1:9" x14ac:dyDescent="0.3">
      <c r="H108" s="270"/>
      <c r="I108"/>
    </row>
    <row r="109" spans="1:9" x14ac:dyDescent="0.3">
      <c r="H109" s="270"/>
      <c r="I109"/>
    </row>
    <row r="110" spans="1:9" x14ac:dyDescent="0.3">
      <c r="H110" s="270"/>
      <c r="I110"/>
    </row>
    <row r="111" spans="1:9" x14ac:dyDescent="0.3">
      <c r="H111" s="270"/>
      <c r="I111" s="37" t="str">
        <f>A106</f>
        <v>Source: U.S. Census Bureau, ACS 06-10, 11-15, 16-20 (5-year Estimates), Table B08604.</v>
      </c>
    </row>
    <row r="112" spans="1:9" x14ac:dyDescent="0.3">
      <c r="H112" s="270"/>
      <c r="I112"/>
    </row>
    <row r="113" spans="1:9" x14ac:dyDescent="0.3">
      <c r="H113" s="270"/>
      <c r="I113" s="61" t="str">
        <f>_xlfn.CONCAT(B4," Worker Population for Workplace Geography Over Time (2010 to 2020)")</f>
        <v>Kern County Worker Population for Workplace Geography Over Time (2010 to 2020)</v>
      </c>
    </row>
    <row r="114" spans="1:9" x14ac:dyDescent="0.3">
      <c r="H114" s="270"/>
      <c r="I114"/>
    </row>
    <row r="115" spans="1:9" x14ac:dyDescent="0.3">
      <c r="H115" s="270"/>
      <c r="I115"/>
    </row>
    <row r="116" spans="1:9" x14ac:dyDescent="0.3">
      <c r="H116" s="270"/>
      <c r="I116"/>
    </row>
    <row r="117" spans="1:9" x14ac:dyDescent="0.3">
      <c r="H117" s="270"/>
      <c r="I117"/>
    </row>
    <row r="118" spans="1:9" x14ac:dyDescent="0.3">
      <c r="H118" s="270"/>
      <c r="I118"/>
    </row>
    <row r="119" spans="1:9" x14ac:dyDescent="0.3">
      <c r="H119" s="270"/>
      <c r="I119"/>
    </row>
    <row r="120" spans="1:9" x14ac:dyDescent="0.3">
      <c r="H120" s="270"/>
      <c r="I120"/>
    </row>
    <row r="121" spans="1:9" x14ac:dyDescent="0.3">
      <c r="H121" s="270"/>
      <c r="I121"/>
    </row>
    <row r="122" spans="1:9" x14ac:dyDescent="0.3">
      <c r="H122" s="270"/>
      <c r="I122"/>
    </row>
    <row r="123" spans="1:9" x14ac:dyDescent="0.3">
      <c r="I123"/>
    </row>
    <row r="124" spans="1:9" x14ac:dyDescent="0.3">
      <c r="H124" s="279"/>
      <c r="I124"/>
    </row>
    <row r="125" spans="1:9" x14ac:dyDescent="0.3">
      <c r="I125"/>
    </row>
    <row r="126" spans="1:9" x14ac:dyDescent="0.3">
      <c r="H126" s="280"/>
      <c r="I126" t="str">
        <f>A106</f>
        <v>Source: U.S. Census Bureau, ACS 06-10, 11-15, 16-20 (5-year Estimates), Table B08604.</v>
      </c>
    </row>
    <row r="127" spans="1:9" x14ac:dyDescent="0.3">
      <c r="H127" s="270"/>
      <c r="I127"/>
    </row>
    <row r="128" spans="1:9" x14ac:dyDescent="0.3">
      <c r="A128" s="1" t="s">
        <v>1474</v>
      </c>
      <c r="H128" s="270"/>
      <c r="I128" s="61" t="s">
        <v>1475</v>
      </c>
    </row>
    <row r="129" spans="1:9" ht="28.8" x14ac:dyDescent="0.3">
      <c r="A129" s="57" t="s">
        <v>170</v>
      </c>
      <c r="B129" s="60" t="str">
        <f>B3</f>
        <v>City of Taft</v>
      </c>
      <c r="C129" s="60" t="str">
        <f>B4</f>
        <v>Kern County</v>
      </c>
      <c r="D129" s="60" t="s">
        <v>1441</v>
      </c>
      <c r="E129" s="60" t="s">
        <v>171</v>
      </c>
      <c r="F129" s="60" t="s">
        <v>1442</v>
      </c>
      <c r="H129" s="270"/>
      <c r="I129" s="37"/>
    </row>
    <row r="130" spans="1:9" x14ac:dyDescent="0.3">
      <c r="A130" s="69" t="s">
        <v>1474</v>
      </c>
      <c r="B130" s="63">
        <f>'Ref. ACS-5-YR'!H920</f>
        <v>0.46479999999999999</v>
      </c>
      <c r="C130" s="63">
        <f>'Ref. ACS-5-YR'!R920</f>
        <v>0.46729999999999999</v>
      </c>
      <c r="D130" s="55">
        <f>B130/C130</f>
        <v>0.99465011769741063</v>
      </c>
      <c r="E130" s="63">
        <f>'Ref. ACS-5-YR'!AB920</f>
        <v>0.49</v>
      </c>
      <c r="F130" s="55">
        <f>B130/E130</f>
        <v>0.94857142857142862</v>
      </c>
      <c r="H130" s="270"/>
      <c r="I130" s="37"/>
    </row>
    <row r="131" spans="1:9" x14ac:dyDescent="0.3">
      <c r="A131" s="360" t="s">
        <v>1476</v>
      </c>
      <c r="B131" s="360"/>
      <c r="H131" s="270"/>
      <c r="I131" s="37"/>
    </row>
    <row r="132" spans="1:9" x14ac:dyDescent="0.3">
      <c r="H132" s="270"/>
      <c r="I132" s="37"/>
    </row>
    <row r="133" spans="1:9" x14ac:dyDescent="0.3">
      <c r="A133" s="1" t="s">
        <v>1477</v>
      </c>
      <c r="H133" s="270"/>
      <c r="I133" s="37"/>
    </row>
    <row r="134" spans="1:9" x14ac:dyDescent="0.3">
      <c r="A134" s="48"/>
      <c r="B134" s="79">
        <v>2010</v>
      </c>
      <c r="C134" s="79">
        <v>2015</v>
      </c>
      <c r="D134" s="79">
        <v>2020</v>
      </c>
      <c r="H134" s="270"/>
      <c r="I134" s="37"/>
    </row>
    <row r="135" spans="1:9" x14ac:dyDescent="0.3">
      <c r="A135" s="69" t="s">
        <v>1474</v>
      </c>
      <c r="B135" s="11">
        <f>'Ref. ACS-5-YR'!B920</f>
        <v>0.432</v>
      </c>
      <c r="C135" s="11">
        <f>'Ref. ACS-5-YR'!E920</f>
        <v>0.46079999999999999</v>
      </c>
      <c r="D135" s="73">
        <f>'Ref. ACS-5-YR'!H920</f>
        <v>0.46479999999999999</v>
      </c>
      <c r="H135" s="270"/>
      <c r="I135" s="37"/>
    </row>
    <row r="136" spans="1:9" x14ac:dyDescent="0.3">
      <c r="A136" s="69" t="s">
        <v>175</v>
      </c>
      <c r="B136" s="11"/>
      <c r="C136" s="5">
        <f>(C135-B135)/B135</f>
        <v>6.6666666666666652E-2</v>
      </c>
      <c r="D136" s="5">
        <f>(D135-C135)/C135</f>
        <v>8.6805555555555629E-3</v>
      </c>
      <c r="H136" s="270"/>
      <c r="I136" s="37"/>
    </row>
    <row r="137" spans="1:9" x14ac:dyDescent="0.3">
      <c r="A137" t="s">
        <v>1478</v>
      </c>
      <c r="H137" s="270"/>
      <c r="I137"/>
    </row>
    <row r="138" spans="1:9" x14ac:dyDescent="0.3">
      <c r="H138" s="270"/>
      <c r="I138" s="37"/>
    </row>
    <row r="139" spans="1:9" x14ac:dyDescent="0.3">
      <c r="B139" s="2"/>
      <c r="H139" s="270"/>
      <c r="I139"/>
    </row>
    <row r="140" spans="1:9" x14ac:dyDescent="0.3">
      <c r="B140" s="2"/>
      <c r="H140" s="270"/>
      <c r="I140" t="str">
        <f>A137</f>
        <v>Source: U.S. Census Bureau, ACS 06-10, 11-15, 16-20 (5-year Estimates), Table B19083</v>
      </c>
    </row>
    <row r="141" spans="1:9" x14ac:dyDescent="0.3">
      <c r="B141" s="2"/>
      <c r="H141" s="270"/>
      <c r="I141"/>
    </row>
    <row r="142" spans="1:9" x14ac:dyDescent="0.3">
      <c r="A142" s="1" t="s">
        <v>1479</v>
      </c>
      <c r="C142" t="s">
        <v>177</v>
      </c>
      <c r="E142" t="s">
        <v>177</v>
      </c>
      <c r="G142" t="s">
        <v>177</v>
      </c>
      <c r="I142" s="61" t="s">
        <v>1480</v>
      </c>
    </row>
    <row r="143" spans="1:9" ht="28.95" customHeight="1" x14ac:dyDescent="0.3">
      <c r="A143" s="48" t="s">
        <v>170</v>
      </c>
      <c r="B143" s="51" t="str">
        <f>B3</f>
        <v>City of Taft</v>
      </c>
      <c r="C143" s="51" t="str">
        <f>B3</f>
        <v>City of Taft</v>
      </c>
      <c r="D143" s="51" t="str">
        <f>B4</f>
        <v>Kern County</v>
      </c>
      <c r="E143" s="51" t="str">
        <f>B4</f>
        <v>Kern County</v>
      </c>
      <c r="F143" s="51" t="s">
        <v>171</v>
      </c>
      <c r="G143" s="51" t="s">
        <v>171</v>
      </c>
      <c r="I143" s="37"/>
    </row>
    <row r="144" spans="1:9" x14ac:dyDescent="0.3">
      <c r="A144" s="13" t="s">
        <v>178</v>
      </c>
      <c r="B144" s="16">
        <f>'Ref. ACS-5-YR'!H106</f>
        <v>2625</v>
      </c>
      <c r="C144" s="55"/>
      <c r="D144" s="16">
        <f>'Ref. ACS-5-YR'!R106</f>
        <v>339931</v>
      </c>
      <c r="E144" s="55"/>
      <c r="F144" s="16">
        <f>'Ref. ACS-5-YR'!AB106</f>
        <v>18239892</v>
      </c>
      <c r="G144" s="55"/>
      <c r="I144" s="37"/>
    </row>
    <row r="145" spans="1:9" x14ac:dyDescent="0.3">
      <c r="A145" s="13" t="s">
        <v>1481</v>
      </c>
      <c r="B145" s="16">
        <f>'Ref. ACS-5-YR'!H107</f>
        <v>2393</v>
      </c>
      <c r="C145" s="55">
        <f>'Ref. ACS-5-YR'!I107</f>
        <v>0.91161904761904766</v>
      </c>
      <c r="D145" s="16">
        <f>'Ref. ACS-5-YR'!R107</f>
        <v>313924</v>
      </c>
      <c r="E145" s="55">
        <f>'Ref. ACS-5-YR'!S107</f>
        <v>0.92349329716913142</v>
      </c>
      <c r="F145" s="16">
        <f>'Ref. ACS-5-YR'!AB107</f>
        <v>14963132</v>
      </c>
      <c r="G145" s="55">
        <f>'Ref. ACS-5-YR'!AC107</f>
        <v>0.82</v>
      </c>
      <c r="H145" s="266"/>
      <c r="I145" s="37"/>
    </row>
    <row r="146" spans="1:9" x14ac:dyDescent="0.3">
      <c r="A146" s="7" t="s">
        <v>1482</v>
      </c>
      <c r="B146" s="16">
        <f>'Ref. ACS-5-YR'!H108</f>
        <v>2112</v>
      </c>
      <c r="C146" s="55">
        <f>'Ref. ACS-5-YR'!I108</f>
        <v>0.8045714285714286</v>
      </c>
      <c r="D146" s="16">
        <f>'Ref. ACS-5-YR'!R108</f>
        <v>272448</v>
      </c>
      <c r="E146" s="55">
        <f>'Ref. ACS-5-YR'!S108</f>
        <v>0.8014803004139075</v>
      </c>
      <c r="F146" s="16">
        <f>'Ref. ACS-5-YR'!AB108</f>
        <v>13146038</v>
      </c>
      <c r="G146" s="55">
        <f>'Ref. ACS-5-YR'!AC108</f>
        <v>0.72099999999999997</v>
      </c>
      <c r="H146" s="270"/>
      <c r="I146" s="37"/>
    </row>
    <row r="147" spans="1:9" x14ac:dyDescent="0.3">
      <c r="A147" s="7" t="s">
        <v>1483</v>
      </c>
      <c r="B147" s="16">
        <f>'Ref. ACS-5-YR'!H109</f>
        <v>281</v>
      </c>
      <c r="C147" s="55">
        <f>'Ref. ACS-5-YR'!I109</f>
        <v>0.10704761904761904</v>
      </c>
      <c r="D147" s="16">
        <f>'Ref. ACS-5-YR'!R109</f>
        <v>41476</v>
      </c>
      <c r="E147" s="55">
        <f>'Ref. ACS-5-YR'!S109</f>
        <v>0.12201299675522385</v>
      </c>
      <c r="F147" s="16">
        <f>'Ref. ACS-5-YR'!AB109</f>
        <v>1817094</v>
      </c>
      <c r="G147" s="55">
        <f>'Ref. ACS-5-YR'!AC109</f>
        <v>0.1</v>
      </c>
      <c r="H147" s="270"/>
      <c r="I147" s="37"/>
    </row>
    <row r="148" spans="1:9" x14ac:dyDescent="0.3">
      <c r="A148" s="13" t="s">
        <v>1484</v>
      </c>
      <c r="B148" s="16">
        <f>'Ref. ACS-5-YR'!H110</f>
        <v>178</v>
      </c>
      <c r="C148" s="55">
        <f>'Ref. ACS-5-YR'!I110</f>
        <v>6.7809523809523806E-2</v>
      </c>
      <c r="D148" s="16">
        <f>'Ref. ACS-5-YR'!R110</f>
        <v>27026</v>
      </c>
      <c r="E148" s="55">
        <f>'Ref. ACS-5-YR'!S110</f>
        <v>7.9504370004500918E-2</v>
      </c>
      <c r="F148" s="16">
        <f>'Ref. ACS-5-YR'!AB110</f>
        <v>1325863</v>
      </c>
      <c r="G148" s="55">
        <f>'Ref. ACS-5-YR'!AC110</f>
        <v>7.2999999999999995E-2</v>
      </c>
      <c r="H148" s="270"/>
      <c r="I148" s="37"/>
    </row>
    <row r="149" spans="1:9" x14ac:dyDescent="0.3">
      <c r="A149" s="13" t="s">
        <v>1485</v>
      </c>
      <c r="B149" s="16">
        <f>'Ref. ACS-5-YR'!H111</f>
        <v>48</v>
      </c>
      <c r="C149" s="55">
        <f>'Ref. ACS-5-YR'!I111</f>
        <v>1.8285714285714287E-2</v>
      </c>
      <c r="D149" s="16">
        <f>'Ref. ACS-5-YR'!R111</f>
        <v>7292</v>
      </c>
      <c r="E149" s="55">
        <f>'Ref. ACS-5-YR'!S111</f>
        <v>2.1451412198357903E-2</v>
      </c>
      <c r="F149" s="16">
        <f>'Ref. ACS-5-YR'!AB111</f>
        <v>284797</v>
      </c>
      <c r="G149" s="55">
        <f>'Ref. ACS-5-YR'!AC111</f>
        <v>1.6E-2</v>
      </c>
      <c r="H149" s="270"/>
      <c r="I149" s="37"/>
    </row>
    <row r="150" spans="1:9" x14ac:dyDescent="0.3">
      <c r="A150" s="13" t="s">
        <v>1486</v>
      </c>
      <c r="B150" s="16">
        <f>'Ref. ACS-5-YR'!H112</f>
        <v>55</v>
      </c>
      <c r="C150" s="55">
        <f>'Ref. ACS-5-YR'!I112</f>
        <v>2.0952380952380951E-2</v>
      </c>
      <c r="D150" s="16">
        <f>'Ref. ACS-5-YR'!R112</f>
        <v>4166</v>
      </c>
      <c r="E150" s="55">
        <f>'Ref. ACS-5-YR'!S112</f>
        <v>1.2255428307509465E-2</v>
      </c>
      <c r="F150" s="16">
        <f>'Ref. ACS-5-YR'!AB112</f>
        <v>111224</v>
      </c>
      <c r="G150" s="55">
        <f>'Ref. ACS-5-YR'!AC112</f>
        <v>6.0000000000000001E-3</v>
      </c>
      <c r="H150" s="270"/>
      <c r="I150" s="37"/>
    </row>
    <row r="151" spans="1:9" x14ac:dyDescent="0.3">
      <c r="A151" s="13" t="s">
        <v>1487</v>
      </c>
      <c r="B151" s="16">
        <f>'Ref. ACS-5-YR'!H113</f>
        <v>0</v>
      </c>
      <c r="C151" s="55">
        <f>'Ref. ACS-5-YR'!I113</f>
        <v>0</v>
      </c>
      <c r="D151" s="16">
        <f>'Ref. ACS-5-YR'!R113</f>
        <v>2149</v>
      </c>
      <c r="E151" s="55">
        <f>'Ref. ACS-5-YR'!S113</f>
        <v>6.3218712032736052E-3</v>
      </c>
      <c r="F151" s="16">
        <f>'Ref. ACS-5-YR'!AB113</f>
        <v>60986</v>
      </c>
      <c r="G151" s="55">
        <f>'Ref. ACS-5-YR'!AC113</f>
        <v>3.0000000000000001E-3</v>
      </c>
      <c r="H151" s="270"/>
      <c r="I151" s="37"/>
    </row>
    <row r="152" spans="1:9" x14ac:dyDescent="0.3">
      <c r="A152" s="13" t="s">
        <v>1488</v>
      </c>
      <c r="B152" s="16">
        <f>'Ref. ACS-5-YR'!H114</f>
        <v>0</v>
      </c>
      <c r="C152" s="55">
        <f>'Ref. ACS-5-YR'!I114</f>
        <v>0</v>
      </c>
      <c r="D152" s="16">
        <f>'Ref. ACS-5-YR'!R114</f>
        <v>843</v>
      </c>
      <c r="E152" s="55">
        <f>'Ref. ACS-5-YR'!S114</f>
        <v>2.479915041581968E-3</v>
      </c>
      <c r="F152" s="16">
        <f>'Ref. ACS-5-YR'!AB114</f>
        <v>34224</v>
      </c>
      <c r="G152" s="55">
        <f>'Ref. ACS-5-YR'!AC114</f>
        <v>2E-3</v>
      </c>
      <c r="H152" s="270"/>
      <c r="I152" s="37"/>
    </row>
    <row r="153" spans="1:9" x14ac:dyDescent="0.3">
      <c r="A153" s="7" t="s">
        <v>1489</v>
      </c>
      <c r="B153" s="16">
        <f>'Ref. ACS-5-YR'!H115</f>
        <v>0</v>
      </c>
      <c r="C153" s="55">
        <f>'Ref. ACS-5-YR'!I115</f>
        <v>0</v>
      </c>
      <c r="D153" s="16">
        <f>'Ref. ACS-5-YR'!R115</f>
        <v>2266</v>
      </c>
      <c r="E153" s="55">
        <f>'Ref. ACS-5-YR'!S115</f>
        <v>6.6660587001479716E-3</v>
      </c>
      <c r="F153" s="16">
        <f>'Ref. ACS-5-YR'!AB115</f>
        <v>843498</v>
      </c>
      <c r="G153" s="55">
        <f>'Ref. ACS-5-YR'!AC115</f>
        <v>4.5999999999999999E-2</v>
      </c>
      <c r="H153" s="270"/>
      <c r="I153" s="37"/>
    </row>
    <row r="154" spans="1:9" x14ac:dyDescent="0.3">
      <c r="A154" s="13" t="s">
        <v>1490</v>
      </c>
      <c r="B154" s="16">
        <f>'Ref. ACS-5-YR'!H116</f>
        <v>0</v>
      </c>
      <c r="C154" s="55">
        <f>'Ref. ACS-5-YR'!I116</f>
        <v>0</v>
      </c>
      <c r="D154" s="16">
        <f>'Ref. ACS-5-YR'!R116</f>
        <v>2146</v>
      </c>
      <c r="E154" s="55">
        <f>'Ref. ACS-5-YR'!S116</f>
        <v>6.3130458828409295E-3</v>
      </c>
      <c r="F154" s="16">
        <f>'Ref. ACS-5-YR'!AB116</f>
        <v>525023</v>
      </c>
      <c r="G154" s="55">
        <f>'Ref. ACS-5-YR'!AC116</f>
        <v>2.9000000000000001E-2</v>
      </c>
      <c r="H154" s="270"/>
      <c r="I154" s="37"/>
    </row>
    <row r="155" spans="1:9" x14ac:dyDescent="0.3">
      <c r="A155" s="13" t="s">
        <v>1491</v>
      </c>
      <c r="B155" s="16">
        <f>'Ref. ACS-5-YR'!H117</f>
        <v>0</v>
      </c>
      <c r="C155" s="55">
        <f>'Ref. ACS-5-YR'!I117</f>
        <v>0</v>
      </c>
      <c r="D155" s="16">
        <f>'Ref. ACS-5-YR'!R117</f>
        <v>41</v>
      </c>
      <c r="E155" s="55">
        <f>'Ref. ACS-5-YR'!S117</f>
        <v>1.2061271257990592E-4</v>
      </c>
      <c r="F155" s="16">
        <f>'Ref. ACS-5-YR'!AB117</f>
        <v>198976</v>
      </c>
      <c r="G155" s="55">
        <f>'Ref. ACS-5-YR'!AC117</f>
        <v>1.0999999999999999E-2</v>
      </c>
      <c r="H155" s="270"/>
      <c r="I155" s="37"/>
    </row>
    <row r="156" spans="1:9" x14ac:dyDescent="0.3">
      <c r="A156" s="13" t="s">
        <v>1492</v>
      </c>
      <c r="B156" s="16">
        <f>'Ref. ACS-5-YR'!H118</f>
        <v>0</v>
      </c>
      <c r="C156" s="55">
        <f>'Ref. ACS-5-YR'!I118</f>
        <v>0</v>
      </c>
      <c r="D156" s="16">
        <f>'Ref. ACS-5-YR'!R118</f>
        <v>45</v>
      </c>
      <c r="E156" s="55">
        <f>'Ref. ACS-5-YR'!S118</f>
        <v>1.3237980649014064E-4</v>
      </c>
      <c r="F156" s="16">
        <f>'Ref. ACS-5-YR'!AB118</f>
        <v>77897</v>
      </c>
      <c r="G156" s="55">
        <f>'Ref. ACS-5-YR'!AC118</f>
        <v>4.0000000000000001E-3</v>
      </c>
      <c r="H156" s="270"/>
      <c r="I156" s="37"/>
    </row>
    <row r="157" spans="1:9" x14ac:dyDescent="0.3">
      <c r="A157" s="13" t="s">
        <v>1493</v>
      </c>
      <c r="B157" s="16">
        <f>'Ref. ACS-5-YR'!H119</f>
        <v>0</v>
      </c>
      <c r="C157" s="55">
        <f>'Ref. ACS-5-YR'!I119</f>
        <v>0</v>
      </c>
      <c r="D157" s="16">
        <f>'Ref. ACS-5-YR'!R119</f>
        <v>0</v>
      </c>
      <c r="E157" s="55">
        <f>'Ref. ACS-5-YR'!S119</f>
        <v>0</v>
      </c>
      <c r="F157" s="16">
        <f>'Ref. ACS-5-YR'!AB119</f>
        <v>29447</v>
      </c>
      <c r="G157" s="55">
        <f>'Ref. ACS-5-YR'!AC119</f>
        <v>2E-3</v>
      </c>
      <c r="H157" s="270"/>
      <c r="I157" s="37"/>
    </row>
    <row r="158" spans="1:9" x14ac:dyDescent="0.3">
      <c r="A158" s="13" t="s">
        <v>1494</v>
      </c>
      <c r="B158" s="16">
        <f>'Ref. ACS-5-YR'!H120</f>
        <v>0</v>
      </c>
      <c r="C158" s="55">
        <f>'Ref. ACS-5-YR'!I120</f>
        <v>0</v>
      </c>
      <c r="D158" s="16">
        <f>'Ref. ACS-5-YR'!R120</f>
        <v>34</v>
      </c>
      <c r="E158" s="55">
        <f>'Ref. ACS-5-YR'!S120</f>
        <v>1.0002029823699515E-4</v>
      </c>
      <c r="F158" s="16">
        <f>'Ref. ACS-5-YR'!AB120</f>
        <v>12155</v>
      </c>
      <c r="G158" s="55">
        <f>'Ref. ACS-5-YR'!AC120</f>
        <v>1E-3</v>
      </c>
      <c r="H158" s="270"/>
      <c r="I158" s="37"/>
    </row>
    <row r="159" spans="1:9" x14ac:dyDescent="0.3">
      <c r="A159" s="13" t="s">
        <v>1495</v>
      </c>
      <c r="B159" s="16">
        <f>'Ref. ACS-5-YR'!H121</f>
        <v>0</v>
      </c>
      <c r="C159" s="55">
        <f>'Ref. ACS-5-YR'!I121</f>
        <v>0</v>
      </c>
      <c r="D159" s="16">
        <f>'Ref. ACS-5-YR'!R121</f>
        <v>100</v>
      </c>
      <c r="E159" s="55">
        <f>'Ref. ACS-5-YR'!S121</f>
        <v>2.9417734775586811E-4</v>
      </c>
      <c r="F159" s="16">
        <f>'Ref. ACS-5-YR'!AB121</f>
        <v>36638</v>
      </c>
      <c r="G159" s="55">
        <f>'Ref. ACS-5-YR'!AC121</f>
        <v>2E-3</v>
      </c>
      <c r="I159" s="37"/>
    </row>
    <row r="160" spans="1:9" x14ac:dyDescent="0.3">
      <c r="A160" s="13" t="s">
        <v>1496</v>
      </c>
      <c r="B160" s="16">
        <f>'Ref. ACS-5-YR'!H122</f>
        <v>0</v>
      </c>
      <c r="C160" s="55">
        <f>'Ref. ACS-5-YR'!I122</f>
        <v>0</v>
      </c>
      <c r="D160" s="16">
        <f>'Ref. ACS-5-YR'!R122</f>
        <v>523</v>
      </c>
      <c r="E160" s="55">
        <f>'Ref. ACS-5-YR'!S122</f>
        <v>1.5385475287631903E-3</v>
      </c>
      <c r="F160" s="16">
        <f>'Ref. ACS-5-YR'!AB122</f>
        <v>52947</v>
      </c>
      <c r="G160" s="55">
        <f>'Ref. ACS-5-YR'!AC122</f>
        <v>3.0000000000000001E-3</v>
      </c>
      <c r="I160" s="37"/>
    </row>
    <row r="161" spans="1:9" x14ac:dyDescent="0.3">
      <c r="A161" s="13" t="s">
        <v>1497</v>
      </c>
      <c r="B161" s="16">
        <f>'Ref. ACS-5-YR'!H123</f>
        <v>0</v>
      </c>
      <c r="C161" s="55">
        <f>'Ref. ACS-5-YR'!I123</f>
        <v>0</v>
      </c>
      <c r="D161" s="16">
        <f>'Ref. ACS-5-YR'!R123</f>
        <v>925</v>
      </c>
      <c r="E161" s="55">
        <f>'Ref. ACS-5-YR'!S123</f>
        <v>2.7211404667417801E-3</v>
      </c>
      <c r="F161" s="16">
        <f>'Ref. ACS-5-YR'!AB123</f>
        <v>153669</v>
      </c>
      <c r="G161" s="55">
        <f>'Ref. ACS-5-YR'!AC123</f>
        <v>8.0000000000000002E-3</v>
      </c>
      <c r="I161" s="37"/>
    </row>
    <row r="162" spans="1:9" x14ac:dyDescent="0.3">
      <c r="A162" s="13" t="s">
        <v>1498</v>
      </c>
      <c r="B162" s="16">
        <f>'Ref. ACS-5-YR'!H124</f>
        <v>37</v>
      </c>
      <c r="C162" s="55">
        <f>'Ref. ACS-5-YR'!I124</f>
        <v>1.4095238095238095E-2</v>
      </c>
      <c r="D162" s="16">
        <f>'Ref. ACS-5-YR'!R124</f>
        <v>3680</v>
      </c>
      <c r="E162" s="55">
        <f>'Ref. ACS-5-YR'!S124</f>
        <v>1.0825726397415946E-2</v>
      </c>
      <c r="F162" s="16">
        <f>'Ref. ACS-5-YR'!AB124</f>
        <v>461980</v>
      </c>
      <c r="G162" s="55">
        <f>'Ref. ACS-5-YR'!AC124</f>
        <v>2.5000000000000001E-2</v>
      </c>
      <c r="I162"/>
    </row>
    <row r="163" spans="1:9" x14ac:dyDescent="0.3">
      <c r="A163" s="7" t="s">
        <v>1499</v>
      </c>
      <c r="B163" s="16">
        <f>B161+B162</f>
        <v>37</v>
      </c>
      <c r="C163" s="55">
        <f t="shared" ref="C163:G163" si="1">C161+C162</f>
        <v>1.4095238095238095E-2</v>
      </c>
      <c r="D163" s="16">
        <f t="shared" si="1"/>
        <v>4605</v>
      </c>
      <c r="E163" s="55">
        <f t="shared" si="1"/>
        <v>1.3546866864157726E-2</v>
      </c>
      <c r="F163" s="16">
        <f t="shared" si="1"/>
        <v>615649</v>
      </c>
      <c r="G163" s="55">
        <f t="shared" si="1"/>
        <v>3.3000000000000002E-2</v>
      </c>
      <c r="I163"/>
    </row>
    <row r="164" spans="1:9" x14ac:dyDescent="0.3">
      <c r="A164" s="13" t="s">
        <v>1500</v>
      </c>
      <c r="B164" s="16">
        <f>'Ref. ACS-5-YR'!H125</f>
        <v>183</v>
      </c>
      <c r="C164" s="55">
        <f>'Ref. ACS-5-YR'!I125</f>
        <v>6.9714285714285715E-2</v>
      </c>
      <c r="D164" s="16">
        <f>'Ref. ACS-5-YR'!R125</f>
        <v>3151</v>
      </c>
      <c r="E164" s="55">
        <f>'Ref. ACS-5-YR'!S125</f>
        <v>9.2695282277874044E-3</v>
      </c>
      <c r="F164" s="16">
        <f>'Ref. ACS-5-YR'!AB125</f>
        <v>198331</v>
      </c>
      <c r="G164" s="55">
        <f>'Ref. ACS-5-YR'!AC125</f>
        <v>1.0999999999999999E-2</v>
      </c>
      <c r="I164"/>
    </row>
    <row r="165" spans="1:9" x14ac:dyDescent="0.3">
      <c r="A165" s="7" t="s">
        <v>1501</v>
      </c>
      <c r="B165" s="16">
        <f>B164+B160+B159</f>
        <v>183</v>
      </c>
      <c r="C165" s="55">
        <f t="shared" ref="C165:G165" si="2">C164+C160+C159</f>
        <v>6.9714285714285715E-2</v>
      </c>
      <c r="D165" s="16">
        <f t="shared" si="2"/>
        <v>3774</v>
      </c>
      <c r="E165" s="55">
        <f t="shared" si="2"/>
        <v>1.1102253104306464E-2</v>
      </c>
      <c r="F165" s="16">
        <f t="shared" si="2"/>
        <v>287916</v>
      </c>
      <c r="G165" s="55">
        <f t="shared" si="2"/>
        <v>1.6E-2</v>
      </c>
      <c r="I165"/>
    </row>
    <row r="166" spans="1:9" x14ac:dyDescent="0.3">
      <c r="A166" s="7" t="s">
        <v>1502</v>
      </c>
      <c r="B166" s="16">
        <f>'Ref. ACS-5-YR'!H126</f>
        <v>12</v>
      </c>
      <c r="C166" s="55">
        <f>'Ref. ACS-5-YR'!I126</f>
        <v>4.5714285714285718E-3</v>
      </c>
      <c r="D166" s="16">
        <f>'Ref. ACS-5-YR'!R126</f>
        <v>15362</v>
      </c>
      <c r="E166" s="55">
        <f>'Ref. ACS-5-YR'!S126</f>
        <v>4.5191524162256455E-2</v>
      </c>
      <c r="F166" s="16">
        <f>'Ref. ACS-5-YR'!AB126</f>
        <v>1529697</v>
      </c>
      <c r="G166" s="55">
        <f>'Ref. ACS-5-YR'!AC126</f>
        <v>8.4000000000000005E-2</v>
      </c>
      <c r="I166"/>
    </row>
    <row r="167" spans="1:9" x14ac:dyDescent="0.3">
      <c r="A167" s="360" t="s">
        <v>1503</v>
      </c>
      <c r="B167" s="360"/>
      <c r="C167" s="360"/>
      <c r="D167" s="360"/>
      <c r="E167" s="360"/>
      <c r="F167" s="360"/>
      <c r="G167" s="360"/>
      <c r="I167" s="37" t="str">
        <f>A167</f>
        <v>Source: U.S. Census Bureau, ACS 16-20 (5-year Estimates), Table B08301.</v>
      </c>
    </row>
    <row r="168" spans="1:9" x14ac:dyDescent="0.3">
      <c r="B168" s="2"/>
      <c r="C168" s="54"/>
      <c r="D168" s="2"/>
      <c r="G168" s="17"/>
      <c r="I168"/>
    </row>
    <row r="169" spans="1:9" x14ac:dyDescent="0.3">
      <c r="A169" s="1" t="s">
        <v>1504</v>
      </c>
      <c r="C169" t="s">
        <v>177</v>
      </c>
      <c r="E169" t="s">
        <v>177</v>
      </c>
      <c r="G169" t="s">
        <v>177</v>
      </c>
      <c r="I169" s="61" t="s">
        <v>2487</v>
      </c>
    </row>
    <row r="170" spans="1:9" ht="28.2" customHeight="1" x14ac:dyDescent="0.3">
      <c r="A170" s="48" t="s">
        <v>170</v>
      </c>
      <c r="B170" s="51" t="str">
        <f>B3</f>
        <v>City of Taft</v>
      </c>
      <c r="C170" s="51" t="str">
        <f>B3</f>
        <v>City of Taft</v>
      </c>
      <c r="D170" s="51" t="str">
        <f>B4</f>
        <v>Kern County</v>
      </c>
      <c r="E170" s="51" t="str">
        <f>B4</f>
        <v>Kern County</v>
      </c>
      <c r="F170" s="51" t="s">
        <v>171</v>
      </c>
      <c r="G170" s="51" t="s">
        <v>171</v>
      </c>
      <c r="I170" s="37"/>
    </row>
    <row r="171" spans="1:9" x14ac:dyDescent="0.3">
      <c r="A171" s="13" t="s">
        <v>178</v>
      </c>
      <c r="B171" s="16">
        <f>'Ref. ACS-5-YR'!H130</f>
        <v>2613</v>
      </c>
      <c r="C171" s="55"/>
      <c r="D171" s="16">
        <f>'Ref. ACS-5-YR'!R130</f>
        <v>324569</v>
      </c>
      <c r="E171" s="55"/>
      <c r="F171" s="16">
        <f>'Ref. ACS-5-YR'!AB130</f>
        <v>16710195</v>
      </c>
      <c r="G171" s="55"/>
      <c r="I171" s="37"/>
    </row>
    <row r="172" spans="1:9" x14ac:dyDescent="0.3">
      <c r="A172" s="7" t="s">
        <v>1505</v>
      </c>
      <c r="B172" s="118">
        <f>SUM(B173:B175)</f>
        <v>1469</v>
      </c>
      <c r="C172" s="119">
        <f t="shared" ref="C172:G172" si="3">SUM(C173:C175)</f>
        <v>0.56218905472636815</v>
      </c>
      <c r="D172" s="118">
        <f t="shared" si="3"/>
        <v>91977</v>
      </c>
      <c r="E172" s="119">
        <f t="shared" si="3"/>
        <v>0.28338196192489118</v>
      </c>
      <c r="F172" s="118">
        <f t="shared" si="3"/>
        <v>3557264</v>
      </c>
      <c r="G172" s="119">
        <f t="shared" si="3"/>
        <v>0.21299999999999999</v>
      </c>
      <c r="I172" s="37"/>
    </row>
    <row r="173" spans="1:9" x14ac:dyDescent="0.3">
      <c r="A173" s="13" t="s">
        <v>1506</v>
      </c>
      <c r="B173" s="16">
        <f>'Ref. ACS-5-YR'!H131</f>
        <v>182</v>
      </c>
      <c r="C173" s="55">
        <f>'Ref. ACS-5-YR'!I131</f>
        <v>6.965174129353234E-2</v>
      </c>
      <c r="D173" s="16">
        <f>'Ref. ACS-5-YR'!R131</f>
        <v>7273</v>
      </c>
      <c r="E173" s="55">
        <f>'Ref. ACS-5-YR'!S131</f>
        <v>2.2408178230206827E-2</v>
      </c>
      <c r="F173" s="16">
        <f>'Ref. ACS-5-YR'!AB131</f>
        <v>303289</v>
      </c>
      <c r="G173" s="55">
        <f>'Ref. ACS-5-YR'!AC131</f>
        <v>1.7999999999999999E-2</v>
      </c>
      <c r="I173" s="37"/>
    </row>
    <row r="174" spans="1:9" x14ac:dyDescent="0.3">
      <c r="A174" s="13" t="s">
        <v>1507</v>
      </c>
      <c r="B174" s="16">
        <f>'Ref. ACS-5-YR'!H132</f>
        <v>1030</v>
      </c>
      <c r="C174" s="55">
        <f>'Ref. ACS-5-YR'!I132</f>
        <v>0.39418293149636435</v>
      </c>
      <c r="D174" s="16">
        <f>'Ref. ACS-5-YR'!R132</f>
        <v>32248</v>
      </c>
      <c r="E174" s="55">
        <f>'Ref. ACS-5-YR'!S132</f>
        <v>9.9356377226414105E-2</v>
      </c>
      <c r="F174" s="16">
        <f>'Ref. ACS-5-YR'!AB132</f>
        <v>1229502</v>
      </c>
      <c r="G174" s="55">
        <f>'Ref. ACS-5-YR'!AC132</f>
        <v>7.3999999999999996E-2</v>
      </c>
      <c r="I174" s="37"/>
    </row>
    <row r="175" spans="1:9" x14ac:dyDescent="0.3">
      <c r="A175" s="13" t="s">
        <v>1508</v>
      </c>
      <c r="B175" s="16">
        <f>'Ref. ACS-5-YR'!H133</f>
        <v>257</v>
      </c>
      <c r="C175" s="55">
        <f>'Ref. ACS-5-YR'!I133</f>
        <v>9.8354381936471488E-2</v>
      </c>
      <c r="D175" s="16">
        <f>'Ref. ACS-5-YR'!R133</f>
        <v>52456</v>
      </c>
      <c r="E175" s="55">
        <f>'Ref. ACS-5-YR'!S133</f>
        <v>0.16161740646827022</v>
      </c>
      <c r="F175" s="16">
        <f>'Ref. ACS-5-YR'!AB133</f>
        <v>2024473</v>
      </c>
      <c r="G175" s="55">
        <f>'Ref. ACS-5-YR'!AC133</f>
        <v>0.121</v>
      </c>
      <c r="I175" s="37"/>
    </row>
    <row r="176" spans="1:9" x14ac:dyDescent="0.3">
      <c r="A176" s="7" t="s">
        <v>1509</v>
      </c>
      <c r="B176" s="118">
        <f>SUM(B177:B179)</f>
        <v>353</v>
      </c>
      <c r="C176" s="119">
        <f t="shared" ref="C176:G176" si="4">SUM(C177:C179)</f>
        <v>0.13509376195943359</v>
      </c>
      <c r="D176" s="118">
        <f t="shared" si="4"/>
        <v>148145</v>
      </c>
      <c r="E176" s="119">
        <f t="shared" si="4"/>
        <v>0.4564360736854105</v>
      </c>
      <c r="F176" s="118">
        <f t="shared" si="4"/>
        <v>5816131</v>
      </c>
      <c r="G176" s="119">
        <f t="shared" si="4"/>
        <v>0.34800000000000003</v>
      </c>
      <c r="I176" s="37"/>
    </row>
    <row r="177" spans="1:9" x14ac:dyDescent="0.3">
      <c r="A177" s="13" t="s">
        <v>1510</v>
      </c>
      <c r="B177" s="16">
        <f>'Ref. ACS-5-YR'!H134</f>
        <v>230</v>
      </c>
      <c r="C177" s="55">
        <f>'Ref. ACS-5-YR'!I134</f>
        <v>8.8021431305013401E-2</v>
      </c>
      <c r="D177" s="16">
        <f>'Ref. ACS-5-YR'!R134</f>
        <v>68662</v>
      </c>
      <c r="E177" s="55">
        <f>'Ref. ACS-5-YR'!S134</f>
        <v>0.21154823781692028</v>
      </c>
      <c r="F177" s="16">
        <f>'Ref. ACS-5-YR'!AB134</f>
        <v>2448694</v>
      </c>
      <c r="G177" s="55">
        <f>'Ref. ACS-5-YR'!AC134</f>
        <v>0.14699999999999999</v>
      </c>
      <c r="I177" s="37"/>
    </row>
    <row r="178" spans="1:9" x14ac:dyDescent="0.3">
      <c r="A178" s="13" t="s">
        <v>1511</v>
      </c>
      <c r="B178" s="16">
        <f>'Ref. ACS-5-YR'!H135</f>
        <v>81</v>
      </c>
      <c r="C178" s="55">
        <f>'Ref. ACS-5-YR'!I135</f>
        <v>3.0998851894374284E-2</v>
      </c>
      <c r="D178" s="16">
        <f>'Ref. ACS-5-YR'!R135</f>
        <v>56889</v>
      </c>
      <c r="E178" s="55">
        <f>'Ref. ACS-5-YR'!S135</f>
        <v>0.17527551922703646</v>
      </c>
      <c r="F178" s="16">
        <f>'Ref. ACS-5-YR'!AB135</f>
        <v>2347020</v>
      </c>
      <c r="G178" s="55">
        <f>'Ref. ACS-5-YR'!AC135</f>
        <v>0.14000000000000001</v>
      </c>
      <c r="I178" s="37"/>
    </row>
    <row r="179" spans="1:9" x14ac:dyDescent="0.3">
      <c r="A179" s="13" t="s">
        <v>1512</v>
      </c>
      <c r="B179" s="16">
        <f>'Ref. ACS-5-YR'!H136</f>
        <v>42</v>
      </c>
      <c r="C179" s="55">
        <f>'Ref. ACS-5-YR'!I136</f>
        <v>1.6073478760045924E-2</v>
      </c>
      <c r="D179" s="16">
        <f>'Ref. ACS-5-YR'!R136</f>
        <v>22594</v>
      </c>
      <c r="E179" s="55">
        <f>'Ref. ACS-5-YR'!S136</f>
        <v>6.9612316641453745E-2</v>
      </c>
      <c r="F179" s="16">
        <f>'Ref. ACS-5-YR'!AB136</f>
        <v>1020417</v>
      </c>
      <c r="G179" s="55">
        <f>'Ref. ACS-5-YR'!AC136</f>
        <v>6.0999999999999999E-2</v>
      </c>
      <c r="I179" s="37"/>
    </row>
    <row r="180" spans="1:9" x14ac:dyDescent="0.3">
      <c r="A180" s="7" t="s">
        <v>1513</v>
      </c>
      <c r="B180" s="118">
        <f>SUM(B181:B184)</f>
        <v>639</v>
      </c>
      <c r="C180" s="119">
        <f t="shared" ref="C180:G180" si="5">SUM(C181:C184)</f>
        <v>0.24454649827784158</v>
      </c>
      <c r="D180" s="118">
        <f t="shared" si="5"/>
        <v>63218</v>
      </c>
      <c r="E180" s="119">
        <f t="shared" si="5"/>
        <v>0.19477522499067995</v>
      </c>
      <c r="F180" s="118">
        <f t="shared" si="5"/>
        <v>5218958</v>
      </c>
      <c r="G180" s="119">
        <f t="shared" si="5"/>
        <v>0.31199999999999994</v>
      </c>
      <c r="I180" s="37"/>
    </row>
    <row r="181" spans="1:9" x14ac:dyDescent="0.3">
      <c r="A181" s="13" t="s">
        <v>1514</v>
      </c>
      <c r="B181" s="16">
        <f>'Ref. ACS-5-YR'!H137</f>
        <v>278</v>
      </c>
      <c r="C181" s="55">
        <f>'Ref. ACS-5-YR'!I137</f>
        <v>0.10639112131649445</v>
      </c>
      <c r="D181" s="16">
        <f>'Ref. ACS-5-YR'!R137</f>
        <v>35827</v>
      </c>
      <c r="E181" s="55">
        <f>'Ref. ACS-5-YR'!S137</f>
        <v>0.11038330832581053</v>
      </c>
      <c r="F181" s="16">
        <f>'Ref. ACS-5-YR'!AB137</f>
        <v>2508520</v>
      </c>
      <c r="G181" s="55">
        <f>'Ref. ACS-5-YR'!AC137</f>
        <v>0.15</v>
      </c>
      <c r="I181" s="37"/>
    </row>
    <row r="182" spans="1:9" x14ac:dyDescent="0.3">
      <c r="A182" s="13" t="s">
        <v>1515</v>
      </c>
      <c r="B182" s="16">
        <f>'Ref. ACS-5-YR'!H138</f>
        <v>35</v>
      </c>
      <c r="C182" s="55">
        <f>'Ref. ACS-5-YR'!I138</f>
        <v>1.3394565633371604E-2</v>
      </c>
      <c r="D182" s="16">
        <f>'Ref. ACS-5-YR'!R138</f>
        <v>4387</v>
      </c>
      <c r="E182" s="55">
        <f>'Ref. ACS-5-YR'!S138</f>
        <v>1.3516386346200653E-2</v>
      </c>
      <c r="F182" s="16">
        <f>'Ref. ACS-5-YR'!AB138</f>
        <v>471835</v>
      </c>
      <c r="G182" s="55">
        <f>'Ref. ACS-5-YR'!AC138</f>
        <v>2.8000000000000001E-2</v>
      </c>
    </row>
    <row r="183" spans="1:9" x14ac:dyDescent="0.3">
      <c r="A183" s="13" t="s">
        <v>1516</v>
      </c>
      <c r="B183" s="16">
        <f>'Ref. ACS-5-YR'!H139</f>
        <v>106</v>
      </c>
      <c r="C183" s="55">
        <f>'Ref. ACS-5-YR'!I139</f>
        <v>4.0566398775354E-2</v>
      </c>
      <c r="D183" s="16">
        <f>'Ref. ACS-5-YR'!R139</f>
        <v>7783</v>
      </c>
      <c r="E183" s="55">
        <f>'Ref. ACS-5-YR'!S139</f>
        <v>2.3979492804303552E-2</v>
      </c>
      <c r="F183" s="16">
        <f>'Ref. ACS-5-YR'!AB139</f>
        <v>728996</v>
      </c>
      <c r="G183" s="55">
        <f>'Ref. ACS-5-YR'!AC139</f>
        <v>4.3999999999999997E-2</v>
      </c>
      <c r="I183" s="37"/>
    </row>
    <row r="184" spans="1:9" x14ac:dyDescent="0.3">
      <c r="A184" s="13" t="s">
        <v>1517</v>
      </c>
      <c r="B184" s="16">
        <f>'Ref. ACS-5-YR'!H140</f>
        <v>220</v>
      </c>
      <c r="C184" s="55">
        <f>'Ref. ACS-5-YR'!I140</f>
        <v>8.4194412552621514E-2</v>
      </c>
      <c r="D184" s="16">
        <f>'Ref. ACS-5-YR'!R140</f>
        <v>15221</v>
      </c>
      <c r="E184" s="55">
        <f>'Ref. ACS-5-YR'!S140</f>
        <v>4.6896037514365205E-2</v>
      </c>
      <c r="F184" s="16">
        <f>'Ref. ACS-5-YR'!AB140</f>
        <v>1509607</v>
      </c>
      <c r="G184" s="55">
        <f>'Ref. ACS-5-YR'!AC140</f>
        <v>0.09</v>
      </c>
      <c r="I184" s="37"/>
    </row>
    <row r="185" spans="1:9" x14ac:dyDescent="0.3">
      <c r="A185" s="7" t="s">
        <v>1518</v>
      </c>
      <c r="B185" s="118">
        <f>B186+B187</f>
        <v>152</v>
      </c>
      <c r="C185" s="119">
        <f t="shared" ref="C185:G185" si="6">C186+C187</f>
        <v>5.8170685036356681E-2</v>
      </c>
      <c r="D185" s="118">
        <f t="shared" si="6"/>
        <v>21229</v>
      </c>
      <c r="E185" s="119">
        <f t="shared" si="6"/>
        <v>6.5406739399018393E-2</v>
      </c>
      <c r="F185" s="118">
        <f t="shared" si="6"/>
        <v>2117842</v>
      </c>
      <c r="G185" s="119">
        <f t="shared" si="6"/>
        <v>0.127</v>
      </c>
      <c r="I185" s="37" t="str">
        <f>A188</f>
        <v>Source: U.S. Census Bureau, ACS16-20 (5-year Estimates), Table B08303.</v>
      </c>
    </row>
    <row r="186" spans="1:9" x14ac:dyDescent="0.3">
      <c r="A186" s="13" t="s">
        <v>1519</v>
      </c>
      <c r="B186" s="16">
        <f>'Ref. ACS-5-YR'!H141</f>
        <v>101</v>
      </c>
      <c r="C186" s="55">
        <f>'Ref. ACS-5-YR'!I141</f>
        <v>3.8652889399158057E-2</v>
      </c>
      <c r="D186" s="16">
        <f>'Ref. ACS-5-YR'!R141</f>
        <v>11501</v>
      </c>
      <c r="E186" s="55">
        <f>'Ref. ACS-5-YR'!S141</f>
        <v>3.5434684150365561E-2</v>
      </c>
      <c r="F186" s="16">
        <f>'Ref. ACS-5-YR'!AB141</f>
        <v>1404642</v>
      </c>
      <c r="G186" s="55">
        <f>'Ref. ACS-5-YR'!AC141</f>
        <v>8.4000000000000005E-2</v>
      </c>
      <c r="I186" s="84" t="s">
        <v>2485</v>
      </c>
    </row>
    <row r="187" spans="1:9" x14ac:dyDescent="0.3">
      <c r="A187" s="13" t="s">
        <v>1520</v>
      </c>
      <c r="B187" s="16">
        <f>'Ref. ACS-5-YR'!H142</f>
        <v>51</v>
      </c>
      <c r="C187" s="55">
        <f>'Ref. ACS-5-YR'!I142</f>
        <v>1.9517795637198621E-2</v>
      </c>
      <c r="D187" s="16">
        <f>'Ref. ACS-5-YR'!R142</f>
        <v>9728</v>
      </c>
      <c r="E187" s="55">
        <f>'Ref. ACS-5-YR'!S142</f>
        <v>2.9972055248652828E-2</v>
      </c>
      <c r="F187" s="16">
        <f>'Ref. ACS-5-YR'!AB142</f>
        <v>713200</v>
      </c>
      <c r="G187" s="55">
        <f>'Ref. ACS-5-YR'!AC142</f>
        <v>4.2999999999999997E-2</v>
      </c>
      <c r="I187"/>
    </row>
    <row r="188" spans="1:9" x14ac:dyDescent="0.3">
      <c r="A188" s="47" t="s">
        <v>1521</v>
      </c>
      <c r="I188"/>
    </row>
    <row r="189" spans="1:9" x14ac:dyDescent="0.3">
      <c r="A189" s="47"/>
      <c r="I189"/>
    </row>
    <row r="190" spans="1:9" x14ac:dyDescent="0.3">
      <c r="A190" s="1" t="s">
        <v>1522</v>
      </c>
      <c r="B190" s="58"/>
      <c r="C190" s="74" t="s">
        <v>177</v>
      </c>
      <c r="E190" t="s">
        <v>177</v>
      </c>
      <c r="G190" t="s">
        <v>177</v>
      </c>
      <c r="I190" s="61" t="s">
        <v>2486</v>
      </c>
    </row>
    <row r="191" spans="1:9" x14ac:dyDescent="0.3">
      <c r="A191" s="56"/>
      <c r="B191" s="227">
        <v>2010</v>
      </c>
      <c r="C191" s="79">
        <v>2010</v>
      </c>
      <c r="D191" s="227">
        <v>2015</v>
      </c>
      <c r="E191" s="79">
        <v>2015</v>
      </c>
      <c r="F191" s="227">
        <v>2020</v>
      </c>
      <c r="G191" s="79">
        <v>2020</v>
      </c>
      <c r="I191"/>
    </row>
    <row r="192" spans="1:9" x14ac:dyDescent="0.3">
      <c r="A192" s="13" t="s">
        <v>172</v>
      </c>
      <c r="B192" s="16">
        <f>'Ref. ACS-5-YR'!B130</f>
        <v>2625</v>
      </c>
      <c r="C192" s="55"/>
      <c r="D192" s="16">
        <f>'Ref. ACS-5-YR'!E130</f>
        <v>2404</v>
      </c>
      <c r="E192" s="55"/>
      <c r="F192" s="16">
        <f>'Ref. ACS-5-YR'!H130</f>
        <v>2613</v>
      </c>
      <c r="G192" s="55"/>
      <c r="I192"/>
    </row>
    <row r="193" spans="1:9" x14ac:dyDescent="0.3">
      <c r="A193" s="7" t="s">
        <v>1505</v>
      </c>
      <c r="B193" s="118">
        <f>SUM(B194:B196)</f>
        <v>1515</v>
      </c>
      <c r="C193" s="119">
        <f t="shared" ref="C193:G193" si="7">SUM(C194:C196)</f>
        <v>0.57714285714285718</v>
      </c>
      <c r="D193" s="118">
        <f t="shared" si="7"/>
        <v>1073</v>
      </c>
      <c r="E193" s="119">
        <f t="shared" si="7"/>
        <v>0.44633943427620637</v>
      </c>
      <c r="F193" s="118">
        <f t="shared" si="7"/>
        <v>1469</v>
      </c>
      <c r="G193" s="119">
        <f t="shared" si="7"/>
        <v>0.56218905472636815</v>
      </c>
      <c r="I193"/>
    </row>
    <row r="194" spans="1:9" x14ac:dyDescent="0.3">
      <c r="A194" s="13" t="s">
        <v>1523</v>
      </c>
      <c r="B194" s="16">
        <f>'Ref. ACS-5-YR'!B131</f>
        <v>438</v>
      </c>
      <c r="C194" s="55">
        <f>'Ref. ACS-5-YR'!C131</f>
        <v>0.16685714285714287</v>
      </c>
      <c r="D194" s="16">
        <f>'Ref. ACS-5-YR'!E131</f>
        <v>156</v>
      </c>
      <c r="E194" s="55">
        <f>'Ref. ACS-5-YR'!F131</f>
        <v>6.4891846921797003E-2</v>
      </c>
      <c r="F194" s="16">
        <f>'Ref. ACS-5-YR'!H131</f>
        <v>182</v>
      </c>
      <c r="G194" s="55">
        <f>'Ref. ACS-5-YR'!I131</f>
        <v>6.965174129353234E-2</v>
      </c>
      <c r="I194"/>
    </row>
    <row r="195" spans="1:9" x14ac:dyDescent="0.3">
      <c r="A195" s="13" t="s">
        <v>1524</v>
      </c>
      <c r="B195" s="16">
        <f>'Ref. ACS-5-YR'!B132</f>
        <v>778</v>
      </c>
      <c r="C195" s="55">
        <f>'Ref. ACS-5-YR'!C132</f>
        <v>0.29638095238095236</v>
      </c>
      <c r="D195" s="16">
        <f>'Ref. ACS-5-YR'!E132</f>
        <v>686</v>
      </c>
      <c r="E195" s="55">
        <f>'Ref. ACS-5-YR'!F132</f>
        <v>0.28535773710482532</v>
      </c>
      <c r="F195" s="16">
        <f>'Ref. ACS-5-YR'!H132</f>
        <v>1030</v>
      </c>
      <c r="G195" s="55">
        <f>'Ref. ACS-5-YR'!I132</f>
        <v>0.39418293149636435</v>
      </c>
      <c r="I195"/>
    </row>
    <row r="196" spans="1:9" x14ac:dyDescent="0.3">
      <c r="A196" s="13" t="s">
        <v>1525</v>
      </c>
      <c r="B196" s="16">
        <f>'Ref. ACS-5-YR'!B133</f>
        <v>299</v>
      </c>
      <c r="C196" s="55">
        <f>'Ref. ACS-5-YR'!C133</f>
        <v>0.11390476190476191</v>
      </c>
      <c r="D196" s="16">
        <f>'Ref. ACS-5-YR'!E133</f>
        <v>231</v>
      </c>
      <c r="E196" s="55">
        <f>'Ref. ACS-5-YR'!F133</f>
        <v>9.6089850249584025E-2</v>
      </c>
      <c r="F196" s="16">
        <f>'Ref. ACS-5-YR'!H133</f>
        <v>257</v>
      </c>
      <c r="G196" s="55">
        <f>'Ref. ACS-5-YR'!I133</f>
        <v>9.8354381936471488E-2</v>
      </c>
    </row>
    <row r="197" spans="1:9" x14ac:dyDescent="0.3">
      <c r="A197" s="7" t="s">
        <v>1509</v>
      </c>
      <c r="B197" s="118">
        <f>SUM(B198:B200)</f>
        <v>523</v>
      </c>
      <c r="C197" s="119">
        <f t="shared" ref="C197:G197" si="8">SUM(C198:C200)</f>
        <v>0.19923809523809527</v>
      </c>
      <c r="D197" s="118">
        <f t="shared" si="8"/>
        <v>578</v>
      </c>
      <c r="E197" s="119">
        <f t="shared" si="8"/>
        <v>0.24043261231281196</v>
      </c>
      <c r="F197" s="118">
        <f t="shared" si="8"/>
        <v>353</v>
      </c>
      <c r="G197" s="119">
        <f t="shared" si="8"/>
        <v>0.13509376195943359</v>
      </c>
    </row>
    <row r="198" spans="1:9" x14ac:dyDescent="0.3">
      <c r="A198" s="13" t="s">
        <v>1526</v>
      </c>
      <c r="B198" s="16">
        <f>'Ref. ACS-5-YR'!B134</f>
        <v>438</v>
      </c>
      <c r="C198" s="55">
        <f>'Ref. ACS-5-YR'!C134</f>
        <v>0.16685714285714287</v>
      </c>
      <c r="D198" s="16">
        <f>'Ref. ACS-5-YR'!E134</f>
        <v>329</v>
      </c>
      <c r="E198" s="55">
        <f>'Ref. ACS-5-YR'!F134</f>
        <v>0.13685524126455906</v>
      </c>
      <c r="F198" s="16">
        <f>'Ref. ACS-5-YR'!H134</f>
        <v>230</v>
      </c>
      <c r="G198" s="55">
        <f>'Ref. ACS-5-YR'!I134</f>
        <v>8.8021431305013401E-2</v>
      </c>
      <c r="I198" s="37"/>
    </row>
    <row r="199" spans="1:9" x14ac:dyDescent="0.3">
      <c r="A199" s="13" t="s">
        <v>1527</v>
      </c>
      <c r="B199" s="16">
        <f>'Ref. ACS-5-YR'!B135</f>
        <v>62</v>
      </c>
      <c r="C199" s="55">
        <f>'Ref. ACS-5-YR'!C135</f>
        <v>2.3619047619047619E-2</v>
      </c>
      <c r="D199" s="16">
        <f>'Ref. ACS-5-YR'!E135</f>
        <v>232</v>
      </c>
      <c r="E199" s="55">
        <f>'Ref. ACS-5-YR'!F135</f>
        <v>9.6505823627287851E-2</v>
      </c>
      <c r="F199" s="16">
        <f>'Ref. ACS-5-YR'!H135</f>
        <v>81</v>
      </c>
      <c r="G199" s="55">
        <f>'Ref. ACS-5-YR'!I135</f>
        <v>3.0998851894374284E-2</v>
      </c>
      <c r="I199" s="37"/>
    </row>
    <row r="200" spans="1:9" x14ac:dyDescent="0.3">
      <c r="A200" s="13" t="s">
        <v>1528</v>
      </c>
      <c r="B200" s="16">
        <f>'Ref. ACS-5-YR'!B136</f>
        <v>23</v>
      </c>
      <c r="C200" s="55">
        <f>'Ref. ACS-5-YR'!C136</f>
        <v>8.7619047619047624E-3</v>
      </c>
      <c r="D200" s="16">
        <f>'Ref. ACS-5-YR'!E136</f>
        <v>17</v>
      </c>
      <c r="E200" s="55">
        <f>'Ref. ACS-5-YR'!F136</f>
        <v>7.071547420965058E-3</v>
      </c>
      <c r="F200" s="16">
        <f>'Ref. ACS-5-YR'!H136</f>
        <v>42</v>
      </c>
      <c r="G200" s="55">
        <f>'Ref. ACS-5-YR'!I136</f>
        <v>1.6073478760045924E-2</v>
      </c>
      <c r="I200" s="37"/>
    </row>
    <row r="201" spans="1:9" x14ac:dyDescent="0.3">
      <c r="A201" s="7" t="s">
        <v>1513</v>
      </c>
      <c r="B201" s="118">
        <f>SUM(B202:B205)</f>
        <v>352</v>
      </c>
      <c r="C201" s="119">
        <f t="shared" ref="C201:G201" si="9">SUM(C202:C205)</f>
        <v>0.1340952380952381</v>
      </c>
      <c r="D201" s="118">
        <f t="shared" si="9"/>
        <v>453</v>
      </c>
      <c r="E201" s="119">
        <f t="shared" si="9"/>
        <v>0.18843594009983361</v>
      </c>
      <c r="F201" s="118">
        <f t="shared" si="9"/>
        <v>639</v>
      </c>
      <c r="G201" s="119">
        <f t="shared" si="9"/>
        <v>0.24454649827784158</v>
      </c>
      <c r="I201" s="37"/>
    </row>
    <row r="202" spans="1:9" x14ac:dyDescent="0.3">
      <c r="A202" s="13" t="s">
        <v>1529</v>
      </c>
      <c r="B202" s="16">
        <f>'Ref. ACS-5-YR'!B137</f>
        <v>88</v>
      </c>
      <c r="C202" s="55">
        <f>'Ref. ACS-5-YR'!C137</f>
        <v>3.3523809523809525E-2</v>
      </c>
      <c r="D202" s="16">
        <f>'Ref. ACS-5-YR'!E137</f>
        <v>199</v>
      </c>
      <c r="E202" s="55">
        <f>'Ref. ACS-5-YR'!F137</f>
        <v>8.277870216306156E-2</v>
      </c>
      <c r="F202" s="16">
        <f>'Ref. ACS-5-YR'!H137</f>
        <v>278</v>
      </c>
      <c r="G202" s="55">
        <f>'Ref. ACS-5-YR'!I137</f>
        <v>0.10639112131649445</v>
      </c>
      <c r="I202" s="37"/>
    </row>
    <row r="203" spans="1:9" x14ac:dyDescent="0.3">
      <c r="A203" s="13" t="s">
        <v>1530</v>
      </c>
      <c r="B203" s="16">
        <f>'Ref. ACS-5-YR'!B138</f>
        <v>11</v>
      </c>
      <c r="C203" s="55">
        <f>'Ref. ACS-5-YR'!C138</f>
        <v>4.1904761904761906E-3</v>
      </c>
      <c r="D203" s="16">
        <f>'Ref. ACS-5-YR'!E138</f>
        <v>29</v>
      </c>
      <c r="E203" s="55">
        <f>'Ref. ACS-5-YR'!F138</f>
        <v>1.2063227953410981E-2</v>
      </c>
      <c r="F203" s="16">
        <f>'Ref. ACS-5-YR'!H138</f>
        <v>35</v>
      </c>
      <c r="G203" s="55">
        <f>'Ref. ACS-5-YR'!I138</f>
        <v>1.3394565633371604E-2</v>
      </c>
      <c r="I203" s="37"/>
    </row>
    <row r="204" spans="1:9" x14ac:dyDescent="0.3">
      <c r="A204" s="13" t="s">
        <v>1531</v>
      </c>
      <c r="B204" s="16">
        <f>'Ref. ACS-5-YR'!B139</f>
        <v>156</v>
      </c>
      <c r="C204" s="55">
        <f>'Ref. ACS-5-YR'!C139</f>
        <v>5.9428571428571428E-2</v>
      </c>
      <c r="D204" s="16">
        <f>'Ref. ACS-5-YR'!E139</f>
        <v>64</v>
      </c>
      <c r="E204" s="55">
        <f>'Ref. ACS-5-YR'!F139</f>
        <v>2.6622296173044926E-2</v>
      </c>
      <c r="F204" s="16">
        <f>'Ref. ACS-5-YR'!H139</f>
        <v>106</v>
      </c>
      <c r="G204" s="55">
        <f>'Ref. ACS-5-YR'!I139</f>
        <v>4.0566398775354E-2</v>
      </c>
      <c r="I204" s="37"/>
    </row>
    <row r="205" spans="1:9" x14ac:dyDescent="0.3">
      <c r="A205" s="13" t="s">
        <v>1532</v>
      </c>
      <c r="B205" s="16">
        <f>'Ref. ACS-5-YR'!B140</f>
        <v>97</v>
      </c>
      <c r="C205" s="55">
        <f>'Ref. ACS-5-YR'!C140</f>
        <v>3.6952380952380952E-2</v>
      </c>
      <c r="D205" s="16">
        <f>'Ref. ACS-5-YR'!E140</f>
        <v>161</v>
      </c>
      <c r="E205" s="55">
        <f>'Ref. ACS-5-YR'!F140</f>
        <v>6.6971713810316136E-2</v>
      </c>
      <c r="F205" s="16">
        <f>'Ref. ACS-5-YR'!H140</f>
        <v>220</v>
      </c>
      <c r="G205" s="55">
        <f>'Ref. ACS-5-YR'!I140</f>
        <v>8.4194412552621514E-2</v>
      </c>
      <c r="I205" s="37"/>
    </row>
    <row r="206" spans="1:9" x14ac:dyDescent="0.3">
      <c r="A206" s="7" t="s">
        <v>1518</v>
      </c>
      <c r="B206" s="118">
        <f>SUM(B207:B208)</f>
        <v>235</v>
      </c>
      <c r="C206" s="119">
        <f t="shared" ref="C206:G206" si="10">SUM(C207:C208)</f>
        <v>8.9523809523809533E-2</v>
      </c>
      <c r="D206" s="118">
        <f t="shared" si="10"/>
        <v>300</v>
      </c>
      <c r="E206" s="119">
        <f t="shared" si="10"/>
        <v>0.12479201331114809</v>
      </c>
      <c r="F206" s="118">
        <f t="shared" si="10"/>
        <v>152</v>
      </c>
      <c r="G206" s="119">
        <f t="shared" si="10"/>
        <v>5.8170685036356681E-2</v>
      </c>
      <c r="I206" s="37"/>
    </row>
    <row r="207" spans="1:9" x14ac:dyDescent="0.3">
      <c r="A207" s="13" t="s">
        <v>1533</v>
      </c>
      <c r="B207" s="16">
        <f>'Ref. ACS-5-YR'!B141</f>
        <v>17</v>
      </c>
      <c r="C207" s="55">
        <f>'Ref. ACS-5-YR'!C141</f>
        <v>6.4761904761904765E-3</v>
      </c>
      <c r="D207" s="16">
        <f>'Ref. ACS-5-YR'!E141</f>
        <v>165</v>
      </c>
      <c r="E207" s="55">
        <f>'Ref. ACS-5-YR'!F141</f>
        <v>6.8635607321131442E-2</v>
      </c>
      <c r="F207" s="16">
        <f>'Ref. ACS-5-YR'!H141</f>
        <v>101</v>
      </c>
      <c r="G207" s="55">
        <f>'Ref. ACS-5-YR'!I141</f>
        <v>3.8652889399158057E-2</v>
      </c>
      <c r="I207" s="37"/>
    </row>
    <row r="208" spans="1:9" x14ac:dyDescent="0.3">
      <c r="A208" s="13" t="s">
        <v>1534</v>
      </c>
      <c r="B208" s="16">
        <f>'Ref. ACS-5-YR'!B142</f>
        <v>218</v>
      </c>
      <c r="C208" s="55">
        <f>'Ref. ACS-5-YR'!C142</f>
        <v>8.3047619047619051E-2</v>
      </c>
      <c r="D208" s="16">
        <f>'Ref. ACS-5-YR'!E142</f>
        <v>135</v>
      </c>
      <c r="E208" s="55">
        <f>'Ref. ACS-5-YR'!F142</f>
        <v>5.6156405990016638E-2</v>
      </c>
      <c r="F208" s="16">
        <f>'Ref. ACS-5-YR'!H142</f>
        <v>51</v>
      </c>
      <c r="G208" s="55">
        <f>'Ref. ACS-5-YR'!I142</f>
        <v>1.9517795637198621E-2</v>
      </c>
      <c r="I208" s="37"/>
    </row>
    <row r="209" spans="1:9" x14ac:dyDescent="0.3">
      <c r="A209" s="47" t="s">
        <v>1535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2485</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4" t="s">
        <v>1536</v>
      </c>
      <c r="B1" s="362"/>
      <c r="C1" s="362"/>
      <c r="D1" s="362"/>
      <c r="E1" s="362"/>
      <c r="F1" s="362"/>
      <c r="G1" s="362"/>
      <c r="H1" s="362"/>
      <c r="I1" s="362"/>
      <c r="J1" s="362"/>
      <c r="K1" s="362"/>
      <c r="L1" s="362"/>
      <c r="M1" s="362"/>
      <c r="N1" s="348" t="s">
        <v>167</v>
      </c>
    </row>
    <row r="2" spans="1:14" x14ac:dyDescent="0.3">
      <c r="A2" s="349" t="s">
        <v>5</v>
      </c>
      <c r="B2" s="350"/>
      <c r="C2" s="350"/>
      <c r="D2" s="350"/>
      <c r="E2" s="350"/>
      <c r="F2" s="350"/>
      <c r="G2" s="350"/>
      <c r="H2" s="350"/>
      <c r="I2" s="350"/>
      <c r="J2" s="350"/>
      <c r="K2" s="350"/>
      <c r="L2" s="351"/>
      <c r="M2" s="285" t="s">
        <v>6</v>
      </c>
      <c r="N2" s="348"/>
    </row>
    <row r="3" spans="1:14" x14ac:dyDescent="0.3">
      <c r="A3" s="77" t="s">
        <v>0</v>
      </c>
      <c r="B3" s="77" t="str">
        <f>Population!B3</f>
        <v>City of Taft</v>
      </c>
      <c r="C3" s="65"/>
      <c r="D3" s="65"/>
      <c r="E3" s="65"/>
      <c r="F3" s="65"/>
      <c r="G3" s="65"/>
      <c r="H3" s="65"/>
      <c r="I3" s="65"/>
      <c r="J3" s="65"/>
      <c r="K3" s="65"/>
      <c r="L3" s="272"/>
      <c r="M3" s="76"/>
      <c r="N3" s="348"/>
    </row>
    <row r="4" spans="1:14" x14ac:dyDescent="0.3">
      <c r="A4" s="77" t="s">
        <v>2</v>
      </c>
      <c r="B4" s="77" t="str">
        <f>Population!B4</f>
        <v>Kern County</v>
      </c>
      <c r="C4" s="65"/>
      <c r="D4" s="65"/>
      <c r="E4" s="65"/>
      <c r="F4" s="65"/>
      <c r="G4" s="65"/>
      <c r="H4" s="65"/>
      <c r="I4" s="65"/>
      <c r="J4" s="65"/>
      <c r="K4" s="65"/>
      <c r="L4" s="272"/>
      <c r="M4" s="76"/>
      <c r="N4" s="348"/>
    </row>
    <row r="5" spans="1:14" x14ac:dyDescent="0.3">
      <c r="A5" s="66"/>
      <c r="B5" s="66"/>
      <c r="C5" s="66"/>
      <c r="D5" s="66"/>
      <c r="E5" s="66"/>
      <c r="F5" s="66"/>
      <c r="G5" s="66"/>
      <c r="H5" s="66"/>
      <c r="I5" s="66"/>
      <c r="J5" s="66"/>
      <c r="K5" s="66"/>
      <c r="L5" s="273"/>
      <c r="M5" s="75"/>
    </row>
    <row r="6" spans="1:14" x14ac:dyDescent="0.3">
      <c r="A6" s="1" t="s">
        <v>1537</v>
      </c>
      <c r="M6" s="61" t="s">
        <v>1538</v>
      </c>
    </row>
    <row r="7" spans="1:14" ht="40.200000000000003" customHeight="1" x14ac:dyDescent="0.3">
      <c r="A7" s="48" t="s">
        <v>170</v>
      </c>
      <c r="B7" s="60" t="str">
        <f>B3</f>
        <v>City of Taft</v>
      </c>
      <c r="C7" s="60" t="s">
        <v>177</v>
      </c>
      <c r="D7" s="60" t="str">
        <f>B4</f>
        <v>Kern County</v>
      </c>
      <c r="E7" s="60" t="s">
        <v>1441</v>
      </c>
      <c r="F7" s="60" t="s">
        <v>171</v>
      </c>
      <c r="G7" s="60" t="s">
        <v>2449</v>
      </c>
      <c r="H7" s="58"/>
      <c r="I7" s="58"/>
      <c r="J7" s="58"/>
      <c r="K7" s="58"/>
      <c r="L7" s="271"/>
    </row>
    <row r="8" spans="1:14" x14ac:dyDescent="0.3">
      <c r="A8" s="7" t="s">
        <v>1539</v>
      </c>
      <c r="B8" s="16">
        <f>'Ref. ACS-5-YR'!H924</f>
        <v>3582</v>
      </c>
      <c r="C8" s="55"/>
      <c r="D8" s="16">
        <f>'Ref. ACS-5-YR'!R924</f>
        <v>299179</v>
      </c>
      <c r="E8" s="55">
        <f>B8/D8</f>
        <v>1.1972765468164543E-2</v>
      </c>
      <c r="F8" s="16">
        <f>'Ref. ACS-5-YR'!AB924</f>
        <v>14210945</v>
      </c>
      <c r="G8" s="55">
        <f>D8/F8</f>
        <v>2.1052716761622819E-2</v>
      </c>
      <c r="H8" s="54"/>
      <c r="I8" s="54"/>
      <c r="J8" s="54"/>
      <c r="K8" s="54"/>
      <c r="L8" s="270"/>
    </row>
    <row r="9" spans="1:14" x14ac:dyDescent="0.3">
      <c r="A9" t="s">
        <v>1540</v>
      </c>
    </row>
    <row r="11" spans="1:14" x14ac:dyDescent="0.3">
      <c r="A11" s="1" t="s">
        <v>1541</v>
      </c>
    </row>
    <row r="12" spans="1:14" x14ac:dyDescent="0.3">
      <c r="A12" s="80"/>
      <c r="B12" s="92">
        <v>1980</v>
      </c>
      <c r="C12" s="60">
        <v>1990</v>
      </c>
      <c r="D12" s="60">
        <v>2000</v>
      </c>
      <c r="E12" s="60">
        <v>2010</v>
      </c>
      <c r="F12" s="60">
        <v>2020</v>
      </c>
      <c r="H12" s="23"/>
      <c r="I12" s="23"/>
      <c r="J12" s="23"/>
      <c r="K12" s="23"/>
      <c r="L12" s="281"/>
    </row>
    <row r="13" spans="1:14" x14ac:dyDescent="0.3">
      <c r="A13" s="81" t="s">
        <v>1539</v>
      </c>
      <c r="B13" s="16">
        <f>'Ref. DC-1980'!B13</f>
        <v>2096</v>
      </c>
      <c r="C13" s="16">
        <f>'Ref. DC-1990'!B11</f>
        <v>2370</v>
      </c>
      <c r="D13" s="16">
        <f>'Ref. DC-2000'!B40</f>
        <v>2478</v>
      </c>
      <c r="E13" s="16">
        <f>'Ref. DC-2010'!B48</f>
        <v>2525</v>
      </c>
      <c r="F13" s="16">
        <f>'Ref. ACS-5-YR'!H924</f>
        <v>3582</v>
      </c>
      <c r="H13" s="2"/>
      <c r="I13" s="2"/>
      <c r="J13" s="2"/>
      <c r="K13" s="2"/>
      <c r="L13" s="267"/>
    </row>
    <row r="14" spans="1:14" x14ac:dyDescent="0.3">
      <c r="A14" s="13" t="s">
        <v>175</v>
      </c>
      <c r="B14" s="3"/>
      <c r="C14" s="4">
        <f>(C13-B13)/B13</f>
        <v>0.13072519083969467</v>
      </c>
      <c r="D14" s="4">
        <f>(D13-C13)/C13</f>
        <v>4.5569620253164557E-2</v>
      </c>
      <c r="E14" s="4">
        <f>(E13-D13)/D13</f>
        <v>1.8966908797417272E-2</v>
      </c>
      <c r="F14" s="4">
        <f>(F13-E13)/E13</f>
        <v>0.4186138613861386</v>
      </c>
      <c r="H14" s="19"/>
      <c r="I14" s="19"/>
      <c r="J14" s="19"/>
      <c r="K14" s="19"/>
      <c r="L14" s="268"/>
    </row>
    <row r="15" spans="1:14" x14ac:dyDescent="0.3">
      <c r="A15" t="s">
        <v>1542</v>
      </c>
    </row>
    <row r="19" spans="1:13" ht="28.8" x14ac:dyDescent="0.3">
      <c r="M19" s="42" t="str">
        <f>A15</f>
        <v>Source: U.S. Census Bureau, Census 1980(STF1:T65), 1990(STF1:H1), 2000(SF1:H1); ACS 16-20 (5-year Estimates), Table B2001</v>
      </c>
    </row>
    <row r="20" spans="1:13" ht="57.6" x14ac:dyDescent="0.3">
      <c r="M20" s="84" t="s">
        <v>2497</v>
      </c>
    </row>
    <row r="22" spans="1:13" x14ac:dyDescent="0.3">
      <c r="A22" s="1" t="s">
        <v>1543</v>
      </c>
      <c r="M22" s="61" t="s">
        <v>1544</v>
      </c>
    </row>
    <row r="23" spans="1:13" ht="28.95" customHeight="1" x14ac:dyDescent="0.3">
      <c r="A23" s="48" t="s">
        <v>170</v>
      </c>
      <c r="B23" s="60" t="str">
        <f>B3</f>
        <v>City of Taft</v>
      </c>
      <c r="C23" s="60" t="s">
        <v>177</v>
      </c>
      <c r="D23" s="60" t="str">
        <f>B4</f>
        <v>Kern County</v>
      </c>
      <c r="E23" s="60" t="s">
        <v>177</v>
      </c>
      <c r="F23" s="60" t="s">
        <v>171</v>
      </c>
      <c r="G23" s="60" t="s">
        <v>177</v>
      </c>
      <c r="H23" s="82"/>
      <c r="I23" s="58"/>
      <c r="J23" s="58"/>
      <c r="K23" s="58"/>
      <c r="L23" s="271"/>
    </row>
    <row r="24" spans="1:13" x14ac:dyDescent="0.3">
      <c r="A24" s="7" t="s">
        <v>172</v>
      </c>
      <c r="B24" s="16">
        <f>'Ref. ACS-5-YR'!H1095</f>
        <v>3582</v>
      </c>
      <c r="C24" s="55"/>
      <c r="D24" s="16">
        <f>'Ref. ACS-5-YR'!R1095</f>
        <v>299179</v>
      </c>
      <c r="E24" s="55"/>
      <c r="F24" s="16">
        <f>'Ref. ACS-5-YR'!AB1095</f>
        <v>14210945</v>
      </c>
      <c r="G24" s="55"/>
      <c r="H24" s="54"/>
      <c r="I24" s="54"/>
      <c r="J24" s="54"/>
      <c r="K24" s="54"/>
      <c r="L24" s="270"/>
    </row>
    <row r="25" spans="1:13" x14ac:dyDescent="0.3">
      <c r="A25" s="13" t="s">
        <v>1545</v>
      </c>
      <c r="B25" s="16">
        <f>'Ref. ACS-5-YR'!H1096</f>
        <v>2319</v>
      </c>
      <c r="C25" s="55">
        <f>'Ref. ACS-5-YR'!I1096</f>
        <v>0.64740368509212731</v>
      </c>
      <c r="D25" s="16">
        <f>'Ref. ACS-5-YR'!R1096</f>
        <v>216329</v>
      </c>
      <c r="E25" s="55">
        <f>'Ref. ACS-5-YR'!S1096</f>
        <v>0.72307548323913107</v>
      </c>
      <c r="F25" s="16">
        <f>'Ref. ACS-5-YR'!AB1096</f>
        <v>8206621</v>
      </c>
      <c r="G25" s="55">
        <f>'Ref. ACS-5-YR'!AC1096</f>
        <v>0.57699999999999996</v>
      </c>
      <c r="H25" s="54"/>
      <c r="I25" s="54"/>
      <c r="J25" s="54"/>
      <c r="K25" s="54"/>
      <c r="L25" s="270"/>
    </row>
    <row r="26" spans="1:13" x14ac:dyDescent="0.3">
      <c r="A26" s="13" t="s">
        <v>1546</v>
      </c>
      <c r="B26" s="16">
        <f>'Ref. ACS-5-YR'!H1097</f>
        <v>101</v>
      </c>
      <c r="C26" s="55">
        <f>'Ref. ACS-5-YR'!I1097</f>
        <v>2.8196538246789502E-2</v>
      </c>
      <c r="D26" s="16">
        <f>'Ref. ACS-5-YR'!R1097</f>
        <v>7605</v>
      </c>
      <c r="E26" s="55">
        <f>'Ref. ACS-5-YR'!S1097</f>
        <v>2.5419564875876984E-2</v>
      </c>
      <c r="F26" s="16">
        <f>'Ref. ACS-5-YR'!AB1097</f>
        <v>1009488</v>
      </c>
      <c r="G26" s="55">
        <f>'Ref. ACS-5-YR'!AC1097</f>
        <v>7.0999999999999994E-2</v>
      </c>
      <c r="H26" s="54"/>
      <c r="I26" s="54"/>
      <c r="J26" s="54"/>
      <c r="K26" s="54"/>
      <c r="L26" s="270"/>
    </row>
    <row r="27" spans="1:13" x14ac:dyDescent="0.3">
      <c r="A27" s="13" t="s">
        <v>1547</v>
      </c>
      <c r="B27" s="16">
        <f>'Ref. ACS-5-YR'!H1098</f>
        <v>26</v>
      </c>
      <c r="C27" s="55">
        <f>'Ref. ACS-5-YR'!I1098</f>
        <v>7.2585147962032385E-3</v>
      </c>
      <c r="D27" s="16">
        <f>'Ref. ACS-5-YR'!R1098</f>
        <v>8083</v>
      </c>
      <c r="E27" s="55">
        <f>'Ref. ACS-5-YR'!S1098</f>
        <v>2.7017270597201007E-2</v>
      </c>
      <c r="F27" s="16">
        <f>'Ref. ACS-5-YR'!AB1098</f>
        <v>339846</v>
      </c>
      <c r="G27" s="55">
        <f>'Ref. ACS-5-YR'!AC1098</f>
        <v>2.4E-2</v>
      </c>
      <c r="H27" s="54"/>
      <c r="I27" s="54"/>
      <c r="J27" s="54"/>
      <c r="K27" s="54"/>
      <c r="L27" s="270"/>
    </row>
    <row r="28" spans="1:13" x14ac:dyDescent="0.3">
      <c r="A28" s="13" t="s">
        <v>1548</v>
      </c>
      <c r="B28" s="16">
        <f>'Ref. ACS-5-YR'!H1099</f>
        <v>187</v>
      </c>
      <c r="C28" s="55">
        <f>'Ref. ACS-5-YR'!I1099</f>
        <v>5.2205471803461752E-2</v>
      </c>
      <c r="D28" s="16">
        <f>'Ref. ACS-5-YR'!R1099</f>
        <v>17214</v>
      </c>
      <c r="E28" s="55">
        <f>'Ref. ACS-5-YR'!S1099</f>
        <v>5.7537460851196105E-2</v>
      </c>
      <c r="F28" s="16">
        <f>'Ref. ACS-5-YR'!AB1099</f>
        <v>773994</v>
      </c>
      <c r="G28" s="55">
        <f>'Ref. ACS-5-YR'!AC1099</f>
        <v>5.3999999999999999E-2</v>
      </c>
      <c r="H28" s="54"/>
      <c r="I28" s="54"/>
      <c r="J28" s="54"/>
      <c r="K28" s="54"/>
      <c r="L28" s="270"/>
    </row>
    <row r="29" spans="1:13" x14ac:dyDescent="0.3">
      <c r="A29" s="13" t="s">
        <v>1549</v>
      </c>
      <c r="B29" s="16">
        <f>'Ref. ACS-5-YR'!H1100</f>
        <v>207</v>
      </c>
      <c r="C29" s="55">
        <f>'Ref. ACS-5-YR'!I1100</f>
        <v>5.7788944723618091E-2</v>
      </c>
      <c r="D29" s="16">
        <f>'Ref. ACS-5-YR'!R1100</f>
        <v>10498</v>
      </c>
      <c r="E29" s="55">
        <f>'Ref. ACS-5-YR'!S1100</f>
        <v>3.5089361218534725E-2</v>
      </c>
      <c r="F29" s="16">
        <f>'Ref. ACS-5-YR'!AB1100</f>
        <v>840296</v>
      </c>
      <c r="G29" s="55">
        <f>'Ref. ACS-5-YR'!AC1100</f>
        <v>5.8999999999999997E-2</v>
      </c>
      <c r="H29" s="54"/>
      <c r="I29" s="54"/>
      <c r="J29" s="54"/>
      <c r="K29" s="54"/>
      <c r="L29" s="270"/>
    </row>
    <row r="30" spans="1:13" x14ac:dyDescent="0.3">
      <c r="A30" s="13" t="s">
        <v>1550</v>
      </c>
      <c r="B30" s="16">
        <f>'Ref. ACS-5-YR'!H1101</f>
        <v>199</v>
      </c>
      <c r="C30" s="55">
        <f>'Ref. ACS-5-YR'!I1101</f>
        <v>5.5555555555555552E-2</v>
      </c>
      <c r="D30" s="16">
        <f>'Ref. ACS-5-YR'!R1101</f>
        <v>5853</v>
      </c>
      <c r="E30" s="55">
        <f>'Ref. ACS-5-YR'!S1101</f>
        <v>1.9563538884747926E-2</v>
      </c>
      <c r="F30" s="16">
        <f>'Ref. ACS-5-YR'!AB1101</f>
        <v>721132</v>
      </c>
      <c r="G30" s="55">
        <f>'Ref. ACS-5-YR'!AC1101</f>
        <v>5.0999999999999997E-2</v>
      </c>
      <c r="H30" s="54"/>
      <c r="I30" s="54"/>
      <c r="J30" s="54"/>
      <c r="K30" s="54"/>
      <c r="L30" s="270"/>
    </row>
    <row r="31" spans="1:13" x14ac:dyDescent="0.3">
      <c r="A31" s="13" t="s">
        <v>1551</v>
      </c>
      <c r="B31" s="16">
        <f>'Ref. ACS-5-YR'!H1102</f>
        <v>0</v>
      </c>
      <c r="C31" s="55">
        <f>'Ref. ACS-5-YR'!I1102</f>
        <v>0</v>
      </c>
      <c r="D31" s="16">
        <f>'Ref. ACS-5-YR'!R1102</f>
        <v>3363</v>
      </c>
      <c r="E31" s="55">
        <f>'Ref. ACS-5-YR'!S1102</f>
        <v>1.1240762219273412E-2</v>
      </c>
      <c r="F31" s="16">
        <f>'Ref. ACS-5-YR'!AB1102</f>
        <v>705450</v>
      </c>
      <c r="G31" s="55">
        <f>'Ref. ACS-5-YR'!AC1102</f>
        <v>0.05</v>
      </c>
      <c r="H31" s="54"/>
      <c r="I31" s="54"/>
      <c r="J31" s="54"/>
      <c r="K31" s="54"/>
      <c r="L31" s="270"/>
    </row>
    <row r="32" spans="1:13" x14ac:dyDescent="0.3">
      <c r="A32" s="13" t="s">
        <v>1552</v>
      </c>
      <c r="B32" s="16">
        <f>'Ref. ACS-5-YR'!H1103</f>
        <v>0</v>
      </c>
      <c r="C32" s="55">
        <f>'Ref. ACS-5-YR'!I1103</f>
        <v>0</v>
      </c>
      <c r="D32" s="16">
        <f>'Ref. ACS-5-YR'!R1103</f>
        <v>7628</v>
      </c>
      <c r="E32" s="55">
        <f>'Ref. ACS-5-YR'!S1103</f>
        <v>2.5496441929413496E-2</v>
      </c>
      <c r="F32" s="16">
        <f>'Ref. ACS-5-YR'!AB1103</f>
        <v>1083247</v>
      </c>
      <c r="G32" s="55">
        <f>'Ref. ACS-5-YR'!AC1103</f>
        <v>7.5999999999999998E-2</v>
      </c>
      <c r="H32" s="54"/>
      <c r="I32" s="54"/>
      <c r="J32" s="54"/>
      <c r="K32" s="54"/>
      <c r="L32" s="270"/>
    </row>
    <row r="33" spans="1:12" x14ac:dyDescent="0.3">
      <c r="A33" s="13" t="s">
        <v>1553</v>
      </c>
      <c r="B33" s="16">
        <f>'Ref. ACS-5-YR'!H1104</f>
        <v>543</v>
      </c>
      <c r="C33" s="55">
        <f>'Ref. ACS-5-YR'!I1104</f>
        <v>0.15159128978224456</v>
      </c>
      <c r="D33" s="16">
        <f>'Ref. ACS-5-YR'!R1104</f>
        <v>22085</v>
      </c>
      <c r="E33" s="55">
        <f>'Ref. ACS-5-YR'!S1104</f>
        <v>7.3818683797993848E-2</v>
      </c>
      <c r="F33" s="16">
        <f>'Ref. ACS-5-YR'!AB1104</f>
        <v>515666</v>
      </c>
      <c r="G33" s="55">
        <f>'Ref. ACS-5-YR'!AC1104</f>
        <v>3.5999999999999997E-2</v>
      </c>
      <c r="H33" s="54"/>
      <c r="I33" s="54"/>
      <c r="J33" s="54"/>
      <c r="K33" s="54"/>
      <c r="L33" s="270"/>
    </row>
    <row r="34" spans="1:12" x14ac:dyDescent="0.3">
      <c r="A34" s="13" t="s">
        <v>1554</v>
      </c>
      <c r="B34" s="16">
        <f>'Ref. ACS-5-YR'!H1105</f>
        <v>0</v>
      </c>
      <c r="C34" s="55">
        <f>'Ref. ACS-5-YR'!I1105</f>
        <v>0</v>
      </c>
      <c r="D34" s="16">
        <f>'Ref. ACS-5-YR'!R1105</f>
        <v>521</v>
      </c>
      <c r="E34" s="55">
        <f>'Ref. ACS-5-YR'!S1105</f>
        <v>1.7414323866314146E-3</v>
      </c>
      <c r="F34" s="16">
        <f>'Ref. ACS-5-YR'!AB1105</f>
        <v>15205</v>
      </c>
      <c r="G34" s="55">
        <f>'Ref. ACS-5-YR'!AC1105</f>
        <v>1E-3</v>
      </c>
      <c r="H34" s="54"/>
      <c r="I34" s="54"/>
      <c r="J34" s="54"/>
      <c r="K34" s="54"/>
      <c r="L34" s="270"/>
    </row>
    <row r="35" spans="1:12" x14ac:dyDescent="0.3">
      <c r="A35" t="s">
        <v>1555</v>
      </c>
    </row>
    <row r="47" spans="1:12" x14ac:dyDescent="0.3">
      <c r="A47" s="1" t="s">
        <v>1556</v>
      </c>
    </row>
    <row r="48" spans="1:12" x14ac:dyDescent="0.3">
      <c r="A48" s="80"/>
      <c r="B48" s="51">
        <v>2010</v>
      </c>
      <c r="C48" s="60" t="s">
        <v>177</v>
      </c>
      <c r="D48" s="60">
        <v>2015</v>
      </c>
      <c r="E48" s="60" t="s">
        <v>177</v>
      </c>
      <c r="F48" s="60">
        <v>2020</v>
      </c>
      <c r="G48" s="60" t="s">
        <v>177</v>
      </c>
      <c r="H48" s="83"/>
      <c r="I48" s="83"/>
      <c r="J48" s="83"/>
      <c r="K48" s="83"/>
      <c r="L48" s="282"/>
    </row>
    <row r="49" spans="1:13" x14ac:dyDescent="0.3">
      <c r="A49" s="7" t="s">
        <v>172</v>
      </c>
      <c r="B49" s="16">
        <f>'Ref. ACS-5-YR'!B1095</f>
        <v>2767</v>
      </c>
      <c r="C49" s="55"/>
      <c r="D49" s="16">
        <f>'Ref. ACS-5-YR'!E1095</f>
        <v>2558</v>
      </c>
      <c r="E49" s="55"/>
      <c r="F49" s="16">
        <f>'Ref. ACS-5-YR'!H1095</f>
        <v>3582</v>
      </c>
      <c r="G49" s="55"/>
      <c r="H49" s="54"/>
      <c r="I49" s="54"/>
      <c r="J49" s="54"/>
      <c r="K49" s="54"/>
      <c r="L49" s="270"/>
    </row>
    <row r="50" spans="1:13" x14ac:dyDescent="0.3">
      <c r="A50" s="13" t="s">
        <v>1545</v>
      </c>
      <c r="B50" s="16">
        <f>'Ref. ACS-5-YR'!B1096</f>
        <v>2066</v>
      </c>
      <c r="C50" s="55">
        <f>'Ref. ACS-5-YR'!C1096</f>
        <v>0.74665702927358146</v>
      </c>
      <c r="D50" s="16">
        <f>'Ref. ACS-5-YR'!E1096</f>
        <v>1832</v>
      </c>
      <c r="E50" s="55">
        <f>'Ref. ACS-5-YR'!F1096</f>
        <v>0.71618451915559034</v>
      </c>
      <c r="F50" s="16">
        <f>'Ref. ACS-5-YR'!H1096</f>
        <v>2319</v>
      </c>
      <c r="G50" s="55">
        <f>'Ref. ACS-5-YR'!I1096</f>
        <v>0.64740368509212731</v>
      </c>
      <c r="H50" s="54"/>
      <c r="I50" s="54"/>
      <c r="J50" s="54"/>
      <c r="K50" s="54"/>
      <c r="L50" s="270"/>
      <c r="M50" s="42" t="str">
        <f>A35</f>
        <v>Source: U.S. Census Bureau, ACS 16-20 (5-year Estimates), Table B25024</v>
      </c>
    </row>
    <row r="51" spans="1:13" x14ac:dyDescent="0.3">
      <c r="A51" s="13" t="s">
        <v>1546</v>
      </c>
      <c r="B51" s="16">
        <f>'Ref. ACS-5-YR'!B1097</f>
        <v>124</v>
      </c>
      <c r="C51" s="55">
        <f>'Ref. ACS-5-YR'!C1097</f>
        <v>4.4813877846042648E-2</v>
      </c>
      <c r="D51" s="16">
        <f>'Ref. ACS-5-YR'!E1097</f>
        <v>22</v>
      </c>
      <c r="E51" s="55">
        <f>'Ref. ACS-5-YR'!F1097</f>
        <v>8.6004691164972627E-3</v>
      </c>
      <c r="F51" s="16">
        <f>'Ref. ACS-5-YR'!H1097</f>
        <v>101</v>
      </c>
      <c r="G51" s="55">
        <f>'Ref. ACS-5-YR'!I1097</f>
        <v>2.8196538246789502E-2</v>
      </c>
      <c r="H51" s="54"/>
      <c r="I51" s="54"/>
      <c r="J51" s="54"/>
      <c r="K51" s="54"/>
      <c r="L51" s="270"/>
    </row>
    <row r="52" spans="1:13" x14ac:dyDescent="0.3">
      <c r="A52" s="13" t="s">
        <v>1547</v>
      </c>
      <c r="B52" s="16">
        <f>'Ref. ACS-5-YR'!B1098</f>
        <v>55</v>
      </c>
      <c r="C52" s="55">
        <f>'Ref. ACS-5-YR'!C1098</f>
        <v>1.9877123238164075E-2</v>
      </c>
      <c r="D52" s="16">
        <f>'Ref. ACS-5-YR'!E1098</f>
        <v>89</v>
      </c>
      <c r="E52" s="55">
        <f>'Ref. ACS-5-YR'!F1098</f>
        <v>3.4792806880375296E-2</v>
      </c>
      <c r="F52" s="16">
        <f>'Ref. ACS-5-YR'!H1098</f>
        <v>26</v>
      </c>
      <c r="G52" s="55">
        <f>'Ref. ACS-5-YR'!I1098</f>
        <v>7.2585147962032385E-3</v>
      </c>
      <c r="H52" s="54"/>
      <c r="I52" s="54"/>
      <c r="J52" s="54"/>
      <c r="K52" s="54"/>
      <c r="L52" s="270"/>
    </row>
    <row r="53" spans="1:13" x14ac:dyDescent="0.3">
      <c r="A53" s="13" t="s">
        <v>1548</v>
      </c>
      <c r="B53" s="16">
        <f>'Ref. ACS-5-YR'!B1099</f>
        <v>162</v>
      </c>
      <c r="C53" s="55">
        <f>'Ref. ACS-5-YR'!C1099</f>
        <v>5.8547162992410556E-2</v>
      </c>
      <c r="D53" s="16">
        <f>'Ref. ACS-5-YR'!E1099</f>
        <v>177</v>
      </c>
      <c r="E53" s="55">
        <f>'Ref. ACS-5-YR'!F1099</f>
        <v>6.9194683346364347E-2</v>
      </c>
      <c r="F53" s="16">
        <f>'Ref. ACS-5-YR'!H1099</f>
        <v>187</v>
      </c>
      <c r="G53" s="55">
        <f>'Ref. ACS-5-YR'!I1099</f>
        <v>5.2205471803461752E-2</v>
      </c>
      <c r="H53" s="54"/>
      <c r="I53" s="54"/>
      <c r="J53" s="54"/>
      <c r="K53" s="54"/>
      <c r="L53" s="270"/>
    </row>
    <row r="54" spans="1:13" x14ac:dyDescent="0.3">
      <c r="A54" s="13" t="s">
        <v>1549</v>
      </c>
      <c r="B54" s="16">
        <f>'Ref. ACS-5-YR'!B1100</f>
        <v>204</v>
      </c>
      <c r="C54" s="55">
        <f>'Ref. ACS-5-YR'!C1100</f>
        <v>7.3726057101554027E-2</v>
      </c>
      <c r="D54" s="16">
        <f>'Ref. ACS-5-YR'!E1100</f>
        <v>163</v>
      </c>
      <c r="E54" s="55">
        <f>'Ref. ACS-5-YR'!F1100</f>
        <v>6.3721657544956997E-2</v>
      </c>
      <c r="F54" s="16">
        <f>'Ref. ACS-5-YR'!H1100</f>
        <v>207</v>
      </c>
      <c r="G54" s="55">
        <f>'Ref. ACS-5-YR'!I1100</f>
        <v>5.7788944723618091E-2</v>
      </c>
      <c r="H54" s="54"/>
      <c r="I54" s="54"/>
      <c r="J54" s="54"/>
      <c r="K54" s="54"/>
      <c r="L54" s="270"/>
    </row>
    <row r="55" spans="1:13" x14ac:dyDescent="0.3">
      <c r="A55" s="13" t="s">
        <v>1550</v>
      </c>
      <c r="B55" s="16">
        <f>'Ref. ACS-5-YR'!B1101</f>
        <v>0</v>
      </c>
      <c r="C55" s="55">
        <f>'Ref. ACS-5-YR'!C1101</f>
        <v>0</v>
      </c>
      <c r="D55" s="16">
        <f>'Ref. ACS-5-YR'!E1101</f>
        <v>66</v>
      </c>
      <c r="E55" s="55">
        <f>'Ref. ACS-5-YR'!F1101</f>
        <v>2.5801407349491792E-2</v>
      </c>
      <c r="F55" s="16">
        <f>'Ref. ACS-5-YR'!H1101</f>
        <v>199</v>
      </c>
      <c r="G55" s="55">
        <f>'Ref. ACS-5-YR'!I1101</f>
        <v>5.5555555555555552E-2</v>
      </c>
      <c r="H55" s="54"/>
      <c r="I55" s="54"/>
      <c r="J55" s="54"/>
      <c r="K55" s="54"/>
      <c r="L55" s="270"/>
    </row>
    <row r="56" spans="1:13" x14ac:dyDescent="0.3">
      <c r="A56" s="13" t="s">
        <v>1551</v>
      </c>
      <c r="B56" s="16">
        <f>'Ref. ACS-5-YR'!B1102</f>
        <v>15</v>
      </c>
      <c r="C56" s="55">
        <f>'Ref. ACS-5-YR'!C1102</f>
        <v>5.4210336104083849E-3</v>
      </c>
      <c r="D56" s="16">
        <f>'Ref. ACS-5-YR'!E1102</f>
        <v>78</v>
      </c>
      <c r="E56" s="55">
        <f>'Ref. ACS-5-YR'!F1102</f>
        <v>3.0492572322126661E-2</v>
      </c>
      <c r="F56" s="16">
        <f>'Ref. ACS-5-YR'!H1102</f>
        <v>0</v>
      </c>
      <c r="G56" s="55">
        <f>'Ref. ACS-5-YR'!I1102</f>
        <v>0</v>
      </c>
      <c r="H56" s="54"/>
      <c r="I56" s="54"/>
      <c r="J56" s="54"/>
      <c r="K56" s="54"/>
      <c r="L56" s="270"/>
    </row>
    <row r="57" spans="1:13" x14ac:dyDescent="0.3">
      <c r="A57" s="13" t="s">
        <v>1552</v>
      </c>
      <c r="B57" s="16">
        <f>'Ref. ACS-5-YR'!B1103</f>
        <v>44</v>
      </c>
      <c r="C57" s="55">
        <f>'Ref. ACS-5-YR'!C1103</f>
        <v>1.5901698590531262E-2</v>
      </c>
      <c r="D57" s="16">
        <f>'Ref. ACS-5-YR'!E1103</f>
        <v>0</v>
      </c>
      <c r="E57" s="55">
        <f>'Ref. ACS-5-YR'!F1103</f>
        <v>0</v>
      </c>
      <c r="F57" s="16">
        <f>'Ref. ACS-5-YR'!H1103</f>
        <v>0</v>
      </c>
      <c r="G57" s="55">
        <f>'Ref. ACS-5-YR'!I1103</f>
        <v>0</v>
      </c>
      <c r="H57" s="54"/>
      <c r="I57" s="54"/>
      <c r="J57" s="54"/>
      <c r="K57" s="54"/>
      <c r="L57" s="270"/>
      <c r="M57" s="61" t="s">
        <v>1557</v>
      </c>
    </row>
    <row r="58" spans="1:13" x14ac:dyDescent="0.3">
      <c r="A58" s="13" t="s">
        <v>1553</v>
      </c>
      <c r="B58" s="16">
        <f>'Ref. ACS-5-YR'!B1104</f>
        <v>97</v>
      </c>
      <c r="C58" s="55">
        <f>'Ref. ACS-5-YR'!C1104</f>
        <v>3.5056017347307553E-2</v>
      </c>
      <c r="D58" s="16">
        <f>'Ref. ACS-5-YR'!E1104</f>
        <v>131</v>
      </c>
      <c r="E58" s="55">
        <f>'Ref. ACS-5-YR'!F1104</f>
        <v>5.1211884284597345E-2</v>
      </c>
      <c r="F58" s="16">
        <f>'Ref. ACS-5-YR'!H1104</f>
        <v>543</v>
      </c>
      <c r="G58" s="55">
        <f>'Ref. ACS-5-YR'!I1104</f>
        <v>0.15159128978224456</v>
      </c>
      <c r="H58" s="54"/>
      <c r="I58" s="54"/>
      <c r="J58" s="54"/>
      <c r="K58" s="54"/>
      <c r="L58" s="270"/>
    </row>
    <row r="59" spans="1:13" x14ac:dyDescent="0.3">
      <c r="A59" s="13" t="s">
        <v>1554</v>
      </c>
      <c r="B59" s="16">
        <f>'Ref. ACS-5-YR'!B1105</f>
        <v>0</v>
      </c>
      <c r="C59" s="55">
        <f>'Ref. ACS-5-YR'!C1105</f>
        <v>0</v>
      </c>
      <c r="D59" s="16">
        <f>'Ref. ACS-5-YR'!E1105</f>
        <v>0</v>
      </c>
      <c r="E59" s="55">
        <f>'Ref. ACS-5-YR'!F1105</f>
        <v>0</v>
      </c>
      <c r="F59" s="16">
        <f>'Ref. ACS-5-YR'!H1105</f>
        <v>0</v>
      </c>
      <c r="G59" s="55">
        <f>'Ref. ACS-5-YR'!I1105</f>
        <v>0</v>
      </c>
      <c r="H59" s="54"/>
      <c r="I59" s="54"/>
      <c r="J59" s="54"/>
      <c r="K59" s="54"/>
      <c r="L59" s="270"/>
    </row>
    <row r="60" spans="1:13" x14ac:dyDescent="0.3">
      <c r="A60" t="s">
        <v>1558</v>
      </c>
    </row>
    <row r="63" spans="1:13" x14ac:dyDescent="0.3">
      <c r="A63" s="1" t="s">
        <v>1559</v>
      </c>
    </row>
    <row r="64" spans="1:13" x14ac:dyDescent="0.3">
      <c r="A64" s="80"/>
      <c r="B64" s="90">
        <v>2010</v>
      </c>
      <c r="C64" s="51" t="s">
        <v>1560</v>
      </c>
      <c r="D64" s="90">
        <v>2015</v>
      </c>
      <c r="E64" s="51" t="s">
        <v>1560</v>
      </c>
      <c r="F64" s="90">
        <v>2020</v>
      </c>
      <c r="G64" s="51" t="s">
        <v>1560</v>
      </c>
      <c r="H64" s="52"/>
      <c r="I64" s="52"/>
      <c r="J64" s="52"/>
      <c r="K64" s="52"/>
      <c r="L64" s="269"/>
    </row>
    <row r="65" spans="1:13" x14ac:dyDescent="0.3">
      <c r="A65" s="13" t="s">
        <v>172</v>
      </c>
      <c r="B65" s="16">
        <f>'Ref. ACS-5-YR'!B1135</f>
        <v>2767</v>
      </c>
      <c r="C65" s="55"/>
      <c r="D65" s="16">
        <f>'Ref. ACS-5-YR'!E1135</f>
        <v>2558</v>
      </c>
      <c r="E65" s="55"/>
      <c r="F65" s="16">
        <f>'Ref. ACS-5-YR'!H1135</f>
        <v>3582</v>
      </c>
      <c r="G65" s="55"/>
      <c r="H65" s="54"/>
      <c r="I65" s="54"/>
      <c r="J65" s="54"/>
      <c r="K65" s="54"/>
      <c r="L65" s="270"/>
    </row>
    <row r="66" spans="1:13" x14ac:dyDescent="0.3">
      <c r="A66" s="13" t="s">
        <v>1561</v>
      </c>
      <c r="B66" s="16">
        <f>'Ref. ACS-5-YR'!B1136</f>
        <v>50</v>
      </c>
      <c r="C66" s="55">
        <f>'Ref. ACS-5-YR'!C1136</f>
        <v>1.8070112034694615E-2</v>
      </c>
      <c r="D66" s="16">
        <f>'Ref. ACS-5-YR'!E1136</f>
        <v>61</v>
      </c>
      <c r="E66" s="55">
        <f>'Ref. ACS-5-YR'!F1136</f>
        <v>2.3846755277560593E-2</v>
      </c>
      <c r="F66" s="16">
        <f>'Ref. ACS-5-YR'!H1136</f>
        <v>58</v>
      </c>
      <c r="G66" s="55">
        <f>'Ref. ACS-5-YR'!I1136</f>
        <v>1.6192071468453379E-2</v>
      </c>
      <c r="H66" s="54"/>
      <c r="I66" s="54"/>
      <c r="J66" s="54"/>
      <c r="K66" s="54"/>
      <c r="L66" s="270"/>
    </row>
    <row r="67" spans="1:13" x14ac:dyDescent="0.3">
      <c r="A67" s="13" t="s">
        <v>1562</v>
      </c>
      <c r="B67" s="16">
        <f>'Ref. ACS-5-YR'!B1137</f>
        <v>277</v>
      </c>
      <c r="C67" s="55">
        <f>'Ref. ACS-5-YR'!C1137</f>
        <v>0.10010842067220817</v>
      </c>
      <c r="D67" s="16">
        <f>'Ref. ACS-5-YR'!E1137</f>
        <v>411</v>
      </c>
      <c r="E67" s="55">
        <f>'Ref. ACS-5-YR'!F1137</f>
        <v>0.16067240031274432</v>
      </c>
      <c r="F67" s="16">
        <f>'Ref. ACS-5-YR'!H1137</f>
        <v>560</v>
      </c>
      <c r="G67" s="55">
        <f>'Ref. ACS-5-YR'!I1137</f>
        <v>0.15633724176437744</v>
      </c>
      <c r="H67" s="54"/>
      <c r="I67" s="54"/>
      <c r="J67" s="54"/>
      <c r="K67" s="54"/>
      <c r="L67" s="270"/>
    </row>
    <row r="68" spans="1:13" x14ac:dyDescent="0.3">
      <c r="A68" s="13" t="s">
        <v>1563</v>
      </c>
      <c r="B68" s="16">
        <f>'Ref. ACS-5-YR'!B1138</f>
        <v>767</v>
      </c>
      <c r="C68" s="55">
        <f>'Ref. ACS-5-YR'!C1138</f>
        <v>0.27719551861221542</v>
      </c>
      <c r="D68" s="16">
        <f>'Ref. ACS-5-YR'!E1138</f>
        <v>546</v>
      </c>
      <c r="E68" s="55">
        <f>'Ref. ACS-5-YR'!F1138</f>
        <v>0.21344800625488664</v>
      </c>
      <c r="F68" s="16">
        <f>'Ref. ACS-5-YR'!H1138</f>
        <v>767</v>
      </c>
      <c r="G68" s="55">
        <f>'Ref. ACS-5-YR'!I1138</f>
        <v>0.21412618648799553</v>
      </c>
      <c r="H68" s="54"/>
      <c r="I68" s="54"/>
      <c r="J68" s="54"/>
      <c r="K68" s="54"/>
      <c r="L68" s="270"/>
    </row>
    <row r="69" spans="1:13" x14ac:dyDescent="0.3">
      <c r="A69" s="13" t="s">
        <v>1564</v>
      </c>
      <c r="B69" s="16">
        <f>'Ref. ACS-5-YR'!B1139</f>
        <v>1176</v>
      </c>
      <c r="C69" s="55">
        <f>'Ref. ACS-5-YR'!C1139</f>
        <v>0.42500903505601734</v>
      </c>
      <c r="D69" s="16">
        <f>'Ref. ACS-5-YR'!E1139</f>
        <v>1048</v>
      </c>
      <c r="E69" s="55">
        <f>'Ref. ACS-5-YR'!F1139</f>
        <v>0.40969507427677876</v>
      </c>
      <c r="F69" s="16">
        <f>'Ref. ACS-5-YR'!H1139</f>
        <v>1784</v>
      </c>
      <c r="G69" s="55">
        <f>'Ref. ACS-5-YR'!I1139</f>
        <v>0.49804578447794529</v>
      </c>
      <c r="H69" s="54"/>
      <c r="I69" s="54"/>
      <c r="J69" s="54"/>
      <c r="K69" s="54"/>
      <c r="L69" s="270"/>
    </row>
    <row r="70" spans="1:13" x14ac:dyDescent="0.3">
      <c r="A70" s="13" t="s">
        <v>1565</v>
      </c>
      <c r="B70" s="16">
        <f>'Ref. ACS-5-YR'!B1140</f>
        <v>396</v>
      </c>
      <c r="C70" s="55">
        <f>'Ref. ACS-5-YR'!C1140</f>
        <v>0.14311528731478135</v>
      </c>
      <c r="D70" s="16">
        <f>'Ref. ACS-5-YR'!E1140</f>
        <v>482</v>
      </c>
      <c r="E70" s="55">
        <f>'Ref. ACS-5-YR'!F1140</f>
        <v>0.18842845973416733</v>
      </c>
      <c r="F70" s="16">
        <f>'Ref. ACS-5-YR'!H1140</f>
        <v>406</v>
      </c>
      <c r="G70" s="55">
        <f>'Ref. ACS-5-YR'!I1140</f>
        <v>0.11334450027917364</v>
      </c>
      <c r="H70" s="54"/>
      <c r="I70" s="54"/>
      <c r="J70" s="54"/>
      <c r="K70" s="54"/>
      <c r="L70" s="270"/>
    </row>
    <row r="71" spans="1:13" x14ac:dyDescent="0.3">
      <c r="A71" s="13" t="s">
        <v>1566</v>
      </c>
      <c r="B71" s="16">
        <f>'Ref. ACS-5-YR'!B1141</f>
        <v>101</v>
      </c>
      <c r="C71" s="55">
        <f>'Ref. ACS-5-YR'!C1141</f>
        <v>3.6501626310083121E-2</v>
      </c>
      <c r="D71" s="16">
        <f>'Ref. ACS-5-YR'!E1141</f>
        <v>10</v>
      </c>
      <c r="E71" s="55">
        <f>'Ref. ACS-5-YR'!F1141</f>
        <v>3.9093041438623922E-3</v>
      </c>
      <c r="F71" s="16">
        <f>'Ref. ACS-5-YR'!H1141</f>
        <v>7</v>
      </c>
      <c r="G71" s="55">
        <f>'Ref. ACS-5-YR'!I1141</f>
        <v>1.9542155220547181E-3</v>
      </c>
      <c r="H71" s="54"/>
      <c r="I71" s="54"/>
      <c r="J71" s="54"/>
      <c r="K71" s="54"/>
      <c r="L71" s="270"/>
    </row>
    <row r="72" spans="1:13" x14ac:dyDescent="0.3">
      <c r="A72" t="s">
        <v>1567</v>
      </c>
      <c r="M72" s="42" t="str">
        <f>A72</f>
        <v>Source: U.S. Census Bureau, ACS 06-10, 11-15, 16-20 (5-year Estimates), Table B25041</v>
      </c>
    </row>
    <row r="75" spans="1:13" x14ac:dyDescent="0.3">
      <c r="A75" s="1" t="s">
        <v>1568</v>
      </c>
      <c r="M75" s="61" t="s">
        <v>1569</v>
      </c>
    </row>
    <row r="76" spans="1:13" ht="32.4" customHeight="1" x14ac:dyDescent="0.3">
      <c r="A76" s="80"/>
      <c r="B76" s="60" t="str">
        <f>B3</f>
        <v>City of Taft</v>
      </c>
      <c r="C76" s="60" t="s">
        <v>177</v>
      </c>
      <c r="D76" s="60" t="str">
        <f>B4</f>
        <v>Kern County</v>
      </c>
      <c r="E76" s="60" t="s">
        <v>177</v>
      </c>
      <c r="F76" s="60" t="s">
        <v>171</v>
      </c>
      <c r="G76" s="60" t="s">
        <v>177</v>
      </c>
      <c r="H76" s="82"/>
      <c r="I76" s="58"/>
      <c r="J76" s="58"/>
      <c r="K76" s="58"/>
      <c r="L76" s="271"/>
    </row>
    <row r="77" spans="1:13" x14ac:dyDescent="0.3">
      <c r="A77" s="13" t="s">
        <v>178</v>
      </c>
      <c r="B77" s="16">
        <f>'Ref. ACS-5-YR'!H1551</f>
        <v>3457</v>
      </c>
      <c r="C77" s="55"/>
      <c r="D77" s="16">
        <f>'Ref. ACS-5-YR'!R1551</f>
        <v>273556</v>
      </c>
      <c r="E77" s="55"/>
      <c r="F77" s="16">
        <f>'Ref. ACS-5-YR'!AB1551</f>
        <v>13103114</v>
      </c>
      <c r="G77" s="55"/>
      <c r="H77" s="54"/>
      <c r="I77" s="54"/>
      <c r="J77" s="54"/>
      <c r="K77" s="54"/>
      <c r="L77" s="270"/>
    </row>
    <row r="78" spans="1:13" x14ac:dyDescent="0.3">
      <c r="A78" s="13" t="s">
        <v>1570</v>
      </c>
      <c r="B78" s="16">
        <f>'Ref. ACS-5-YR'!H1553+'Ref. ACS-5-YR'!H1564</f>
        <v>0</v>
      </c>
      <c r="C78" s="55">
        <f>'Ref. ACS-5-YR'!I1553+'Ref. ACS-5-YR'!I1564</f>
        <v>0</v>
      </c>
      <c r="D78" s="16">
        <f>'Ref. ACS-5-YR'!R1553+'Ref. ACS-5-YR'!R1564</f>
        <v>8679</v>
      </c>
      <c r="E78" s="55">
        <f>'Ref. ACS-5-YR'!I1553+'Ref. ACS-5-YR'!I1564</f>
        <v>0</v>
      </c>
      <c r="F78" s="16">
        <f>'Ref. ACS-5-YR'!AB1553+'Ref. ACS-5-YR'!AB1564</f>
        <v>294667</v>
      </c>
      <c r="G78" s="55">
        <f>'Ref. ACS-5-YR'!AC1553+'Ref. ACS-5-YR'!AC1564</f>
        <v>2.1999999999999999E-2</v>
      </c>
      <c r="H78" s="54"/>
      <c r="I78" s="54"/>
      <c r="J78" s="54"/>
      <c r="K78" s="54"/>
      <c r="L78" s="270"/>
    </row>
    <row r="79" spans="1:13" x14ac:dyDescent="0.3">
      <c r="A79" s="13" t="s">
        <v>1571</v>
      </c>
      <c r="B79" s="16">
        <f>'Ref. ACS-5-YR'!H1554+'Ref. ACS-5-YR'!H1565</f>
        <v>28</v>
      </c>
      <c r="C79" s="55">
        <f>'Ref. ACS-5-YR'!I1554+'Ref. ACS-5-YR'!I1565</f>
        <v>8.0995082441423193E-3</v>
      </c>
      <c r="D79" s="16">
        <f>'Ref. ACS-5-YR'!R1554+'Ref. ACS-5-YR'!R1565</f>
        <v>6244</v>
      </c>
      <c r="E79" s="55">
        <f>'Ref. ACS-5-YR'!I1554+'Ref. ACS-5-YR'!I1565</f>
        <v>8.0995082441423193E-3</v>
      </c>
      <c r="F79" s="16">
        <f>'Ref. ACS-5-YR'!AB1554+'Ref. ACS-5-YR'!AB1565</f>
        <v>234646</v>
      </c>
      <c r="G79" s="55">
        <f>'Ref. ACS-5-YR'!AC1554+'Ref. ACS-5-YR'!AC1565</f>
        <v>1.7999999999999999E-2</v>
      </c>
      <c r="H79" s="54"/>
      <c r="I79" s="54"/>
      <c r="J79" s="54"/>
      <c r="K79" s="54"/>
      <c r="L79" s="270"/>
    </row>
    <row r="80" spans="1:13" x14ac:dyDescent="0.3">
      <c r="A80" s="13" t="s">
        <v>1572</v>
      </c>
      <c r="B80" s="16">
        <f>'Ref. ACS-5-YR'!H1555+'Ref. ACS-5-YR'!H1566</f>
        <v>164</v>
      </c>
      <c r="C80" s="55">
        <f>'Ref. ACS-5-YR'!I1555+'Ref. ACS-5-YR'!I1566</f>
        <v>4.7439976858547873E-2</v>
      </c>
      <c r="D80" s="16">
        <f>'Ref. ACS-5-YR'!R1555+'Ref. ACS-5-YR'!R1566</f>
        <v>50348</v>
      </c>
      <c r="E80" s="55">
        <f>'Ref. ACS-5-YR'!I1555+'Ref. ACS-5-YR'!I1566</f>
        <v>4.7439976858547873E-2</v>
      </c>
      <c r="F80" s="16">
        <f>'Ref. ACS-5-YR'!AB1555+'Ref. ACS-5-YR'!AB1566</f>
        <v>1432955</v>
      </c>
      <c r="G80" s="55">
        <f>'Ref. ACS-5-YR'!AC1555+'Ref. ACS-5-YR'!AC1566</f>
        <v>0.10999999999999999</v>
      </c>
      <c r="H80" s="54"/>
      <c r="I80" s="54"/>
      <c r="J80" s="54"/>
      <c r="K80" s="54"/>
      <c r="L80" s="270"/>
    </row>
    <row r="81" spans="1:13" x14ac:dyDescent="0.3">
      <c r="A81" s="13" t="s">
        <v>1573</v>
      </c>
      <c r="B81" s="16">
        <f>'Ref. ACS-5-YR'!H1556+'Ref. ACS-5-YR'!H1567</f>
        <v>110</v>
      </c>
      <c r="C81" s="55">
        <f>'Ref. ACS-5-YR'!I1556+'Ref. ACS-5-YR'!I1567</f>
        <v>3.1819496673416256E-2</v>
      </c>
      <c r="D81" s="16">
        <f>'Ref. ACS-5-YR'!R1556+'Ref. ACS-5-YR'!R1567</f>
        <v>40394</v>
      </c>
      <c r="E81" s="55">
        <f>'Ref. ACS-5-YR'!I1556+'Ref. ACS-5-YR'!I1567</f>
        <v>3.1819496673416256E-2</v>
      </c>
      <c r="F81" s="16">
        <f>'Ref. ACS-5-YR'!AB1556+'Ref. ACS-5-YR'!AB1567</f>
        <v>1448367</v>
      </c>
      <c r="G81" s="55">
        <f>'Ref. ACS-5-YR'!AC1556+'Ref. ACS-5-YR'!AC1567</f>
        <v>0.111</v>
      </c>
      <c r="H81" s="54"/>
      <c r="I81" s="54"/>
      <c r="J81" s="54"/>
      <c r="K81" s="54"/>
      <c r="L81" s="270"/>
    </row>
    <row r="82" spans="1:13" x14ac:dyDescent="0.3">
      <c r="A82" s="13" t="s">
        <v>1574</v>
      </c>
      <c r="B82" s="16">
        <f>'Ref. ACS-5-YR'!H1557+'Ref. ACS-5-YR'!H1568</f>
        <v>680</v>
      </c>
      <c r="C82" s="55">
        <f>'Ref. ACS-5-YR'!I1557+'Ref. ACS-5-YR'!I1568</f>
        <v>0.19670234307202777</v>
      </c>
      <c r="D82" s="16">
        <f>'Ref. ACS-5-YR'!R1557+'Ref. ACS-5-YR'!R1568</f>
        <v>45689</v>
      </c>
      <c r="E82" s="55">
        <f>'Ref. ACS-5-YR'!I1557+'Ref. ACS-5-YR'!I1568</f>
        <v>0.19670234307202777</v>
      </c>
      <c r="F82" s="16">
        <f>'Ref. ACS-5-YR'!AB1557+'Ref. ACS-5-YR'!AB1568</f>
        <v>1967306</v>
      </c>
      <c r="G82" s="55">
        <f>'Ref. ACS-5-YR'!AC1557+'Ref. ACS-5-YR'!AC1568</f>
        <v>0.15100000000000002</v>
      </c>
      <c r="H82" s="54"/>
      <c r="I82" s="54"/>
      <c r="J82" s="54"/>
      <c r="K82" s="54"/>
      <c r="L82" s="270"/>
    </row>
    <row r="83" spans="1:13" x14ac:dyDescent="0.3">
      <c r="A83" s="13" t="s">
        <v>1575</v>
      </c>
      <c r="B83" s="16">
        <f>'Ref. ACS-5-YR'!H1558+'Ref. ACS-5-YR'!H1569</f>
        <v>883</v>
      </c>
      <c r="C83" s="55">
        <f>'Ref. ACS-5-YR'!I1558+'Ref. ACS-5-YR'!I1569</f>
        <v>0.25542377784205961</v>
      </c>
      <c r="D83" s="16">
        <f>'Ref. ACS-5-YR'!R1558+'Ref. ACS-5-YR'!R1569</f>
        <v>43060</v>
      </c>
      <c r="E83" s="55">
        <f>'Ref. ACS-5-YR'!I1558+'Ref. ACS-5-YR'!I1569</f>
        <v>0.25542377784205961</v>
      </c>
      <c r="F83" s="16">
        <f>'Ref. ACS-5-YR'!AB1558+'Ref. ACS-5-YR'!AB1569</f>
        <v>2290081</v>
      </c>
      <c r="G83" s="55">
        <f>'Ref. ACS-5-YR'!AC1558+'Ref. ACS-5-YR'!AC1569</f>
        <v>0.17499999999999999</v>
      </c>
      <c r="H83" s="54"/>
      <c r="I83" s="54"/>
      <c r="J83" s="54"/>
      <c r="K83" s="54"/>
      <c r="L83" s="270"/>
    </row>
    <row r="84" spans="1:13" x14ac:dyDescent="0.3">
      <c r="A84" s="13" t="s">
        <v>1576</v>
      </c>
      <c r="B84" s="16">
        <f>'Ref. ACS-5-YR'!H1559+'Ref. ACS-5-YR'!H1570</f>
        <v>273</v>
      </c>
      <c r="C84" s="55">
        <f>'Ref. ACS-5-YR'!I1559+'Ref. ACS-5-YR'!I1570</f>
        <v>7.8970205380387612E-2</v>
      </c>
      <c r="D84" s="16">
        <f>'Ref. ACS-5-YR'!R1559+'Ref. ACS-5-YR'!R1570</f>
        <v>27662</v>
      </c>
      <c r="E84" s="55">
        <f>'Ref. ACS-5-YR'!I1559+'Ref. ACS-5-YR'!I1570</f>
        <v>7.8970205380387612E-2</v>
      </c>
      <c r="F84" s="16">
        <f>'Ref. ACS-5-YR'!AB1559+'Ref. ACS-5-YR'!AB1570</f>
        <v>1740922</v>
      </c>
      <c r="G84" s="55">
        <f>'Ref. ACS-5-YR'!AC1559+'Ref. ACS-5-YR'!AC1570</f>
        <v>0.13300000000000001</v>
      </c>
      <c r="H84" s="54"/>
      <c r="I84" s="54"/>
      <c r="J84" s="54"/>
      <c r="K84" s="54"/>
      <c r="L84" s="270"/>
    </row>
    <row r="85" spans="1:13" x14ac:dyDescent="0.3">
      <c r="A85" s="13" t="s">
        <v>1577</v>
      </c>
      <c r="B85" s="16">
        <f>'Ref. ACS-5-YR'!H1560+'Ref. ACS-5-YR'!H1571</f>
        <v>758</v>
      </c>
      <c r="C85" s="55">
        <f>'Ref. ACS-5-YR'!I1560+'Ref. ACS-5-YR'!I1571</f>
        <v>0.21926525889499565</v>
      </c>
      <c r="D85" s="16">
        <f>'Ref. ACS-5-YR'!R1560+'Ref. ACS-5-YR'!R1571</f>
        <v>28089</v>
      </c>
      <c r="E85" s="55">
        <f>'Ref. ACS-5-YR'!I1560+'Ref. ACS-5-YR'!I1571</f>
        <v>0.21926525889499565</v>
      </c>
      <c r="F85" s="16">
        <f>'Ref. ACS-5-YR'!AB1560+'Ref. ACS-5-YR'!AB1571</f>
        <v>1767353</v>
      </c>
      <c r="G85" s="55">
        <f>'Ref. ACS-5-YR'!AC1560+'Ref. ACS-5-YR'!AC1571</f>
        <v>0.13500000000000001</v>
      </c>
      <c r="H85" s="54"/>
      <c r="I85" s="54"/>
      <c r="J85" s="54"/>
      <c r="K85" s="54"/>
      <c r="L85" s="270"/>
    </row>
    <row r="86" spans="1:13" x14ac:dyDescent="0.3">
      <c r="A86" s="13" t="s">
        <v>1578</v>
      </c>
      <c r="B86" s="16">
        <f>'Ref. ACS-5-YR'!H1561+'Ref. ACS-5-YR'!H1572</f>
        <v>126</v>
      </c>
      <c r="C86" s="55">
        <f>'Ref. ACS-5-YR'!I1561+'Ref. ACS-5-YR'!I1572</f>
        <v>3.6447787098640438E-2</v>
      </c>
      <c r="D86" s="16">
        <f>'Ref. ACS-5-YR'!R1561+'Ref. ACS-5-YR'!R1572</f>
        <v>12071</v>
      </c>
      <c r="E86" s="55">
        <f>'Ref. ACS-5-YR'!I1561+'Ref. ACS-5-YR'!I1572</f>
        <v>3.6447787098640438E-2</v>
      </c>
      <c r="F86" s="16">
        <f>'Ref. ACS-5-YR'!AB1561+'Ref. ACS-5-YR'!AB1572</f>
        <v>763029</v>
      </c>
      <c r="G86" s="55">
        <f>'Ref. ACS-5-YR'!AC1561+'Ref. ACS-5-YR'!AC1572</f>
        <v>5.8000000000000003E-2</v>
      </c>
      <c r="H86" s="54"/>
      <c r="I86" s="54"/>
      <c r="J86" s="54"/>
      <c r="K86" s="54"/>
      <c r="L86" s="270"/>
    </row>
    <row r="87" spans="1:13" x14ac:dyDescent="0.3">
      <c r="A87" s="13" t="s">
        <v>1579</v>
      </c>
      <c r="B87" s="16">
        <f>'Ref. ACS-5-YR'!H1562+'Ref. ACS-5-YR'!H1573</f>
        <v>435</v>
      </c>
      <c r="C87" s="55">
        <f>'Ref. ACS-5-YR'!I1562+'Ref. ACS-5-YR'!I1573</f>
        <v>0.12583164593578247</v>
      </c>
      <c r="D87" s="16">
        <f>'Ref. ACS-5-YR'!R1562+'Ref. ACS-5-YR'!R1573</f>
        <v>11320</v>
      </c>
      <c r="E87" s="55">
        <f>'Ref. ACS-5-YR'!I1562+'Ref. ACS-5-YR'!I1573</f>
        <v>0.12583164593578247</v>
      </c>
      <c r="F87" s="16">
        <f>'Ref. ACS-5-YR'!AB1562+'Ref. ACS-5-YR'!AB1573</f>
        <v>1163788</v>
      </c>
      <c r="G87" s="55">
        <f>'Ref. ACS-5-YR'!AC1562+'Ref. ACS-5-YR'!AC1573</f>
        <v>8.8999999999999996E-2</v>
      </c>
      <c r="H87" s="54"/>
      <c r="I87" s="54"/>
      <c r="J87" s="54"/>
      <c r="K87" s="54"/>
      <c r="L87" s="270"/>
    </row>
    <row r="88" spans="1:13" x14ac:dyDescent="0.3">
      <c r="A88" t="s">
        <v>1580</v>
      </c>
      <c r="B88" s="2"/>
    </row>
    <row r="90" spans="1:13" x14ac:dyDescent="0.3">
      <c r="M90" s="42" t="str">
        <f>A88</f>
        <v>Source: U.S. Census Bureau, ACS 16-20 (5-year Estimates), Table B25036</v>
      </c>
    </row>
    <row r="91" spans="1:13" x14ac:dyDescent="0.3">
      <c r="A91" s="1" t="s">
        <v>1581</v>
      </c>
    </row>
    <row r="92" spans="1:13" ht="31.2" customHeight="1" x14ac:dyDescent="0.3">
      <c r="A92" s="80"/>
      <c r="B92" s="60" t="str">
        <f>B3</f>
        <v>City of Taft</v>
      </c>
      <c r="C92" s="60" t="s">
        <v>177</v>
      </c>
      <c r="D92" s="60" t="str">
        <f>B4</f>
        <v>Kern County</v>
      </c>
      <c r="E92" s="60" t="s">
        <v>177</v>
      </c>
      <c r="F92" s="60" t="s">
        <v>171</v>
      </c>
      <c r="G92" s="60" t="s">
        <v>177</v>
      </c>
    </row>
    <row r="93" spans="1:13" x14ac:dyDescent="0.3">
      <c r="A93" s="13" t="s">
        <v>172</v>
      </c>
      <c r="B93" s="16">
        <f>'Ref. ACS-5-YR'!H1551</f>
        <v>3457</v>
      </c>
      <c r="C93" s="55"/>
      <c r="D93" s="16">
        <f>'Ref. ACS-5-YR'!R1551</f>
        <v>273556</v>
      </c>
      <c r="E93" s="55"/>
      <c r="F93" s="16">
        <f>'Ref. ACS-5-YR'!AB1551</f>
        <v>13103114</v>
      </c>
      <c r="G93" s="55"/>
    </row>
    <row r="94" spans="1:13" x14ac:dyDescent="0.3">
      <c r="A94" s="13" t="s">
        <v>1394</v>
      </c>
      <c r="B94" s="16">
        <f>'Ref. ACS-5-YR'!H1552</f>
        <v>1830</v>
      </c>
      <c r="C94" s="55">
        <f>'Ref. ACS-5-YR'!I1552</f>
        <v>0.52936071738501589</v>
      </c>
      <c r="D94" s="16">
        <f>'Ref. ACS-5-YR'!R1552</f>
        <v>161113</v>
      </c>
      <c r="E94" s="55">
        <f>'Ref. ACS-5-YR'!S1552</f>
        <v>0.58895801956454985</v>
      </c>
      <c r="F94" s="16">
        <f>'Ref. ACS-5-YR'!AB1552</f>
        <v>7241318</v>
      </c>
      <c r="G94" s="55">
        <f>'Ref. ACS-5-YR'!AC1552</f>
        <v>0.55300000000000005</v>
      </c>
    </row>
    <row r="95" spans="1:13" x14ac:dyDescent="0.3">
      <c r="A95" s="186" t="s">
        <v>1570</v>
      </c>
      <c r="B95" s="16">
        <f>'Ref. ACS-5-YR'!H1553</f>
        <v>0</v>
      </c>
      <c r="C95" s="55">
        <f>'Ref. ACS-5-YR'!I1553</f>
        <v>0</v>
      </c>
      <c r="D95" s="16">
        <f>'Ref. ACS-5-YR'!R1553</f>
        <v>6598</v>
      </c>
      <c r="E95" s="55">
        <f>'Ref. ACS-5-YR'!S1553</f>
        <v>2.4119375923028558E-2</v>
      </c>
      <c r="F95" s="16">
        <f>'Ref. ACS-5-YR'!AB1553</f>
        <v>160558</v>
      </c>
      <c r="G95" s="55">
        <f>'Ref. ACS-5-YR'!AC1553</f>
        <v>1.2E-2</v>
      </c>
    </row>
    <row r="96" spans="1:13" x14ac:dyDescent="0.3">
      <c r="A96" s="186" t="s">
        <v>1571</v>
      </c>
      <c r="B96" s="16">
        <f>'Ref. ACS-5-YR'!H1554</f>
        <v>18</v>
      </c>
      <c r="C96" s="55">
        <f>'Ref. ACS-5-YR'!I1554</f>
        <v>5.2068267283772052E-3</v>
      </c>
      <c r="D96" s="16">
        <f>'Ref. ACS-5-YR'!R1554</f>
        <v>4158</v>
      </c>
      <c r="E96" s="55">
        <f>'Ref. ACS-5-YR'!S1554</f>
        <v>1.5199812835397505E-2</v>
      </c>
      <c r="F96" s="16">
        <f>'Ref. ACS-5-YR'!AB1554</f>
        <v>112342</v>
      </c>
      <c r="G96" s="55">
        <f>'Ref. ACS-5-YR'!AC1554</f>
        <v>8.9999999999999993E-3</v>
      </c>
    </row>
    <row r="97" spans="1:7" x14ac:dyDescent="0.3">
      <c r="A97" s="186" t="s">
        <v>1572</v>
      </c>
      <c r="B97" s="16">
        <f>'Ref. ACS-5-YR'!H1555</f>
        <v>117</v>
      </c>
      <c r="C97" s="55">
        <f>'Ref. ACS-5-YR'!I1555</f>
        <v>3.3844373734451837E-2</v>
      </c>
      <c r="D97" s="16">
        <f>'Ref. ACS-5-YR'!R1555</f>
        <v>34798</v>
      </c>
      <c r="E97" s="55">
        <f>'Ref. ACS-5-YR'!S1555</f>
        <v>0.12720612964073169</v>
      </c>
      <c r="F97" s="16">
        <f>'Ref. ACS-5-YR'!AB1555</f>
        <v>924495</v>
      </c>
      <c r="G97" s="55">
        <f>'Ref. ACS-5-YR'!AC1555</f>
        <v>7.0999999999999994E-2</v>
      </c>
    </row>
    <row r="98" spans="1:7" x14ac:dyDescent="0.3">
      <c r="A98" s="186" t="s">
        <v>1573</v>
      </c>
      <c r="B98" s="16">
        <f>'Ref. ACS-5-YR'!H1556</f>
        <v>85</v>
      </c>
      <c r="C98" s="55">
        <f>'Ref. ACS-5-YR'!I1556</f>
        <v>2.4587792884003472E-2</v>
      </c>
      <c r="D98" s="16">
        <f>'Ref. ACS-5-YR'!R1556</f>
        <v>25346</v>
      </c>
      <c r="E98" s="55">
        <f>'Ref. ACS-5-YR'!S1556</f>
        <v>9.2653789352088789E-2</v>
      </c>
      <c r="F98" s="16">
        <f>'Ref. ACS-5-YR'!AB1556</f>
        <v>811147</v>
      </c>
      <c r="G98" s="55">
        <f>'Ref. ACS-5-YR'!AC1556</f>
        <v>6.2E-2</v>
      </c>
    </row>
    <row r="99" spans="1:7" x14ac:dyDescent="0.3">
      <c r="A99" s="186" t="s">
        <v>1574</v>
      </c>
      <c r="B99" s="16">
        <f>'Ref. ACS-5-YR'!H1557</f>
        <v>227</v>
      </c>
      <c r="C99" s="55">
        <f>'Ref. ACS-5-YR'!I1557</f>
        <v>6.56638704078681E-2</v>
      </c>
      <c r="D99" s="16">
        <f>'Ref. ACS-5-YR'!R1557</f>
        <v>26440</v>
      </c>
      <c r="E99" s="55">
        <f>'Ref. ACS-5-YR'!S1557</f>
        <v>9.6652970506952873E-2</v>
      </c>
      <c r="F99" s="16">
        <f>'Ref. ACS-5-YR'!AB1557</f>
        <v>1068601</v>
      </c>
      <c r="G99" s="55">
        <f>'Ref. ACS-5-YR'!AC1557</f>
        <v>8.2000000000000003E-2</v>
      </c>
    </row>
    <row r="100" spans="1:7" x14ac:dyDescent="0.3">
      <c r="A100" s="186" t="s">
        <v>1575</v>
      </c>
      <c r="B100" s="16">
        <f>'Ref. ACS-5-YR'!H1558</f>
        <v>719</v>
      </c>
      <c r="C100" s="55">
        <f>'Ref. ACS-5-YR'!I1558</f>
        <v>0.20798380098351171</v>
      </c>
      <c r="D100" s="16">
        <f>'Ref. ACS-5-YR'!R1558</f>
        <v>22362</v>
      </c>
      <c r="E100" s="55">
        <f>'Ref. ACS-5-YR'!S1558</f>
        <v>8.1745602362953113E-2</v>
      </c>
      <c r="F100" s="16">
        <f>'Ref. ACS-5-YR'!AB1558</f>
        <v>1175870</v>
      </c>
      <c r="G100" s="55">
        <f>'Ref. ACS-5-YR'!AC1558</f>
        <v>0.09</v>
      </c>
    </row>
    <row r="101" spans="1:7" x14ac:dyDescent="0.3">
      <c r="A101" s="186" t="s">
        <v>1576</v>
      </c>
      <c r="B101" s="16">
        <f>'Ref. ACS-5-YR'!H1559</f>
        <v>214</v>
      </c>
      <c r="C101" s="55">
        <f>'Ref. ACS-5-YR'!I1559</f>
        <v>6.1903384437373442E-2</v>
      </c>
      <c r="D101" s="16">
        <f>'Ref. ACS-5-YR'!R1559</f>
        <v>14096</v>
      </c>
      <c r="E101" s="55">
        <f>'Ref. ACS-5-YR'!S1559</f>
        <v>5.1528754624281685E-2</v>
      </c>
      <c r="F101" s="16">
        <f>'Ref. ACS-5-YR'!AB1559</f>
        <v>906490</v>
      </c>
      <c r="G101" s="55">
        <f>'Ref. ACS-5-YR'!AC1559</f>
        <v>6.9000000000000006E-2</v>
      </c>
    </row>
    <row r="102" spans="1:7" x14ac:dyDescent="0.3">
      <c r="A102" s="186" t="s">
        <v>1577</v>
      </c>
      <c r="B102" s="16">
        <f>'Ref. ACS-5-YR'!H1560</f>
        <v>267</v>
      </c>
      <c r="C102" s="55">
        <f>'Ref. ACS-5-YR'!I1560</f>
        <v>7.7234596470928549E-2</v>
      </c>
      <c r="D102" s="16">
        <f>'Ref. ACS-5-YR'!R1560</f>
        <v>15578</v>
      </c>
      <c r="E102" s="55">
        <f>'Ref. ACS-5-YR'!S1560</f>
        <v>5.6946292532424808E-2</v>
      </c>
      <c r="F102" s="16">
        <f>'Ref. ACS-5-YR'!AB1560</f>
        <v>1077380</v>
      </c>
      <c r="G102" s="55">
        <f>'Ref. ACS-5-YR'!AC1560</f>
        <v>8.2000000000000003E-2</v>
      </c>
    </row>
    <row r="103" spans="1:7" x14ac:dyDescent="0.3">
      <c r="A103" s="186" t="s">
        <v>1578</v>
      </c>
      <c r="B103" s="16">
        <f>'Ref. ACS-5-YR'!H1561</f>
        <v>42</v>
      </c>
      <c r="C103" s="55">
        <f>'Ref. ACS-5-YR'!I1561</f>
        <v>1.2149262366213481E-2</v>
      </c>
      <c r="D103" s="16">
        <f>'Ref. ACS-5-YR'!R1561</f>
        <v>6618</v>
      </c>
      <c r="E103" s="55">
        <f>'Ref. ACS-5-YR'!S1561</f>
        <v>2.4192487095877992E-2</v>
      </c>
      <c r="F103" s="16">
        <f>'Ref. ACS-5-YR'!AB1561</f>
        <v>430809</v>
      </c>
      <c r="G103" s="55">
        <f>'Ref. ACS-5-YR'!AC1561</f>
        <v>3.3000000000000002E-2</v>
      </c>
    </row>
    <row r="104" spans="1:7" x14ac:dyDescent="0.3">
      <c r="A104" s="186" t="s">
        <v>1579</v>
      </c>
      <c r="B104" s="16">
        <f>'Ref. ACS-5-YR'!H1562</f>
        <v>141</v>
      </c>
      <c r="C104" s="55">
        <f>'Ref. ACS-5-YR'!I1562</f>
        <v>4.078680937228811E-2</v>
      </c>
      <c r="D104" s="16">
        <f>'Ref. ACS-5-YR'!R1562</f>
        <v>5119</v>
      </c>
      <c r="E104" s="55">
        <f>'Ref. ACS-5-YR'!S1562</f>
        <v>1.8712804690812851E-2</v>
      </c>
      <c r="F104" s="16">
        <f>'Ref. ACS-5-YR'!AB1562</f>
        <v>573626</v>
      </c>
      <c r="G104" s="55">
        <f>'Ref. ACS-5-YR'!AC1562</f>
        <v>4.3999999999999997E-2</v>
      </c>
    </row>
    <row r="105" spans="1:7" x14ac:dyDescent="0.3">
      <c r="A105" s="13" t="s">
        <v>1386</v>
      </c>
      <c r="B105" s="16">
        <f>'Ref. ACS-5-YR'!H1563</f>
        <v>1627</v>
      </c>
      <c r="C105" s="55">
        <f>'Ref. ACS-5-YR'!I1563</f>
        <v>0.47063928261498411</v>
      </c>
      <c r="D105" s="16">
        <f>'Ref. ACS-5-YR'!R1563</f>
        <v>112443</v>
      </c>
      <c r="E105" s="55">
        <f>'Ref. ACS-5-YR'!S1563</f>
        <v>0.41104198043545015</v>
      </c>
      <c r="F105" s="16">
        <f>'Ref. ACS-5-YR'!AB1563</f>
        <v>5861796</v>
      </c>
      <c r="G105" s="55">
        <f>'Ref. ACS-5-YR'!AC1563</f>
        <v>0.44700000000000001</v>
      </c>
    </row>
    <row r="106" spans="1:7" x14ac:dyDescent="0.3">
      <c r="A106" s="186" t="s">
        <v>1570</v>
      </c>
      <c r="B106" s="16">
        <f>'Ref. ACS-5-YR'!H1564</f>
        <v>0</v>
      </c>
      <c r="C106" s="55">
        <f>'Ref. ACS-5-YR'!I1564</f>
        <v>0</v>
      </c>
      <c r="D106" s="16">
        <f>'Ref. ACS-5-YR'!R1564</f>
        <v>2081</v>
      </c>
      <c r="E106" s="55">
        <f>'Ref. ACS-5-YR'!S1564</f>
        <v>7.6072175349836966E-3</v>
      </c>
      <c r="F106" s="16">
        <f>'Ref. ACS-5-YR'!AB1564</f>
        <v>134109</v>
      </c>
      <c r="G106" s="55">
        <f>'Ref. ACS-5-YR'!AC1564</f>
        <v>0.01</v>
      </c>
    </row>
    <row r="107" spans="1:7" x14ac:dyDescent="0.3">
      <c r="A107" s="186" t="s">
        <v>1571</v>
      </c>
      <c r="B107" s="16">
        <f>'Ref. ACS-5-YR'!H1565</f>
        <v>10</v>
      </c>
      <c r="C107" s="55">
        <f>'Ref. ACS-5-YR'!I1565</f>
        <v>2.8926815157651145E-3</v>
      </c>
      <c r="D107" s="16">
        <f>'Ref. ACS-5-YR'!R1565</f>
        <v>2086</v>
      </c>
      <c r="E107" s="55">
        <f>'Ref. ACS-5-YR'!S1565</f>
        <v>7.6254953281960549E-3</v>
      </c>
      <c r="F107" s="16">
        <f>'Ref. ACS-5-YR'!AB1565</f>
        <v>122304</v>
      </c>
      <c r="G107" s="55">
        <f>'Ref. ACS-5-YR'!AC1565</f>
        <v>8.9999999999999993E-3</v>
      </c>
    </row>
    <row r="108" spans="1:7" x14ac:dyDescent="0.3">
      <c r="A108" s="186" t="s">
        <v>1572</v>
      </c>
      <c r="B108" s="16">
        <f>'Ref. ACS-5-YR'!H1566</f>
        <v>47</v>
      </c>
      <c r="C108" s="55">
        <f>'Ref. ACS-5-YR'!I1566</f>
        <v>1.3595603124096037E-2</v>
      </c>
      <c r="D108" s="16">
        <f>'Ref. ACS-5-YR'!R1566</f>
        <v>15550</v>
      </c>
      <c r="E108" s="55">
        <f>'Ref. ACS-5-YR'!S1566</f>
        <v>5.6843936890435598E-2</v>
      </c>
      <c r="F108" s="16">
        <f>'Ref. ACS-5-YR'!AB1566</f>
        <v>508460</v>
      </c>
      <c r="G108" s="55">
        <f>'Ref. ACS-5-YR'!AC1566</f>
        <v>3.9E-2</v>
      </c>
    </row>
    <row r="109" spans="1:7" x14ac:dyDescent="0.3">
      <c r="A109" s="186" t="s">
        <v>1573</v>
      </c>
      <c r="B109" s="16">
        <f>'Ref. ACS-5-YR'!H1567</f>
        <v>25</v>
      </c>
      <c r="C109" s="55">
        <f>'Ref. ACS-5-YR'!I1567</f>
        <v>7.2317037894127859E-3</v>
      </c>
      <c r="D109" s="16">
        <f>'Ref. ACS-5-YR'!R1567</f>
        <v>15048</v>
      </c>
      <c r="E109" s="55">
        <f>'Ref. ACS-5-YR'!S1567</f>
        <v>5.5008846451914784E-2</v>
      </c>
      <c r="F109" s="16">
        <f>'Ref. ACS-5-YR'!AB1567</f>
        <v>637220</v>
      </c>
      <c r="G109" s="55">
        <f>'Ref. ACS-5-YR'!AC1567</f>
        <v>4.9000000000000002E-2</v>
      </c>
    </row>
    <row r="110" spans="1:7" x14ac:dyDescent="0.3">
      <c r="A110" s="186" t="s">
        <v>1574</v>
      </c>
      <c r="B110" s="16">
        <f>'Ref. ACS-5-YR'!H1568</f>
        <v>453</v>
      </c>
      <c r="C110" s="55">
        <f>'Ref. ACS-5-YR'!I1568</f>
        <v>0.13103847266415969</v>
      </c>
      <c r="D110" s="16">
        <f>'Ref. ACS-5-YR'!R1568</f>
        <v>19249</v>
      </c>
      <c r="E110" s="55">
        <f>'Ref. ACS-5-YR'!S1568</f>
        <v>7.0365848308938578E-2</v>
      </c>
      <c r="F110" s="16">
        <f>'Ref. ACS-5-YR'!AB1568</f>
        <v>898705</v>
      </c>
      <c r="G110" s="55">
        <f>'Ref. ACS-5-YR'!AC1568</f>
        <v>6.9000000000000006E-2</v>
      </c>
    </row>
    <row r="111" spans="1:7" x14ac:dyDescent="0.3">
      <c r="A111" s="186" t="s">
        <v>1575</v>
      </c>
      <c r="B111" s="16">
        <f>'Ref. ACS-5-YR'!H1569</f>
        <v>164</v>
      </c>
      <c r="C111" s="55">
        <f>'Ref. ACS-5-YR'!I1569</f>
        <v>4.7439976858547873E-2</v>
      </c>
      <c r="D111" s="16">
        <f>'Ref. ACS-5-YR'!R1569</f>
        <v>20698</v>
      </c>
      <c r="E111" s="55">
        <f>'Ref. ACS-5-YR'!S1569</f>
        <v>7.566275278188013E-2</v>
      </c>
      <c r="F111" s="16">
        <f>'Ref. ACS-5-YR'!AB1569</f>
        <v>1114211</v>
      </c>
      <c r="G111" s="55">
        <f>'Ref. ACS-5-YR'!AC1569</f>
        <v>8.5000000000000006E-2</v>
      </c>
    </row>
    <row r="112" spans="1:7" x14ac:dyDescent="0.3">
      <c r="A112" s="186" t="s">
        <v>1576</v>
      </c>
      <c r="B112" s="16">
        <f>'Ref. ACS-5-YR'!H1570</f>
        <v>59</v>
      </c>
      <c r="C112" s="55">
        <f>'Ref. ACS-5-YR'!I1570</f>
        <v>1.7066820943014174E-2</v>
      </c>
      <c r="D112" s="16">
        <f>'Ref. ACS-5-YR'!R1570</f>
        <v>13566</v>
      </c>
      <c r="E112" s="55">
        <f>'Ref. ACS-5-YR'!S1570</f>
        <v>4.959130854377166E-2</v>
      </c>
      <c r="F112" s="16">
        <f>'Ref. ACS-5-YR'!AB1570</f>
        <v>834432</v>
      </c>
      <c r="G112" s="55">
        <f>'Ref. ACS-5-YR'!AC1570</f>
        <v>6.4000000000000001E-2</v>
      </c>
    </row>
    <row r="113" spans="1:13" x14ac:dyDescent="0.3">
      <c r="A113" s="186" t="s">
        <v>1577</v>
      </c>
      <c r="B113" s="16">
        <f>'Ref. ACS-5-YR'!H1571</f>
        <v>491</v>
      </c>
      <c r="C113" s="55">
        <f>'Ref. ACS-5-YR'!I1571</f>
        <v>0.14203066242406712</v>
      </c>
      <c r="D113" s="16">
        <f>'Ref. ACS-5-YR'!R1571</f>
        <v>12511</v>
      </c>
      <c r="E113" s="55">
        <f>'Ref. ACS-5-YR'!S1571</f>
        <v>4.5734694175963972E-2</v>
      </c>
      <c r="F113" s="16">
        <f>'Ref. ACS-5-YR'!AB1571</f>
        <v>689973</v>
      </c>
      <c r="G113" s="55">
        <f>'Ref. ACS-5-YR'!AC1571</f>
        <v>5.2999999999999999E-2</v>
      </c>
    </row>
    <row r="114" spans="1:13" x14ac:dyDescent="0.3">
      <c r="A114" s="186" t="s">
        <v>1578</v>
      </c>
      <c r="B114" s="16">
        <f>'Ref. ACS-5-YR'!H1572</f>
        <v>84</v>
      </c>
      <c r="C114" s="55">
        <f>'Ref. ACS-5-YR'!I1572</f>
        <v>2.4298524732426961E-2</v>
      </c>
      <c r="D114" s="16">
        <f>'Ref. ACS-5-YR'!R1572</f>
        <v>5453</v>
      </c>
      <c r="E114" s="55">
        <f>'Ref. ACS-5-YR'!S1572</f>
        <v>1.9933761277398411E-2</v>
      </c>
      <c r="F114" s="16">
        <f>'Ref. ACS-5-YR'!AB1572</f>
        <v>332220</v>
      </c>
      <c r="G114" s="55">
        <f>'Ref. ACS-5-YR'!AC1572</f>
        <v>2.5000000000000001E-2</v>
      </c>
    </row>
    <row r="115" spans="1:13" x14ac:dyDescent="0.3">
      <c r="A115" s="186" t="s">
        <v>1579</v>
      </c>
      <c r="B115" s="16">
        <f>'Ref. ACS-5-YR'!H1573</f>
        <v>294</v>
      </c>
      <c r="C115" s="55">
        <f>'Ref. ACS-5-YR'!I1573</f>
        <v>8.5044836563494361E-2</v>
      </c>
      <c r="D115" s="16">
        <f>'Ref. ACS-5-YR'!R1573</f>
        <v>6201</v>
      </c>
      <c r="E115" s="55">
        <f>'Ref. ACS-5-YR'!S1573</f>
        <v>2.2668119141967275E-2</v>
      </c>
      <c r="F115" s="16">
        <f>'Ref. ACS-5-YR'!AB1573</f>
        <v>590162</v>
      </c>
      <c r="G115" s="55">
        <f>'Ref. ACS-5-YR'!AC1573</f>
        <v>4.4999999999999998E-2</v>
      </c>
    </row>
    <row r="116" spans="1:13" x14ac:dyDescent="0.3">
      <c r="A116" t="s">
        <v>1580</v>
      </c>
      <c r="B116" s="2"/>
    </row>
    <row r="117" spans="1:13" ht="30" customHeight="1" x14ac:dyDescent="0.3">
      <c r="A117" s="353" t="s">
        <v>2479</v>
      </c>
      <c r="B117" s="353"/>
      <c r="C117" s="353"/>
      <c r="D117" s="353"/>
      <c r="E117" s="353"/>
      <c r="F117" s="353"/>
      <c r="G117" s="353"/>
    </row>
    <row r="120" spans="1:13" x14ac:dyDescent="0.3">
      <c r="M120"/>
    </row>
    <row r="121" spans="1:13" x14ac:dyDescent="0.3">
      <c r="A121" s="1" t="s">
        <v>2470</v>
      </c>
      <c r="B121" s="114"/>
      <c r="C121" s="114" t="s">
        <v>177</v>
      </c>
      <c r="D121" s="114"/>
      <c r="E121" s="114" t="s">
        <v>177</v>
      </c>
      <c r="F121" s="114"/>
      <c r="G121" s="114" t="s">
        <v>177</v>
      </c>
    </row>
    <row r="122" spans="1:13" ht="26.4" customHeight="1" x14ac:dyDescent="0.3">
      <c r="A122" s="156"/>
      <c r="B122" s="60" t="str">
        <f>B3</f>
        <v>City of Taft</v>
      </c>
      <c r="C122" s="60" t="str">
        <f>B3</f>
        <v>City of Taft</v>
      </c>
      <c r="D122" s="60" t="str">
        <f>B4</f>
        <v>Kern County</v>
      </c>
      <c r="E122" s="60" t="str">
        <f>B4</f>
        <v>Kern County</v>
      </c>
      <c r="F122" s="60" t="s">
        <v>171</v>
      </c>
      <c r="G122" s="60" t="s">
        <v>171</v>
      </c>
      <c r="M122" s="61" t="s">
        <v>115</v>
      </c>
    </row>
    <row r="123" spans="1:13" x14ac:dyDescent="0.3">
      <c r="A123" s="13" t="s">
        <v>172</v>
      </c>
      <c r="B123" s="16">
        <f>'Ref. ACS-5-YR'!H1163</f>
        <v>3457</v>
      </c>
      <c r="C123" s="55" t="str">
        <f>'Ref. ACS-5-YR'!I1163</f>
        <v xml:space="preserve"> </v>
      </c>
      <c r="D123" s="16">
        <f>'Ref. ACS-5-YR'!R1163</f>
        <v>273556</v>
      </c>
      <c r="E123" s="55" t="str">
        <f>'Ref. ACS-5-YR'!S1163</f>
        <v xml:space="preserve"> </v>
      </c>
      <c r="F123" s="16">
        <f>'Ref. ACS-5-YR'!AB1163</f>
        <v>13103114</v>
      </c>
      <c r="G123" s="55" t="str">
        <f>'Ref. ACS-5-YR'!AC1163</f>
        <v xml:space="preserve"> </v>
      </c>
    </row>
    <row r="124" spans="1:13" x14ac:dyDescent="0.3">
      <c r="A124" s="13" t="s">
        <v>1582</v>
      </c>
      <c r="B124" s="16">
        <f>'Ref. ACS-5-YR'!H1164</f>
        <v>1830</v>
      </c>
      <c r="C124" s="55">
        <f>'Ref. ACS-5-YR'!I1164</f>
        <v>0.52936071738501589</v>
      </c>
      <c r="D124" s="16">
        <f>'Ref. ACS-5-YR'!R1164</f>
        <v>161113</v>
      </c>
      <c r="E124" s="55">
        <f>'Ref. ACS-5-YR'!S1164</f>
        <v>0.58895801956454985</v>
      </c>
      <c r="F124" s="16">
        <f>'Ref. ACS-5-YR'!AB1164</f>
        <v>7241318</v>
      </c>
      <c r="G124" s="55">
        <f>'Ref. ACS-5-YR'!AC1164</f>
        <v>0.55300000000000005</v>
      </c>
    </row>
    <row r="125" spans="1:13" x14ac:dyDescent="0.3">
      <c r="A125" s="13" t="s">
        <v>1583</v>
      </c>
      <c r="B125" s="16">
        <f>'Ref. ACS-5-YR'!H1165</f>
        <v>1830</v>
      </c>
      <c r="C125" s="55">
        <f>'Ref. ACS-5-YR'!I1165</f>
        <v>0.52936071738501589</v>
      </c>
      <c r="D125" s="16">
        <f>'Ref. ACS-5-YR'!R1165</f>
        <v>160769</v>
      </c>
      <c r="E125" s="55">
        <f>'Ref. ACS-5-YR'!S1165</f>
        <v>0.58770050739153956</v>
      </c>
      <c r="F125" s="16">
        <f>'Ref. ACS-5-YR'!AB1165</f>
        <v>7223884</v>
      </c>
      <c r="G125" s="55">
        <f>'Ref. ACS-5-YR'!AC1165</f>
        <v>0.55100000000000005</v>
      </c>
    </row>
    <row r="126" spans="1:13" x14ac:dyDescent="0.3">
      <c r="A126" s="13" t="s">
        <v>1584</v>
      </c>
      <c r="B126" s="16">
        <f>'Ref. ACS-5-YR'!H1166</f>
        <v>0</v>
      </c>
      <c r="C126" s="55">
        <f>'Ref. ACS-5-YR'!I1166</f>
        <v>0</v>
      </c>
      <c r="D126" s="16">
        <f>'Ref. ACS-5-YR'!R1166</f>
        <v>344</v>
      </c>
      <c r="E126" s="55">
        <f>'Ref. ACS-5-YR'!S1166</f>
        <v>1.2575121730102794E-3</v>
      </c>
      <c r="F126" s="16">
        <f>'Ref. ACS-5-YR'!AB1166</f>
        <v>17434</v>
      </c>
      <c r="G126" s="55">
        <f>'Ref. ACS-5-YR'!AC1166</f>
        <v>1E-3</v>
      </c>
    </row>
    <row r="127" spans="1:13" x14ac:dyDescent="0.3">
      <c r="A127" s="13" t="s">
        <v>1585</v>
      </c>
      <c r="B127" s="16">
        <f>'Ref. ACS-5-YR'!H1167</f>
        <v>1627</v>
      </c>
      <c r="C127" s="55">
        <f>'Ref. ACS-5-YR'!I1167</f>
        <v>0.47063928261498411</v>
      </c>
      <c r="D127" s="16">
        <f>'Ref. ACS-5-YR'!R1167</f>
        <v>112443</v>
      </c>
      <c r="E127" s="55">
        <f>'Ref. ACS-5-YR'!S1167</f>
        <v>0.41104198043545015</v>
      </c>
      <c r="F127" s="16">
        <f>'Ref. ACS-5-YR'!AB1167</f>
        <v>5861796</v>
      </c>
      <c r="G127" s="55">
        <f>'Ref. ACS-5-YR'!AC1167</f>
        <v>0.44700000000000001</v>
      </c>
    </row>
    <row r="128" spans="1:13" x14ac:dyDescent="0.3">
      <c r="A128" s="13" t="s">
        <v>1583</v>
      </c>
      <c r="B128" s="16">
        <f>'Ref. ACS-5-YR'!H1168</f>
        <v>1612</v>
      </c>
      <c r="C128" s="55">
        <f>'Ref. ACS-5-YR'!I1168</f>
        <v>0.46630026034133643</v>
      </c>
      <c r="D128" s="16">
        <f>'Ref. ACS-5-YR'!R1168</f>
        <v>111628</v>
      </c>
      <c r="E128" s="55">
        <f>'Ref. ACS-5-YR'!S1168</f>
        <v>0.40806270014183565</v>
      </c>
      <c r="F128" s="16">
        <f>'Ref. ACS-5-YR'!AB1168</f>
        <v>5824888</v>
      </c>
      <c r="G128" s="55">
        <f>'Ref. ACS-5-YR'!AC1168</f>
        <v>0.44500000000000001</v>
      </c>
    </row>
    <row r="129" spans="1:13" x14ac:dyDescent="0.3">
      <c r="A129" s="13" t="s">
        <v>1586</v>
      </c>
      <c r="B129" s="16">
        <f>'Ref. ACS-5-YR'!H1169</f>
        <v>15</v>
      </c>
      <c r="C129" s="55">
        <f>'Ref. ACS-5-YR'!I1169</f>
        <v>4.339022273647671E-3</v>
      </c>
      <c r="D129" s="16">
        <f>'Ref. ACS-5-YR'!R1169</f>
        <v>815</v>
      </c>
      <c r="E129" s="55">
        <f>'Ref. ACS-5-YR'!S1169</f>
        <v>2.9792802936144704E-3</v>
      </c>
      <c r="F129" s="16">
        <f>'Ref. ACS-5-YR'!AB1169</f>
        <v>36908</v>
      </c>
      <c r="G129" s="55">
        <f>'Ref. ACS-5-YR'!AC1169</f>
        <v>3.0000000000000001E-3</v>
      </c>
    </row>
    <row r="130" spans="1:13" x14ac:dyDescent="0.3">
      <c r="A130" t="s">
        <v>1587</v>
      </c>
    </row>
    <row r="131" spans="1:13" s="72" customFormat="1" ht="29.4" customHeight="1" x14ac:dyDescent="0.3">
      <c r="A131" s="353" t="s">
        <v>2479</v>
      </c>
      <c r="B131" s="353"/>
      <c r="C131" s="353"/>
      <c r="D131" s="353"/>
      <c r="E131" s="353"/>
      <c r="F131" s="353"/>
      <c r="G131" s="353"/>
      <c r="I131" s="42"/>
      <c r="J131" s="42"/>
      <c r="K131" s="42"/>
      <c r="L131" s="275"/>
      <c r="M131" s="72" t="str">
        <f>A130</f>
        <v>Source: U.S. Census Bureau, ACS 16-20 (5-year Estimates), Table B25049</v>
      </c>
    </row>
    <row r="133" spans="1:13" x14ac:dyDescent="0.3">
      <c r="A133" s="1" t="s">
        <v>2469</v>
      </c>
      <c r="B133" s="114"/>
      <c r="C133" s="114" t="s">
        <v>177</v>
      </c>
      <c r="D133" s="114"/>
      <c r="E133" s="114" t="s">
        <v>177</v>
      </c>
      <c r="F133" s="114"/>
      <c r="G133" s="114" t="s">
        <v>177</v>
      </c>
      <c r="M133" s="61" t="s">
        <v>115</v>
      </c>
    </row>
    <row r="134" spans="1:13" ht="28.95" customHeight="1" x14ac:dyDescent="0.3">
      <c r="A134" s="156"/>
      <c r="B134" s="60" t="str">
        <f>B3</f>
        <v>City of Taft</v>
      </c>
      <c r="C134" s="60" t="str">
        <f>B3</f>
        <v>City of Taft</v>
      </c>
      <c r="D134" s="60" t="str">
        <f>B4</f>
        <v>Kern County</v>
      </c>
      <c r="E134" s="60" t="str">
        <f>B4</f>
        <v>Kern County</v>
      </c>
      <c r="F134" s="60" t="s">
        <v>171</v>
      </c>
      <c r="G134" s="60" t="s">
        <v>171</v>
      </c>
    </row>
    <row r="135" spans="1:13" x14ac:dyDescent="0.3">
      <c r="A135" s="13" t="s">
        <v>172</v>
      </c>
      <c r="B135" s="16">
        <f>'Ref. ACS-5-YR'!H1173</f>
        <v>3457</v>
      </c>
      <c r="C135" s="55" t="str">
        <f>'Ref. ACS-5-YR'!I1173</f>
        <v xml:space="preserve"> </v>
      </c>
      <c r="D135" s="16">
        <f>'Ref. ACS-5-YR'!R1173</f>
        <v>273556</v>
      </c>
      <c r="E135" s="55" t="str">
        <f>'Ref. ACS-5-YR'!S1173</f>
        <v xml:space="preserve"> </v>
      </c>
      <c r="F135" s="16">
        <f>'Ref. ACS-5-YR'!AB1173</f>
        <v>13103114</v>
      </c>
      <c r="G135" s="55" t="str">
        <f>'Ref. ACS-5-YR'!AC1173</f>
        <v xml:space="preserve"> </v>
      </c>
    </row>
    <row r="136" spans="1:13" x14ac:dyDescent="0.3">
      <c r="A136" s="13" t="s">
        <v>1582</v>
      </c>
      <c r="B136" s="16">
        <f>'Ref. ACS-5-YR'!H1174</f>
        <v>1830</v>
      </c>
      <c r="C136" s="55">
        <f>'Ref. ACS-5-YR'!I1174</f>
        <v>0.52936071738501589</v>
      </c>
      <c r="D136" s="16">
        <f>'Ref. ACS-5-YR'!R1174</f>
        <v>161113</v>
      </c>
      <c r="E136" s="55">
        <f>'Ref. ACS-5-YR'!S1174</f>
        <v>0.58895801956454985</v>
      </c>
      <c r="F136" s="16">
        <f>'Ref. ACS-5-YR'!AB1174</f>
        <v>7241318</v>
      </c>
      <c r="G136" s="55">
        <f>'Ref. ACS-5-YR'!AC1174</f>
        <v>0.55300000000000005</v>
      </c>
    </row>
    <row r="137" spans="1:13" x14ac:dyDescent="0.3">
      <c r="A137" s="13" t="s">
        <v>1588</v>
      </c>
      <c r="B137" s="16">
        <f>'Ref. ACS-5-YR'!H1175</f>
        <v>1830</v>
      </c>
      <c r="C137" s="55">
        <f>'Ref. ACS-5-YR'!I1175</f>
        <v>0.52936071738501589</v>
      </c>
      <c r="D137" s="16">
        <f>'Ref. ACS-5-YR'!R1175</f>
        <v>160612</v>
      </c>
      <c r="E137" s="55">
        <f>'Ref. ACS-5-YR'!S1175</f>
        <v>0.58712658468467149</v>
      </c>
      <c r="F137" s="16">
        <f>'Ref. ACS-5-YR'!AB1175</f>
        <v>7217842</v>
      </c>
      <c r="G137" s="55">
        <f>'Ref. ACS-5-YR'!AC1175</f>
        <v>0.55100000000000005</v>
      </c>
    </row>
    <row r="138" spans="1:13" x14ac:dyDescent="0.3">
      <c r="A138" s="13" t="s">
        <v>1589</v>
      </c>
      <c r="B138" s="16">
        <f>'Ref. ACS-5-YR'!H1176</f>
        <v>0</v>
      </c>
      <c r="C138" s="55">
        <f>'Ref. ACS-5-YR'!I1176</f>
        <v>0</v>
      </c>
      <c r="D138" s="16">
        <f>'Ref. ACS-5-YR'!R1176</f>
        <v>501</v>
      </c>
      <c r="E138" s="55">
        <f>'Ref. ACS-5-YR'!S1176</f>
        <v>1.831434879878343E-3</v>
      </c>
      <c r="F138" s="16">
        <f>'Ref. ACS-5-YR'!AB1176</f>
        <v>23476</v>
      </c>
      <c r="G138" s="55">
        <f>'Ref. ACS-5-YR'!AC1176</f>
        <v>2E-3</v>
      </c>
    </row>
    <row r="139" spans="1:13" x14ac:dyDescent="0.3">
      <c r="A139" s="13" t="s">
        <v>1585</v>
      </c>
      <c r="B139" s="16">
        <f>'Ref. ACS-5-YR'!H1177</f>
        <v>1627</v>
      </c>
      <c r="C139" s="55">
        <f>'Ref. ACS-5-YR'!I1177</f>
        <v>0.47063928261498411</v>
      </c>
      <c r="D139" s="16">
        <f>'Ref. ACS-5-YR'!R1177</f>
        <v>112443</v>
      </c>
      <c r="E139" s="55">
        <f>'Ref. ACS-5-YR'!S1177</f>
        <v>0.41104198043545015</v>
      </c>
      <c r="F139" s="16">
        <f>'Ref. ACS-5-YR'!AB1177</f>
        <v>5861796</v>
      </c>
      <c r="G139" s="55">
        <f>'Ref. ACS-5-YR'!AC1177</f>
        <v>0.44700000000000001</v>
      </c>
    </row>
    <row r="140" spans="1:13" x14ac:dyDescent="0.3">
      <c r="A140" s="13" t="s">
        <v>1588</v>
      </c>
      <c r="B140" s="16">
        <f>'Ref. ACS-5-YR'!H1178</f>
        <v>1587</v>
      </c>
      <c r="C140" s="55">
        <f>'Ref. ACS-5-YR'!I1178</f>
        <v>0.45906855655192363</v>
      </c>
      <c r="D140" s="16">
        <f>'Ref. ACS-5-YR'!R1178</f>
        <v>110626</v>
      </c>
      <c r="E140" s="55">
        <f>'Ref. ACS-5-YR'!S1178</f>
        <v>0.404399830382079</v>
      </c>
      <c r="F140" s="16">
        <f>'Ref. ACS-5-YR'!AB1178</f>
        <v>5733612</v>
      </c>
      <c r="G140" s="55">
        <f>'Ref. ACS-5-YR'!AC1178</f>
        <v>0.438</v>
      </c>
    </row>
    <row r="141" spans="1:13" x14ac:dyDescent="0.3">
      <c r="A141" s="13" t="s">
        <v>1590</v>
      </c>
      <c r="B141" s="16">
        <f>'Ref. ACS-5-YR'!H1179</f>
        <v>40</v>
      </c>
      <c r="C141" s="55">
        <f>'Ref. ACS-5-YR'!I1179</f>
        <v>1.1570726063060458E-2</v>
      </c>
      <c r="D141" s="16">
        <f>'Ref. ACS-5-YR'!R1179</f>
        <v>1817</v>
      </c>
      <c r="E141" s="55">
        <f>'Ref. ACS-5-YR'!S1179</f>
        <v>6.6421500533711559E-3</v>
      </c>
      <c r="F141" s="16">
        <f>'Ref. ACS-5-YR'!AB1179</f>
        <v>128184</v>
      </c>
      <c r="G141" s="55">
        <f>'Ref. ACS-5-YR'!AC1179</f>
        <v>0.01</v>
      </c>
    </row>
    <row r="142" spans="1:13" x14ac:dyDescent="0.3">
      <c r="A142" t="s">
        <v>1591</v>
      </c>
      <c r="M142" s="42" t="str">
        <f>A142</f>
        <v>Source: U.S. Census Bureau, ACS 16-20 (5-year Estimates), Table B25053</v>
      </c>
    </row>
    <row r="143" spans="1:13" s="72" customFormat="1" ht="29.4" customHeight="1" x14ac:dyDescent="0.3">
      <c r="A143" s="353" t="s">
        <v>2479</v>
      </c>
      <c r="B143" s="353"/>
      <c r="C143" s="353"/>
      <c r="D143" s="353"/>
      <c r="E143" s="353"/>
      <c r="F143" s="353"/>
      <c r="G143" s="353"/>
      <c r="I143" s="42"/>
      <c r="J143" s="42"/>
      <c r="K143" s="42"/>
      <c r="L143" s="275"/>
    </row>
    <row r="145" spans="1:13" x14ac:dyDescent="0.3">
      <c r="A145" s="1" t="s">
        <v>1592</v>
      </c>
      <c r="M145" s="61" t="s">
        <v>1593</v>
      </c>
    </row>
    <row r="146" spans="1:13" x14ac:dyDescent="0.3">
      <c r="A146" s="48"/>
      <c r="B146" s="91">
        <v>2010</v>
      </c>
      <c r="C146" s="91">
        <v>2015</v>
      </c>
      <c r="D146" s="91">
        <v>2020</v>
      </c>
    </row>
    <row r="147" spans="1:13" x14ac:dyDescent="0.3">
      <c r="A147" s="13" t="s">
        <v>1594</v>
      </c>
      <c r="B147" s="6">
        <f>'Ref. ACS-5-YR Add.'!B28</f>
        <v>4716</v>
      </c>
      <c r="C147" s="6">
        <f>'Ref. ACS-5-YR Add.'!E28</f>
        <v>4463</v>
      </c>
      <c r="D147" s="6">
        <f>'Ref. ACS-5-YR Add.'!H28</f>
        <v>5232</v>
      </c>
    </row>
    <row r="148" spans="1:13" x14ac:dyDescent="0.3">
      <c r="A148" s="13" t="s">
        <v>1537</v>
      </c>
      <c r="B148" s="16">
        <f>'Ref. ACS-5-YR'!B924</f>
        <v>2767</v>
      </c>
      <c r="C148" s="16">
        <f>'Ref. ACS-5-YR'!E924</f>
        <v>2558</v>
      </c>
      <c r="D148" s="16">
        <f>'Ref. ACS-5-YR'!H924</f>
        <v>3582</v>
      </c>
      <c r="L148" s="271"/>
    </row>
    <row r="149" spans="1:13" x14ac:dyDescent="0.3">
      <c r="A149" s="13" t="s">
        <v>1595</v>
      </c>
      <c r="B149" s="86">
        <f>B147/B148</f>
        <v>1.7043729671123962</v>
      </c>
      <c r="C149" s="86">
        <f>C147/C148</f>
        <v>1.7447224394057859</v>
      </c>
      <c r="D149" s="86">
        <f>D147/D148</f>
        <v>1.4606365159128978</v>
      </c>
      <c r="L149" s="270"/>
    </row>
    <row r="150" spans="1:13" x14ac:dyDescent="0.3">
      <c r="A150" t="s">
        <v>1596</v>
      </c>
      <c r="L150" s="270"/>
    </row>
    <row r="151" spans="1:13" x14ac:dyDescent="0.3">
      <c r="L151" s="270"/>
    </row>
    <row r="152" spans="1:13" x14ac:dyDescent="0.3">
      <c r="L152" s="270"/>
    </row>
    <row r="153" spans="1:13" x14ac:dyDescent="0.3">
      <c r="L153" s="270"/>
    </row>
    <row r="154" spans="1:13" x14ac:dyDescent="0.3">
      <c r="L154" s="270"/>
    </row>
    <row r="155" spans="1:13" x14ac:dyDescent="0.3">
      <c r="L155" s="270"/>
    </row>
    <row r="156" spans="1:13" x14ac:dyDescent="0.3">
      <c r="L156" s="270"/>
    </row>
    <row r="159" spans="1:13" x14ac:dyDescent="0.3">
      <c r="M159" s="42" t="str">
        <f>A150</f>
        <v>Source: U.S. Census Bureau, ACS 06-10, 11-15, 16-20 (5-year Estimates), Table B25001, C24050.</v>
      </c>
    </row>
    <row r="163" spans="1:13" x14ac:dyDescent="0.3">
      <c r="A163" s="1" t="s">
        <v>2471</v>
      </c>
      <c r="M163" s="61" t="s">
        <v>1597</v>
      </c>
    </row>
    <row r="164" spans="1:13" ht="28.95" customHeight="1" x14ac:dyDescent="0.3">
      <c r="A164" s="80"/>
      <c r="B164" s="60" t="str">
        <f>B3</f>
        <v>City of Taft</v>
      </c>
      <c r="C164" s="60" t="s">
        <v>177</v>
      </c>
      <c r="D164" s="60" t="str">
        <f>B4</f>
        <v>Kern County</v>
      </c>
      <c r="E164" s="60" t="s">
        <v>177</v>
      </c>
      <c r="F164" s="60" t="s">
        <v>171</v>
      </c>
      <c r="G164" s="60" t="s">
        <v>177</v>
      </c>
      <c r="H164" s="58"/>
      <c r="I164" s="58"/>
      <c r="J164" s="58"/>
      <c r="K164" s="58"/>
    </row>
    <row r="165" spans="1:13" x14ac:dyDescent="0.3">
      <c r="A165" s="13" t="s">
        <v>178</v>
      </c>
      <c r="B165" s="16">
        <f>'Ref. ACS-5-YR'!H988</f>
        <v>125</v>
      </c>
      <c r="C165" s="55"/>
      <c r="D165" s="16">
        <f>'Ref. ACS-5-YR'!R988</f>
        <v>25623</v>
      </c>
      <c r="E165" s="55"/>
      <c r="F165" s="16">
        <f>'Ref. ACS-5-YR'!AB988</f>
        <v>1107831</v>
      </c>
      <c r="G165" s="55"/>
      <c r="H165" s="54"/>
      <c r="I165" s="54"/>
      <c r="J165" s="54"/>
      <c r="K165" s="54"/>
      <c r="M165" s="52"/>
    </row>
    <row r="166" spans="1:13" x14ac:dyDescent="0.3">
      <c r="A166" s="13" t="s">
        <v>1598</v>
      </c>
      <c r="B166" s="16">
        <f>'Ref. ACS-5-YR'!H989</f>
        <v>75</v>
      </c>
      <c r="C166" s="55">
        <f>'Ref. ACS-5-YR'!I989</f>
        <v>0.6</v>
      </c>
      <c r="D166" s="16">
        <f>'Ref. ACS-5-YR'!R989</f>
        <v>4982</v>
      </c>
      <c r="E166" s="55">
        <f>'Ref. ACS-5-YR'!S989</f>
        <v>0.19443468758537252</v>
      </c>
      <c r="F166" s="16">
        <f>'Ref. ACS-5-YR'!AB989</f>
        <v>227993</v>
      </c>
      <c r="G166" s="55">
        <f>'Ref. ACS-5-YR'!AC989</f>
        <v>0.20599999999999999</v>
      </c>
      <c r="H166" s="54"/>
      <c r="I166" s="54"/>
      <c r="J166" s="54"/>
      <c r="K166" s="54"/>
      <c r="L166" s="271"/>
    </row>
    <row r="167" spans="1:13" x14ac:dyDescent="0.3">
      <c r="A167" s="13" t="s">
        <v>1599</v>
      </c>
      <c r="B167" s="16">
        <f>'Ref. ACS-5-YR'!H990</f>
        <v>0</v>
      </c>
      <c r="C167" s="55">
        <f>'Ref. ACS-5-YR'!I990</f>
        <v>0</v>
      </c>
      <c r="D167" s="16">
        <f>'Ref. ACS-5-YR'!R990</f>
        <v>918</v>
      </c>
      <c r="E167" s="55">
        <f>'Ref. ACS-5-YR'!S990</f>
        <v>3.5827186512118019E-2</v>
      </c>
      <c r="F167" s="16">
        <f>'Ref. ACS-5-YR'!AB990</f>
        <v>54898</v>
      </c>
      <c r="G167" s="55">
        <f>'Ref. ACS-5-YR'!AC990</f>
        <v>0.05</v>
      </c>
      <c r="H167" s="54"/>
      <c r="I167" s="54"/>
      <c r="J167" s="54"/>
      <c r="K167" s="54"/>
      <c r="L167" s="270"/>
    </row>
    <row r="168" spans="1:13" x14ac:dyDescent="0.3">
      <c r="A168" s="13" t="s">
        <v>1600</v>
      </c>
      <c r="B168" s="16">
        <f>'Ref. ACS-5-YR'!H991</f>
        <v>0</v>
      </c>
      <c r="C168" s="55">
        <f>'Ref. ACS-5-YR'!I991</f>
        <v>0</v>
      </c>
      <c r="D168" s="16">
        <f>'Ref. ACS-5-YR'!R991</f>
        <v>2646</v>
      </c>
      <c r="E168" s="55">
        <f>'Ref. ACS-5-YR'!S991</f>
        <v>0.10326659641728135</v>
      </c>
      <c r="F168" s="16">
        <f>'Ref. ACS-5-YR'!AB991</f>
        <v>77702</v>
      </c>
      <c r="G168" s="55">
        <f>'Ref. ACS-5-YR'!AC991</f>
        <v>7.0000000000000007E-2</v>
      </c>
      <c r="H168" s="54"/>
      <c r="I168" s="54"/>
      <c r="J168" s="54"/>
      <c r="K168" s="54"/>
      <c r="L168" s="270"/>
    </row>
    <row r="169" spans="1:13" x14ac:dyDescent="0.3">
      <c r="A169" s="13" t="s">
        <v>1601</v>
      </c>
      <c r="B169" s="16">
        <f>'Ref. ACS-5-YR'!H992</f>
        <v>0</v>
      </c>
      <c r="C169" s="55">
        <f>'Ref. ACS-5-YR'!I992</f>
        <v>0</v>
      </c>
      <c r="D169" s="16">
        <f>'Ref. ACS-5-YR'!R992</f>
        <v>884</v>
      </c>
      <c r="E169" s="55">
        <f>'Ref. ACS-5-YR'!S992</f>
        <v>3.4500253678335868E-2</v>
      </c>
      <c r="F169" s="16">
        <f>'Ref. ACS-5-YR'!AB992</f>
        <v>53437</v>
      </c>
      <c r="G169" s="55">
        <f>'Ref. ACS-5-YR'!AC992</f>
        <v>4.8000000000000001E-2</v>
      </c>
      <c r="H169" s="54"/>
      <c r="I169" s="54"/>
      <c r="J169" s="54"/>
      <c r="K169" s="54"/>
      <c r="L169" s="270"/>
    </row>
    <row r="170" spans="1:13" x14ac:dyDescent="0.3">
      <c r="A170" s="13" t="s">
        <v>1602</v>
      </c>
      <c r="B170" s="16">
        <f>'Ref. ACS-5-YR'!H993</f>
        <v>0</v>
      </c>
      <c r="C170" s="55">
        <f>'Ref. ACS-5-YR'!I993</f>
        <v>0</v>
      </c>
      <c r="D170" s="16">
        <f>'Ref. ACS-5-YR'!R993</f>
        <v>7179</v>
      </c>
      <c r="E170" s="55">
        <f>'Ref. ACS-5-YR'!S993</f>
        <v>0.28017796510947196</v>
      </c>
      <c r="F170" s="16">
        <f>'Ref. ACS-5-YR'!AB993</f>
        <v>378023</v>
      </c>
      <c r="G170" s="55">
        <f>'Ref. ACS-5-YR'!AC993</f>
        <v>0.34100000000000003</v>
      </c>
      <c r="H170" s="54"/>
      <c r="I170" s="54"/>
      <c r="J170" s="54"/>
      <c r="K170" s="54"/>
      <c r="L170" s="270"/>
    </row>
    <row r="171" spans="1:13" x14ac:dyDescent="0.3">
      <c r="A171" s="13" t="s">
        <v>1603</v>
      </c>
      <c r="B171" s="16">
        <f>'Ref. ACS-5-YR'!H994</f>
        <v>0</v>
      </c>
      <c r="C171" s="55">
        <f>'Ref. ACS-5-YR'!I994</f>
        <v>0</v>
      </c>
      <c r="D171" s="16">
        <f>'Ref. ACS-5-YR'!R994</f>
        <v>147</v>
      </c>
      <c r="E171" s="55">
        <f>'Ref. ACS-5-YR'!S994</f>
        <v>5.7370331342934079E-3</v>
      </c>
      <c r="F171" s="16">
        <f>'Ref. ACS-5-YR'!AB994</f>
        <v>3326</v>
      </c>
      <c r="G171" s="55">
        <f>'Ref. ACS-5-YR'!AC994</f>
        <v>3.0000000000000001E-3</v>
      </c>
      <c r="H171" s="54"/>
      <c r="I171" s="54"/>
      <c r="J171" s="54"/>
      <c r="K171" s="54"/>
      <c r="L171" s="270"/>
    </row>
    <row r="172" spans="1:13" x14ac:dyDescent="0.3">
      <c r="A172" s="13" t="s">
        <v>1604</v>
      </c>
      <c r="B172" s="16">
        <f>'Ref. ACS-5-YR'!H995</f>
        <v>50</v>
      </c>
      <c r="C172" s="55">
        <f>'Ref. ACS-5-YR'!I995</f>
        <v>0.4</v>
      </c>
      <c r="D172" s="16">
        <f>'Ref. ACS-5-YR'!R995</f>
        <v>8867</v>
      </c>
      <c r="E172" s="55">
        <f>'Ref. ACS-5-YR'!S995</f>
        <v>0.3460562775631269</v>
      </c>
      <c r="F172" s="16">
        <f>'Ref. ACS-5-YR'!AB995</f>
        <v>312452</v>
      </c>
      <c r="G172" s="55">
        <f>'Ref. ACS-5-YR'!AC995</f>
        <v>0.28199999999999997</v>
      </c>
      <c r="H172" s="54"/>
      <c r="I172" s="54"/>
      <c r="J172" s="54"/>
      <c r="K172" s="54"/>
      <c r="L172" s="270"/>
    </row>
    <row r="173" spans="1:13" x14ac:dyDescent="0.3">
      <c r="A173" t="s">
        <v>1605</v>
      </c>
      <c r="L173" s="283"/>
    </row>
    <row r="174" spans="1:13" x14ac:dyDescent="0.3">
      <c r="A174" s="366" t="s">
        <v>2472</v>
      </c>
      <c r="B174" s="366"/>
      <c r="C174" s="366"/>
      <c r="D174" s="366"/>
      <c r="E174" s="366"/>
      <c r="F174" s="366"/>
      <c r="G174" s="366"/>
      <c r="H174" s="366"/>
      <c r="I174" s="366"/>
      <c r="J174" s="366"/>
      <c r="K174" s="366"/>
      <c r="L174" s="283"/>
    </row>
    <row r="175" spans="1:13" ht="14.4" customHeight="1" x14ac:dyDescent="0.3">
      <c r="A175" s="366"/>
      <c r="B175" s="366"/>
      <c r="C175" s="366"/>
      <c r="D175" s="366"/>
      <c r="E175" s="366"/>
      <c r="F175" s="366"/>
      <c r="G175" s="366"/>
      <c r="H175" s="366"/>
      <c r="I175" s="366"/>
      <c r="J175" s="366"/>
      <c r="K175" s="366"/>
      <c r="L175" s="283"/>
    </row>
    <row r="176" spans="1:13" x14ac:dyDescent="0.3">
      <c r="A176" s="366"/>
      <c r="B176" s="366"/>
      <c r="C176" s="366"/>
      <c r="D176" s="366"/>
      <c r="E176" s="366"/>
      <c r="F176" s="366"/>
      <c r="G176" s="366"/>
      <c r="H176" s="366"/>
      <c r="I176" s="366"/>
      <c r="J176" s="366"/>
      <c r="K176" s="366"/>
      <c r="L176" s="283"/>
    </row>
    <row r="177" spans="1:13" x14ac:dyDescent="0.3">
      <c r="A177" s="366"/>
      <c r="B177" s="366"/>
      <c r="C177" s="366"/>
      <c r="D177" s="366"/>
      <c r="E177" s="366"/>
      <c r="F177" s="366"/>
      <c r="G177" s="366"/>
      <c r="H177" s="366"/>
      <c r="I177" s="366"/>
      <c r="J177" s="366"/>
      <c r="K177" s="366"/>
      <c r="L177" s="283"/>
    </row>
    <row r="178" spans="1:13" x14ac:dyDescent="0.3">
      <c r="A178" s="366"/>
      <c r="B178" s="366"/>
      <c r="C178" s="366"/>
      <c r="D178" s="366"/>
      <c r="E178" s="366"/>
      <c r="F178" s="366"/>
      <c r="G178" s="366"/>
      <c r="H178" s="366"/>
      <c r="I178" s="366"/>
      <c r="J178" s="366"/>
      <c r="K178" s="366"/>
      <c r="L178" s="283"/>
      <c r="M178" s="42" t="str">
        <f>A173</f>
        <v>Source: U.S. Census Bureau, ACS 16-20 (5-year Estimates), Table B25004</v>
      </c>
    </row>
    <row r="179" spans="1:13" ht="14.4" customHeight="1" x14ac:dyDescent="0.3">
      <c r="A179" s="366"/>
      <c r="B179" s="366"/>
      <c r="C179" s="366"/>
      <c r="D179" s="366"/>
      <c r="E179" s="366"/>
      <c r="F179" s="366"/>
      <c r="G179" s="366"/>
      <c r="H179" s="366"/>
      <c r="I179" s="366"/>
      <c r="J179" s="366"/>
      <c r="K179" s="366"/>
      <c r="L179" s="283"/>
    </row>
    <row r="180" spans="1:13" x14ac:dyDescent="0.3">
      <c r="A180" s="366"/>
      <c r="B180" s="366"/>
      <c r="C180" s="366"/>
      <c r="D180" s="366"/>
      <c r="E180" s="366"/>
      <c r="F180" s="366"/>
      <c r="G180" s="366"/>
      <c r="H180" s="366"/>
      <c r="I180" s="366"/>
      <c r="J180" s="366"/>
      <c r="K180" s="366"/>
      <c r="L180" s="283"/>
    </row>
    <row r="181" spans="1:13" x14ac:dyDescent="0.3">
      <c r="A181" s="366"/>
      <c r="B181" s="366"/>
      <c r="C181" s="366"/>
      <c r="D181" s="366"/>
      <c r="E181" s="366"/>
      <c r="F181" s="366"/>
      <c r="G181" s="366"/>
      <c r="H181" s="366"/>
      <c r="I181" s="366"/>
      <c r="J181" s="366"/>
      <c r="K181" s="366"/>
      <c r="L181" s="283"/>
    </row>
    <row r="182" spans="1:13" x14ac:dyDescent="0.3">
      <c r="A182" s="288"/>
      <c r="B182" s="288"/>
      <c r="C182" s="288"/>
      <c r="D182" s="288"/>
      <c r="E182" s="288"/>
      <c r="F182" s="288"/>
      <c r="G182" s="288"/>
      <c r="H182" s="288"/>
      <c r="I182" s="288"/>
      <c r="J182" s="288"/>
      <c r="K182" s="288"/>
      <c r="L182" s="283"/>
    </row>
    <row r="183" spans="1:13" x14ac:dyDescent="0.3">
      <c r="M183"/>
    </row>
    <row r="184" spans="1:13" x14ac:dyDescent="0.3">
      <c r="A184" s="1" t="s">
        <v>1606</v>
      </c>
      <c r="C184" s="114" t="s">
        <v>177</v>
      </c>
      <c r="D184" s="114"/>
      <c r="E184" s="114" t="s">
        <v>177</v>
      </c>
      <c r="F184" s="114"/>
      <c r="G184" s="114" t="s">
        <v>177</v>
      </c>
      <c r="M184" s="61" t="s">
        <v>2495</v>
      </c>
    </row>
    <row r="185" spans="1:13" ht="28.2" customHeight="1" x14ac:dyDescent="0.3">
      <c r="A185" s="80"/>
      <c r="B185" s="60" t="str">
        <f>B3</f>
        <v>City of Taft</v>
      </c>
      <c r="C185" s="60" t="str">
        <f>B3</f>
        <v>City of Taft</v>
      </c>
      <c r="D185" s="60" t="str">
        <f>B4</f>
        <v>Kern County</v>
      </c>
      <c r="E185" s="60" t="str">
        <f>B4</f>
        <v>Kern County</v>
      </c>
      <c r="F185" s="60" t="s">
        <v>171</v>
      </c>
      <c r="G185" s="60" t="s">
        <v>171</v>
      </c>
      <c r="H185" s="58"/>
      <c r="I185" s="58"/>
      <c r="J185" s="58"/>
      <c r="K185" s="58"/>
      <c r="L185" s="271"/>
    </row>
    <row r="186" spans="1:13" x14ac:dyDescent="0.3">
      <c r="A186" s="13" t="s">
        <v>172</v>
      </c>
      <c r="B186" s="16">
        <f>'Ref. ACS-5-YR'!H1049</f>
        <v>3457</v>
      </c>
      <c r="C186" s="55"/>
      <c r="D186" s="16">
        <f>'Ref. ACS-5-YR'!R1049</f>
        <v>273556</v>
      </c>
      <c r="E186" s="55"/>
      <c r="F186" s="16">
        <f>'Ref. ACS-5-YR'!AB1049</f>
        <v>13103114</v>
      </c>
      <c r="G186" s="55"/>
      <c r="H186" s="54"/>
      <c r="I186" s="54"/>
      <c r="J186" s="54"/>
      <c r="K186" s="54"/>
      <c r="L186" s="270"/>
      <c r="M186" s="84"/>
    </row>
    <row r="187" spans="1:13" x14ac:dyDescent="0.3">
      <c r="A187" s="13" t="s">
        <v>1607</v>
      </c>
      <c r="B187" s="16">
        <f>'Ref. ACS-5-YR'!H1051+'Ref. ACS-5-YR'!H1057</f>
        <v>2386</v>
      </c>
      <c r="C187" s="55">
        <f>'Ref. ACS-5-YR'!I1051+'Ref. ACS-5-YR'!I1057</f>
        <v>0.6901938096615563</v>
      </c>
      <c r="D187" s="16">
        <f>'Ref. ACS-5-YR'!R1051+'Ref. ACS-5-YR'!R1057</f>
        <v>146558</v>
      </c>
      <c r="E187" s="55">
        <f>'Ref. ACS-5-YR'!S1051+'Ref. ACS-5-YR'!S1057</f>
        <v>0.5357513635233736</v>
      </c>
      <c r="F187" s="16">
        <f>'Ref. ACS-5-YR'!AB1051+'Ref. ACS-5-YR'!AB1057</f>
        <v>7507254</v>
      </c>
      <c r="G187" s="55">
        <f>'Ref. ACS-5-YR'!AC1051+'Ref. ACS-5-YR'!AC1057</f>
        <v>0.57299999999999995</v>
      </c>
      <c r="H187" s="54"/>
      <c r="I187" s="54"/>
      <c r="J187" s="54"/>
      <c r="K187" s="54"/>
      <c r="L187" s="270"/>
      <c r="M187" s="84"/>
    </row>
    <row r="188" spans="1:13" x14ac:dyDescent="0.3">
      <c r="A188" s="13" t="s">
        <v>1608</v>
      </c>
      <c r="B188" s="16">
        <f>'Ref. ACS-5-YR'!H1052+'Ref. ACS-5-YR'!H1058</f>
        <v>1005</v>
      </c>
      <c r="C188" s="55">
        <f>'Ref. ACS-5-YR'!I1052+'Ref. ACS-5-YR'!I1058</f>
        <v>0.29071449233439395</v>
      </c>
      <c r="D188" s="16">
        <f>'Ref. ACS-5-YR'!R1052+'Ref. ACS-5-YR'!R1058</f>
        <v>101834</v>
      </c>
      <c r="E188" s="55">
        <f>'Ref. ACS-5-YR'!S1052+'Ref. ACS-5-YR'!S1058</f>
        <v>0.37226015879746743</v>
      </c>
      <c r="F188" s="16">
        <f>'Ref. ACS-5-YR'!AB1052+'Ref. ACS-5-YR'!AB1058</f>
        <v>4520122</v>
      </c>
      <c r="G188" s="55">
        <f>'Ref. ACS-5-YR'!AC1052+'Ref. ACS-5-YR'!AC1058</f>
        <v>0.34499999999999997</v>
      </c>
      <c r="H188" s="54"/>
      <c r="I188" s="54"/>
      <c r="J188" s="54"/>
      <c r="K188" s="54"/>
      <c r="L188" s="270"/>
      <c r="M188" s="84"/>
    </row>
    <row r="189" spans="1:13" x14ac:dyDescent="0.3">
      <c r="A189" s="13" t="s">
        <v>1609</v>
      </c>
      <c r="B189" s="16">
        <f>'Ref. ACS-5-YR'!H1053+'Ref. ACS-5-YR'!H1059</f>
        <v>66</v>
      </c>
      <c r="C189" s="55">
        <f>'Ref. ACS-5-YR'!I1053+'Ref. ACS-5-YR'!I1059</f>
        <v>1.9091698004049754E-2</v>
      </c>
      <c r="D189" s="16">
        <f>'Ref. ACS-5-YR'!R1053+'Ref. ACS-5-YR'!R1059</f>
        <v>17723</v>
      </c>
      <c r="E189" s="55">
        <f>'Ref. ACS-5-YR'!S1053+'Ref. ACS-5-YR'!S1059</f>
        <v>6.4787465820526691E-2</v>
      </c>
      <c r="F189" s="16">
        <f>'Ref. ACS-5-YR'!AB1053+'Ref. ACS-5-YR'!AB1059</f>
        <v>680753</v>
      </c>
      <c r="G189" s="55">
        <f>'Ref. ACS-5-YR'!AC1053+'Ref. ACS-5-YR'!AC1059</f>
        <v>5.2000000000000005E-2</v>
      </c>
      <c r="H189" s="54"/>
      <c r="I189" s="54"/>
      <c r="J189" s="54"/>
      <c r="K189" s="54"/>
      <c r="M189" s="84"/>
    </row>
    <row r="190" spans="1:13" x14ac:dyDescent="0.3">
      <c r="A190" s="13" t="s">
        <v>1610</v>
      </c>
      <c r="B190" s="16">
        <f>'Ref. ACS-5-YR'!H1054+'Ref. ACS-5-YR'!H1060</f>
        <v>0</v>
      </c>
      <c r="C190" s="55">
        <f>'Ref. ACS-5-YR'!I1054+'Ref. ACS-5-YR'!I1060</f>
        <v>0</v>
      </c>
      <c r="D190" s="16">
        <f>'Ref. ACS-5-YR'!R1054+'Ref. ACS-5-YR'!R1060</f>
        <v>5432</v>
      </c>
      <c r="E190" s="55">
        <f>'Ref. ACS-5-YR'!S1054+'Ref. ACS-5-YR'!S1060</f>
        <v>1.9856994545906503E-2</v>
      </c>
      <c r="F190" s="16">
        <f>'Ref. ACS-5-YR'!AB1054+'Ref. ACS-5-YR'!AB1060</f>
        <v>287225</v>
      </c>
      <c r="G190" s="55">
        <f>'Ref. ACS-5-YR'!AC1054+'Ref. ACS-5-YR'!AC1060</f>
        <v>2.1999999999999999E-2</v>
      </c>
      <c r="H190" s="54"/>
      <c r="I190" s="54"/>
      <c r="J190" s="54"/>
      <c r="K190" s="54"/>
      <c r="M190" s="84"/>
    </row>
    <row r="191" spans="1:13" x14ac:dyDescent="0.3">
      <c r="A191" s="13" t="s">
        <v>1611</v>
      </c>
      <c r="B191" s="16">
        <f>'Ref. ACS-5-YR'!H1055+'Ref. ACS-5-YR'!H1061</f>
        <v>0</v>
      </c>
      <c r="C191" s="55">
        <f>'Ref. ACS-5-YR'!I1055+'Ref. ACS-5-YR'!I1061</f>
        <v>0</v>
      </c>
      <c r="D191" s="16">
        <f>'Ref. ACS-5-YR'!R1055+'Ref. ACS-5-YR'!R1061</f>
        <v>2009</v>
      </c>
      <c r="E191" s="55">
        <f>'Ref. ACS-5-YR'!S1055+'Ref. ACS-5-YR'!S1061</f>
        <v>7.3440173127257303E-3</v>
      </c>
      <c r="F191" s="16">
        <f>'Ref. ACS-5-YR'!AB1055+'Ref. ACS-5-YR'!AB1061</f>
        <v>107760</v>
      </c>
      <c r="G191" s="55">
        <f>'Ref. ACS-5-YR'!AC1055+'Ref. ACS-5-YR'!AC1061</f>
        <v>8.0000000000000002E-3</v>
      </c>
      <c r="H191" s="54"/>
      <c r="I191" s="54"/>
      <c r="J191" s="54"/>
      <c r="K191" s="54"/>
      <c r="M191" s="84"/>
    </row>
    <row r="192" spans="1:13" x14ac:dyDescent="0.3">
      <c r="A192" t="s">
        <v>2431</v>
      </c>
      <c r="B192" s="85"/>
      <c r="C192" s="85"/>
      <c r="D192" s="85"/>
      <c r="E192" s="85"/>
      <c r="F192" s="85"/>
      <c r="G192" s="85"/>
      <c r="H192" s="85"/>
      <c r="I192" s="85"/>
      <c r="J192" s="85"/>
      <c r="K192" s="85"/>
      <c r="L192" s="269"/>
      <c r="M192" s="84"/>
    </row>
    <row r="193" spans="1:13" x14ac:dyDescent="0.3">
      <c r="B193" s="85"/>
      <c r="C193" s="121"/>
      <c r="D193" s="85"/>
      <c r="E193" s="85"/>
      <c r="F193" s="85"/>
      <c r="G193" s="85"/>
      <c r="H193" s="85"/>
      <c r="I193" s="85"/>
      <c r="J193" s="85"/>
      <c r="K193" s="85"/>
      <c r="L193" s="267"/>
      <c r="M193" s="84"/>
    </row>
    <row r="194" spans="1:13" x14ac:dyDescent="0.3">
      <c r="B194" s="85"/>
      <c r="C194" s="85"/>
      <c r="D194" s="85"/>
      <c r="E194" s="85"/>
      <c r="F194" s="85"/>
      <c r="G194" s="85"/>
      <c r="H194" s="85"/>
      <c r="I194" s="85"/>
      <c r="J194" s="85"/>
      <c r="K194" s="85"/>
      <c r="L194" s="267"/>
      <c r="M194" s="84"/>
    </row>
    <row r="195" spans="1:13" x14ac:dyDescent="0.3">
      <c r="B195" s="85"/>
      <c r="C195" s="85"/>
      <c r="D195" s="85"/>
      <c r="E195" s="85"/>
      <c r="F195" s="85"/>
      <c r="G195" s="85"/>
      <c r="H195" s="85"/>
      <c r="I195" s="85"/>
      <c r="J195" s="85"/>
      <c r="K195" s="85"/>
      <c r="L195" s="270"/>
      <c r="M195" s="84"/>
    </row>
    <row r="196" spans="1:13" x14ac:dyDescent="0.3">
      <c r="B196" s="85"/>
      <c r="C196" s="85"/>
      <c r="D196" s="85"/>
      <c r="E196" s="85"/>
      <c r="F196" s="85"/>
      <c r="G196" s="85"/>
      <c r="H196" s="85"/>
      <c r="I196" s="85"/>
      <c r="J196" s="85"/>
      <c r="K196" s="85"/>
      <c r="L196" s="267"/>
      <c r="M196" s="84" t="str">
        <f>A214</f>
        <v>Source: U.S. Census Bureau, ACS 06-10, 11-15, 16-20 (5-year Estimates), Table B25014</v>
      </c>
    </row>
    <row r="197" spans="1:13" ht="43.2" x14ac:dyDescent="0.3">
      <c r="B197" s="85"/>
      <c r="C197" s="85"/>
      <c r="D197" s="85"/>
      <c r="E197" s="85"/>
      <c r="F197" s="85"/>
      <c r="G197" s="85"/>
      <c r="H197" s="85"/>
      <c r="I197" s="85"/>
      <c r="J197" s="85"/>
      <c r="K197" s="85"/>
      <c r="L197" s="270"/>
      <c r="M197" s="84" t="s">
        <v>2496</v>
      </c>
    </row>
    <row r="198" spans="1:13" x14ac:dyDescent="0.3">
      <c r="B198" s="85"/>
      <c r="C198" s="85"/>
      <c r="D198" s="85"/>
      <c r="E198" s="85"/>
      <c r="F198" s="85"/>
      <c r="G198" s="85"/>
      <c r="H198" s="85"/>
      <c r="I198" s="85"/>
      <c r="J198" s="85"/>
      <c r="K198" s="85"/>
      <c r="L198" s="270"/>
      <c r="M198" s="96"/>
    </row>
    <row r="199" spans="1:13" x14ac:dyDescent="0.3">
      <c r="A199" s="1" t="s">
        <v>1612</v>
      </c>
      <c r="C199" s="114" t="s">
        <v>177</v>
      </c>
      <c r="D199" s="114"/>
      <c r="E199" s="114" t="s">
        <v>177</v>
      </c>
      <c r="F199" s="114"/>
      <c r="G199" s="114" t="s">
        <v>177</v>
      </c>
      <c r="H199" s="85"/>
      <c r="I199" s="85"/>
      <c r="J199" s="85"/>
      <c r="K199" s="85"/>
      <c r="L199" s="270"/>
      <c r="M199" s="61" t="s">
        <v>2504</v>
      </c>
    </row>
    <row r="200" spans="1:13" x14ac:dyDescent="0.3">
      <c r="A200" s="80"/>
      <c r="B200" s="51">
        <v>2010</v>
      </c>
      <c r="C200" s="60">
        <v>2010</v>
      </c>
      <c r="D200" s="60">
        <v>2015</v>
      </c>
      <c r="E200" s="60">
        <v>2015</v>
      </c>
      <c r="F200" s="60">
        <v>2020</v>
      </c>
      <c r="G200" s="60">
        <v>2020</v>
      </c>
      <c r="H200" s="85"/>
      <c r="I200" s="85"/>
      <c r="J200" s="85"/>
      <c r="K200" s="85"/>
      <c r="L200" s="270"/>
      <c r="M200" s="96"/>
    </row>
    <row r="201" spans="1:13" x14ac:dyDescent="0.3">
      <c r="A201" s="13" t="s">
        <v>172</v>
      </c>
      <c r="B201" s="16">
        <f>'Ref. ACS-5-YR'!B1049</f>
        <v>2430</v>
      </c>
      <c r="C201" s="55"/>
      <c r="D201" s="16">
        <f>'Ref. ACS-5-YR'!E1049</f>
        <v>2306</v>
      </c>
      <c r="E201" s="55"/>
      <c r="F201" s="16">
        <f>'Ref. ACS-5-YR'!H1049</f>
        <v>3457</v>
      </c>
      <c r="G201" s="55"/>
      <c r="H201" s="85"/>
      <c r="I201" s="85"/>
      <c r="J201" s="85"/>
      <c r="K201" s="85"/>
      <c r="L201" s="270"/>
      <c r="M201" s="96"/>
    </row>
    <row r="202" spans="1:13" x14ac:dyDescent="0.3">
      <c r="A202" s="7" t="s">
        <v>1582</v>
      </c>
      <c r="B202" s="118">
        <f>'Ref. ACS-5-YR'!B1050</f>
        <v>1532</v>
      </c>
      <c r="C202" s="119">
        <f>'Ref. ACS-5-YR'!C1050</f>
        <v>0.63045267489711931</v>
      </c>
      <c r="D202" s="118">
        <f>'Ref. ACS-5-YR'!E1050</f>
        <v>1223</v>
      </c>
      <c r="E202" s="119">
        <f>'Ref. ACS-5-YR'!F1050</f>
        <v>0.53035559410234168</v>
      </c>
      <c r="F202" s="118">
        <f>'Ref. ACS-5-YR'!H1050</f>
        <v>1830</v>
      </c>
      <c r="G202" s="119">
        <f>'Ref. ACS-5-YR'!I1050</f>
        <v>0.52936071738501589</v>
      </c>
      <c r="H202" s="85"/>
      <c r="I202" s="85"/>
      <c r="J202" s="85"/>
      <c r="K202" s="85"/>
      <c r="L202" s="270"/>
      <c r="M202" s="96"/>
    </row>
    <row r="203" spans="1:13" x14ac:dyDescent="0.3">
      <c r="A203" s="13" t="s">
        <v>1613</v>
      </c>
      <c r="B203" s="16">
        <f>'Ref. ACS-5-YR'!B1051</f>
        <v>1153</v>
      </c>
      <c r="C203" s="55">
        <f>B203/$B$202</f>
        <v>0.75261096605744127</v>
      </c>
      <c r="D203" s="16">
        <f>'Ref. ACS-5-YR'!E1051</f>
        <v>921</v>
      </c>
      <c r="E203" s="55">
        <f>D203/$D$202</f>
        <v>0.75306623058053968</v>
      </c>
      <c r="F203" s="16">
        <f>'Ref. ACS-5-YR'!H1051</f>
        <v>1408</v>
      </c>
      <c r="G203" s="55">
        <f>F203/$F$202</f>
        <v>0.76939890710382519</v>
      </c>
      <c r="H203" s="85"/>
      <c r="I203" s="85"/>
      <c r="J203" s="85"/>
      <c r="K203" s="85"/>
      <c r="L203" s="270"/>
      <c r="M203" s="96"/>
    </row>
    <row r="204" spans="1:13" x14ac:dyDescent="0.3">
      <c r="A204" s="13" t="s">
        <v>1614</v>
      </c>
      <c r="B204" s="16">
        <f>'Ref. ACS-5-YR'!B1052</f>
        <v>333</v>
      </c>
      <c r="C204" s="55">
        <f t="shared" ref="C204:C207" si="0">B204/$B$202</f>
        <v>0.21736292428198434</v>
      </c>
      <c r="D204" s="16">
        <f>'Ref. ACS-5-YR'!E1052</f>
        <v>229</v>
      </c>
      <c r="E204" s="55">
        <f t="shared" ref="E204:E207" si="1">D204/$D$202</f>
        <v>0.18724448078495504</v>
      </c>
      <c r="F204" s="16">
        <f>'Ref. ACS-5-YR'!H1052</f>
        <v>374</v>
      </c>
      <c r="G204" s="55">
        <f t="shared" ref="G204:G207" si="2">F204/$F$202</f>
        <v>0.20437158469945355</v>
      </c>
      <c r="H204" s="85"/>
      <c r="I204" s="85"/>
      <c r="J204" s="85"/>
      <c r="K204" s="85"/>
      <c r="L204" s="270"/>
      <c r="M204" s="96"/>
    </row>
    <row r="205" spans="1:13" x14ac:dyDescent="0.3">
      <c r="A205" s="13" t="s">
        <v>1615</v>
      </c>
      <c r="B205" s="16">
        <f>'Ref. ACS-5-YR'!B1053</f>
        <v>46</v>
      </c>
      <c r="C205" s="55">
        <f t="shared" si="0"/>
        <v>3.0026109660574413E-2</v>
      </c>
      <c r="D205" s="16">
        <f>'Ref. ACS-5-YR'!E1053</f>
        <v>49</v>
      </c>
      <c r="E205" s="55">
        <f t="shared" si="1"/>
        <v>4.006541291905151E-2</v>
      </c>
      <c r="F205" s="16">
        <f>'Ref. ACS-5-YR'!H1053</f>
        <v>48</v>
      </c>
      <c r="G205" s="55">
        <f t="shared" si="2"/>
        <v>2.6229508196721311E-2</v>
      </c>
      <c r="H205" s="85"/>
      <c r="I205" s="85"/>
      <c r="J205" s="85"/>
      <c r="K205" s="85"/>
      <c r="L205" s="270"/>
      <c r="M205" s="96"/>
    </row>
    <row r="206" spans="1:13" x14ac:dyDescent="0.3">
      <c r="A206" s="13" t="s">
        <v>1616</v>
      </c>
      <c r="B206" s="16">
        <f>'Ref. ACS-5-YR'!B1054</f>
        <v>0</v>
      </c>
      <c r="C206" s="55">
        <f t="shared" si="0"/>
        <v>0</v>
      </c>
      <c r="D206" s="16">
        <f>'Ref. ACS-5-YR'!E1054</f>
        <v>10</v>
      </c>
      <c r="E206" s="55">
        <f t="shared" si="1"/>
        <v>8.1766148814390836E-3</v>
      </c>
      <c r="F206" s="16">
        <f>'Ref. ACS-5-YR'!H1054</f>
        <v>0</v>
      </c>
      <c r="G206" s="55">
        <f t="shared" si="2"/>
        <v>0</v>
      </c>
      <c r="H206" s="85"/>
      <c r="I206" s="85"/>
      <c r="J206" s="85"/>
      <c r="K206" s="85"/>
      <c r="L206" s="270"/>
      <c r="M206" s="96"/>
    </row>
    <row r="207" spans="1:13" x14ac:dyDescent="0.3">
      <c r="A207" s="13" t="s">
        <v>1617</v>
      </c>
      <c r="B207" s="16">
        <f>'Ref. ACS-5-YR'!B1055</f>
        <v>0</v>
      </c>
      <c r="C207" s="55">
        <f t="shared" si="0"/>
        <v>0</v>
      </c>
      <c r="D207" s="16">
        <f>'Ref. ACS-5-YR'!E1055</f>
        <v>14</v>
      </c>
      <c r="E207" s="55">
        <f t="shared" si="1"/>
        <v>1.1447260834014717E-2</v>
      </c>
      <c r="F207" s="16">
        <f>'Ref. ACS-5-YR'!H1055</f>
        <v>0</v>
      </c>
      <c r="G207" s="55">
        <f t="shared" si="2"/>
        <v>0</v>
      </c>
      <c r="H207" s="85"/>
      <c r="I207" s="85"/>
      <c r="J207" s="85"/>
      <c r="K207" s="85"/>
      <c r="L207" s="270"/>
      <c r="M207" s="96"/>
    </row>
    <row r="208" spans="1:13" x14ac:dyDescent="0.3">
      <c r="A208" s="7" t="s">
        <v>1585</v>
      </c>
      <c r="B208" s="118">
        <f>'Ref. ACS-5-YR'!B1056</f>
        <v>898</v>
      </c>
      <c r="C208" s="119">
        <f>'Ref. ACS-5-YR'!C1056</f>
        <v>0.36954732510288069</v>
      </c>
      <c r="D208" s="118">
        <f>'Ref. ACS-5-YR'!E1056</f>
        <v>1083</v>
      </c>
      <c r="E208" s="119">
        <f>'Ref. ACS-5-YR'!F1056</f>
        <v>0.46964440589765827</v>
      </c>
      <c r="F208" s="118">
        <f>'Ref. ACS-5-YR'!H1056</f>
        <v>1627</v>
      </c>
      <c r="G208" s="119">
        <f>'Ref. ACS-5-YR'!I1056</f>
        <v>0.47063928261498411</v>
      </c>
      <c r="H208" s="85"/>
      <c r="I208" s="85"/>
      <c r="J208" s="85"/>
      <c r="K208" s="85"/>
      <c r="L208" s="270"/>
      <c r="M208" s="96"/>
    </row>
    <row r="209" spans="1:13" x14ac:dyDescent="0.3">
      <c r="A209" s="13" t="s">
        <v>1618</v>
      </c>
      <c r="B209" s="16">
        <f>'Ref. ACS-5-YR'!B1057</f>
        <v>363</v>
      </c>
      <c r="C209" s="55">
        <f>B209/$B$208</f>
        <v>0.40423162583518929</v>
      </c>
      <c r="D209" s="16">
        <f>'Ref. ACS-5-YR'!E1057</f>
        <v>379</v>
      </c>
      <c r="E209" s="55">
        <f>D209/$D$208</f>
        <v>0.34995383194829177</v>
      </c>
      <c r="F209" s="16">
        <f>'Ref. ACS-5-YR'!H1057</f>
        <v>978</v>
      </c>
      <c r="G209" s="55">
        <f>F209/$F$208</f>
        <v>0.60110633066994468</v>
      </c>
      <c r="H209" s="85"/>
      <c r="I209" s="85"/>
      <c r="J209" s="85"/>
      <c r="K209" s="85"/>
      <c r="L209" s="270"/>
      <c r="M209" s="96"/>
    </row>
    <row r="210" spans="1:13" x14ac:dyDescent="0.3">
      <c r="A210" s="13" t="s">
        <v>1619</v>
      </c>
      <c r="B210" s="16">
        <f>'Ref. ACS-5-YR'!B1058</f>
        <v>433</v>
      </c>
      <c r="C210" s="55">
        <f t="shared" ref="C210:C213" si="3">B210/$B$208</f>
        <v>0.48218262806236079</v>
      </c>
      <c r="D210" s="16">
        <f>'Ref. ACS-5-YR'!E1058</f>
        <v>553</v>
      </c>
      <c r="E210" s="55">
        <f t="shared" ref="E210:E213" si="4">D210/$D$208</f>
        <v>0.51061865189289013</v>
      </c>
      <c r="F210" s="16">
        <f>'Ref. ACS-5-YR'!H1058</f>
        <v>631</v>
      </c>
      <c r="G210" s="55">
        <f t="shared" ref="G210:G213" si="5">F210/$F$208</f>
        <v>0.38783036263060849</v>
      </c>
      <c r="H210" s="85"/>
      <c r="I210" s="85"/>
      <c r="J210" s="85"/>
      <c r="K210" s="85"/>
      <c r="L210" s="270"/>
      <c r="M210" s="96"/>
    </row>
    <row r="211" spans="1:13" x14ac:dyDescent="0.3">
      <c r="A211" s="13" t="s">
        <v>1620</v>
      </c>
      <c r="B211" s="16">
        <f>'Ref. ACS-5-YR'!B1059</f>
        <v>102</v>
      </c>
      <c r="C211" s="55">
        <f t="shared" si="3"/>
        <v>0.11358574610244988</v>
      </c>
      <c r="D211" s="16">
        <f>'Ref. ACS-5-YR'!E1059</f>
        <v>104</v>
      </c>
      <c r="E211" s="55">
        <f t="shared" si="4"/>
        <v>9.6029547553093259E-2</v>
      </c>
      <c r="F211" s="16">
        <f>'Ref. ACS-5-YR'!H1059</f>
        <v>18</v>
      </c>
      <c r="G211" s="55">
        <f t="shared" si="5"/>
        <v>1.1063306699446834E-2</v>
      </c>
      <c r="H211" s="85"/>
      <c r="I211" s="85"/>
      <c r="J211" s="85"/>
      <c r="K211" s="85"/>
      <c r="L211" s="270"/>
      <c r="M211" s="96"/>
    </row>
    <row r="212" spans="1:13" x14ac:dyDescent="0.3">
      <c r="A212" s="13" t="s">
        <v>1621</v>
      </c>
      <c r="B212" s="16">
        <f>'Ref. ACS-5-YR'!B1060</f>
        <v>0</v>
      </c>
      <c r="C212" s="55">
        <f t="shared" si="3"/>
        <v>0</v>
      </c>
      <c r="D212" s="16">
        <f>'Ref. ACS-5-YR'!E1060</f>
        <v>47</v>
      </c>
      <c r="E212" s="55">
        <f t="shared" si="4"/>
        <v>4.339796860572484E-2</v>
      </c>
      <c r="F212" s="16">
        <f>'Ref. ACS-5-YR'!H1060</f>
        <v>0</v>
      </c>
      <c r="G212" s="55">
        <f t="shared" si="5"/>
        <v>0</v>
      </c>
      <c r="H212" s="85"/>
      <c r="I212" s="85"/>
      <c r="J212" s="85"/>
      <c r="K212" s="85"/>
      <c r="M212" s="84"/>
    </row>
    <row r="213" spans="1:13" x14ac:dyDescent="0.3">
      <c r="A213" s="13" t="s">
        <v>1622</v>
      </c>
      <c r="B213" s="16">
        <f>'Ref. ACS-5-YR'!B1061</f>
        <v>0</v>
      </c>
      <c r="C213" s="55">
        <f t="shared" si="3"/>
        <v>0</v>
      </c>
      <c r="D213" s="16">
        <f>'Ref. ACS-5-YR'!E1061</f>
        <v>0</v>
      </c>
      <c r="E213" s="55">
        <f t="shared" si="4"/>
        <v>0</v>
      </c>
      <c r="F213" s="16">
        <f>'Ref. ACS-5-YR'!H1061</f>
        <v>0</v>
      </c>
      <c r="G213" s="55">
        <f t="shared" si="5"/>
        <v>0</v>
      </c>
      <c r="H213" s="85"/>
    </row>
    <row r="214" spans="1:13" x14ac:dyDescent="0.3">
      <c r="A214" t="s">
        <v>1623</v>
      </c>
      <c r="M214" s="42" t="str">
        <f>A214</f>
        <v>Source: U.S. Census Bureau, ACS 06-10, 11-15, 16-20 (5-year Estimates), Table B25014</v>
      </c>
    </row>
    <row r="215" spans="1:13" ht="43.2" x14ac:dyDescent="0.3">
      <c r="M215" s="84" t="s">
        <v>2496</v>
      </c>
    </row>
    <row r="217" spans="1:13" x14ac:dyDescent="0.3">
      <c r="A217" s="1" t="s">
        <v>1624</v>
      </c>
      <c r="M217" s="61" t="s">
        <v>1625</v>
      </c>
    </row>
    <row r="218" spans="1:13" ht="28.95" customHeight="1" x14ac:dyDescent="0.3">
      <c r="A218" s="48" t="s">
        <v>170</v>
      </c>
      <c r="B218" s="60" t="str">
        <f>B3</f>
        <v>City of Taft</v>
      </c>
      <c r="C218" s="60" t="s">
        <v>177</v>
      </c>
      <c r="D218" s="60" t="str">
        <f>B4</f>
        <v>Kern County</v>
      </c>
      <c r="E218" s="60" t="s">
        <v>177</v>
      </c>
      <c r="F218" s="60" t="s">
        <v>171</v>
      </c>
      <c r="G218" s="60" t="s">
        <v>177</v>
      </c>
      <c r="H218" s="58"/>
      <c r="I218" s="58"/>
      <c r="J218" s="58"/>
      <c r="K218" s="58"/>
      <c r="M218" s="37"/>
    </row>
    <row r="219" spans="1:13" x14ac:dyDescent="0.3">
      <c r="A219" s="7" t="s">
        <v>1539</v>
      </c>
      <c r="B219" s="16">
        <f>'Ref. ACS-5-YR'!H1145</f>
        <v>3457</v>
      </c>
      <c r="C219" s="55"/>
      <c r="D219" s="16">
        <f>'Ref. ACS-5-YR'!R1145</f>
        <v>273556</v>
      </c>
      <c r="E219" s="55"/>
      <c r="F219" s="16">
        <f>'Ref. ACS-5-YR'!AB1145</f>
        <v>13103114</v>
      </c>
      <c r="G219" s="55"/>
      <c r="H219" s="54"/>
      <c r="I219" s="54"/>
      <c r="J219" s="54"/>
      <c r="K219" s="54"/>
    </row>
    <row r="220" spans="1:13" x14ac:dyDescent="0.3">
      <c r="A220" s="13" t="s">
        <v>1379</v>
      </c>
      <c r="B220" s="16">
        <f>'Ref. ACS-5-YR'!H1146</f>
        <v>1830</v>
      </c>
      <c r="C220" s="55">
        <f>'Ref. ACS-5-YR'!I1146</f>
        <v>0.52936071738501589</v>
      </c>
      <c r="D220" s="16">
        <f>'Ref. ACS-5-YR'!R1146</f>
        <v>161113</v>
      </c>
      <c r="E220" s="55">
        <f>'Ref. ACS-5-YR'!S1146</f>
        <v>0.58895801956454985</v>
      </c>
      <c r="F220" s="16">
        <f>'Ref. ACS-5-YR'!AB1146</f>
        <v>7241318</v>
      </c>
      <c r="G220" s="55">
        <f>'Ref. ACS-5-YR'!AC1146</f>
        <v>0.55300000000000005</v>
      </c>
      <c r="H220" s="54"/>
      <c r="I220" s="54"/>
      <c r="J220" s="54"/>
      <c r="K220" s="54"/>
      <c r="L220" s="271"/>
    </row>
    <row r="221" spans="1:13" x14ac:dyDescent="0.3">
      <c r="A221" s="13" t="s">
        <v>1383</v>
      </c>
      <c r="B221" s="16">
        <f>'Ref. ACS-5-YR'!H1153</f>
        <v>1627</v>
      </c>
      <c r="C221" s="55">
        <f>'Ref. ACS-5-YR'!I1153</f>
        <v>0.47063928261498411</v>
      </c>
      <c r="D221" s="16">
        <f>'Ref. ACS-5-YR'!R1153</f>
        <v>112443</v>
      </c>
      <c r="E221" s="55">
        <f>'Ref. ACS-5-YR'!S1153</f>
        <v>0.41104198043545015</v>
      </c>
      <c r="F221" s="16">
        <f>'Ref. ACS-5-YR'!AB1153</f>
        <v>5861796</v>
      </c>
      <c r="G221" s="55">
        <f>'Ref. ACS-5-YR'!AC1153</f>
        <v>0.44700000000000001</v>
      </c>
      <c r="H221" s="54"/>
      <c r="I221" s="54"/>
      <c r="J221" s="54"/>
      <c r="K221" s="54"/>
      <c r="L221" s="270"/>
    </row>
    <row r="222" spans="1:13" x14ac:dyDescent="0.3">
      <c r="A222" t="s">
        <v>1626</v>
      </c>
      <c r="L222" s="270"/>
    </row>
    <row r="223" spans="1:13" x14ac:dyDescent="0.3">
      <c r="L223" s="270"/>
    </row>
    <row r="224" spans="1:13" x14ac:dyDescent="0.3">
      <c r="A224" s="1" t="s">
        <v>1627</v>
      </c>
      <c r="L224" s="270"/>
    </row>
    <row r="225" spans="1:13" x14ac:dyDescent="0.3">
      <c r="A225" s="80"/>
      <c r="B225" s="90" t="s">
        <v>1628</v>
      </c>
      <c r="C225" s="90" t="s">
        <v>1629</v>
      </c>
      <c r="D225" s="90" t="s">
        <v>1630</v>
      </c>
      <c r="E225" s="90" t="s">
        <v>1631</v>
      </c>
      <c r="F225" s="90">
        <v>2020</v>
      </c>
      <c r="H225" s="52"/>
      <c r="I225" s="52"/>
      <c r="J225" s="52"/>
      <c r="K225" s="52"/>
      <c r="L225" s="270"/>
    </row>
    <row r="226" spans="1:13" x14ac:dyDescent="0.3">
      <c r="A226" s="7" t="s">
        <v>1539</v>
      </c>
      <c r="B226" s="16">
        <f>B227+B229</f>
        <v>4166</v>
      </c>
      <c r="C226" s="16">
        <f>C227+C229</f>
        <v>2209</v>
      </c>
      <c r="D226" s="16">
        <f>D227+D229</f>
        <v>2233</v>
      </c>
      <c r="E226" s="16">
        <f>E227+E229</f>
        <v>2254</v>
      </c>
      <c r="F226" s="16">
        <f>'Ref. ACS-5-YR'!H1145</f>
        <v>3457</v>
      </c>
      <c r="H226" s="2"/>
      <c r="I226" s="2"/>
      <c r="J226" s="2"/>
      <c r="K226" s="2"/>
      <c r="L226" s="270"/>
    </row>
    <row r="227" spans="1:13" x14ac:dyDescent="0.3">
      <c r="A227" s="13" t="s">
        <v>1379</v>
      </c>
      <c r="B227" s="16">
        <f>'Ref. DC-1980'!B22</f>
        <v>1781</v>
      </c>
      <c r="C227" s="16">
        <f>'Ref. DC-1990'!B15</f>
        <v>1395</v>
      </c>
      <c r="D227" s="16">
        <f>'Ref. DC-2000'!B44</f>
        <v>1431</v>
      </c>
      <c r="E227" s="16">
        <f>'Ref. DC-2010'!B52+'Ref. DC-2010'!B53</f>
        <v>1375</v>
      </c>
      <c r="F227" s="16">
        <f>'Ref. ACS-5-YR'!H1146</f>
        <v>1830</v>
      </c>
      <c r="H227" s="2"/>
      <c r="I227" s="2"/>
      <c r="J227" s="2"/>
      <c r="K227" s="2"/>
      <c r="L227" s="270"/>
    </row>
    <row r="228" spans="1:13" x14ac:dyDescent="0.3">
      <c r="A228" s="13" t="s">
        <v>1394</v>
      </c>
      <c r="B228" s="55">
        <f>B227/(B227+B229)</f>
        <v>0.42750840134421508</v>
      </c>
      <c r="C228" s="55">
        <f>C227/(C227+C229)</f>
        <v>0.63150746944318692</v>
      </c>
      <c r="D228" s="55">
        <f>D227/(D227+D229)</f>
        <v>0.64084191670398571</v>
      </c>
      <c r="E228" s="55">
        <f>E227/(E227+E229)</f>
        <v>0.61002661934338953</v>
      </c>
      <c r="F228" s="55">
        <f>F227/(F227+F229)</f>
        <v>0.52936071738501589</v>
      </c>
      <c r="H228" s="54"/>
      <c r="I228" s="54"/>
      <c r="J228" s="54"/>
      <c r="K228" s="54"/>
      <c r="L228" s="270"/>
    </row>
    <row r="229" spans="1:13" x14ac:dyDescent="0.3">
      <c r="A229" s="13" t="s">
        <v>1383</v>
      </c>
      <c r="B229" s="16">
        <f>'Ref. DC-1980'!B21</f>
        <v>2385</v>
      </c>
      <c r="C229" s="16">
        <f>'Ref. DC-1990'!B16</f>
        <v>814</v>
      </c>
      <c r="D229" s="16">
        <f>'Ref. DC-2000'!B45</f>
        <v>802</v>
      </c>
      <c r="E229" s="16">
        <f>'Ref. DC-2010'!B54</f>
        <v>879</v>
      </c>
      <c r="F229" s="16">
        <f>'Ref. ACS-5-YR'!H1153</f>
        <v>1627</v>
      </c>
      <c r="H229" s="2"/>
      <c r="I229" s="2"/>
      <c r="J229" s="2"/>
      <c r="K229" s="2"/>
      <c r="L229" s="270"/>
    </row>
    <row r="230" spans="1:13" x14ac:dyDescent="0.3">
      <c r="A230" s="13" t="s">
        <v>1386</v>
      </c>
      <c r="B230" s="55">
        <f>B229/(B229+B227)</f>
        <v>0.57249159865578492</v>
      </c>
      <c r="C230" s="55">
        <f>C229/(C229+C227)</f>
        <v>0.36849253055681302</v>
      </c>
      <c r="D230" s="55">
        <f>D229/(D229+D227)</f>
        <v>0.35915808329601434</v>
      </c>
      <c r="E230" s="55">
        <f>E229/(E229+E227)</f>
        <v>0.38997338065661047</v>
      </c>
      <c r="F230" s="55">
        <f>F229/(F229+F227)</f>
        <v>0.47063928261498411</v>
      </c>
      <c r="H230" s="54"/>
      <c r="I230" s="54"/>
      <c r="J230" s="54"/>
      <c r="K230" s="54"/>
      <c r="L230" s="270"/>
    </row>
    <row r="231" spans="1:13" x14ac:dyDescent="0.3">
      <c r="A231" t="s">
        <v>1632</v>
      </c>
      <c r="L231" s="270"/>
    </row>
    <row r="232" spans="1:13" ht="28.8" x14ac:dyDescent="0.3">
      <c r="L232" s="270"/>
      <c r="M232" s="42" t="str">
        <f>A231</f>
        <v>Source: U.S. Census Bureau, Census 1980(SF1), 1990(SF1), 2000(SF1); ACS 16-20 (5-year Estimates), Table B25042</v>
      </c>
    </row>
    <row r="233" spans="1:13" ht="57.6" x14ac:dyDescent="0.3">
      <c r="L233" s="270"/>
      <c r="M233" s="84" t="s">
        <v>2498</v>
      </c>
    </row>
    <row r="234" spans="1:13" x14ac:dyDescent="0.3">
      <c r="L234" s="270"/>
      <c r="M234" s="97"/>
    </row>
    <row r="235" spans="1:13" x14ac:dyDescent="0.3">
      <c r="A235" s="1" t="s">
        <v>1633</v>
      </c>
      <c r="C235" s="114" t="s">
        <v>177</v>
      </c>
      <c r="D235" s="114"/>
      <c r="E235" s="114" t="s">
        <v>177</v>
      </c>
      <c r="F235" s="114"/>
      <c r="G235" s="114" t="s">
        <v>177</v>
      </c>
      <c r="L235" s="270"/>
      <c r="M235" s="61" t="s">
        <v>1634</v>
      </c>
    </row>
    <row r="236" spans="1:13" ht="28.95" customHeight="1" x14ac:dyDescent="0.3">
      <c r="A236" s="80"/>
      <c r="B236" s="60" t="str">
        <f>B3</f>
        <v>City of Taft</v>
      </c>
      <c r="C236" s="60" t="str">
        <f>B3</f>
        <v>City of Taft</v>
      </c>
      <c r="D236" s="60" t="str">
        <f>B4</f>
        <v>Kern County</v>
      </c>
      <c r="E236" s="60" t="str">
        <f>B4</f>
        <v>Kern County</v>
      </c>
      <c r="F236" s="60" t="s">
        <v>171</v>
      </c>
      <c r="G236" s="60" t="s">
        <v>171</v>
      </c>
      <c r="H236" s="58"/>
      <c r="I236" s="58"/>
      <c r="J236" s="58"/>
      <c r="K236" s="58"/>
      <c r="L236" s="270"/>
    </row>
    <row r="237" spans="1:13" x14ac:dyDescent="0.3">
      <c r="A237" s="13" t="s">
        <v>178</v>
      </c>
      <c r="B237" s="16">
        <f>'Ref. ACS-5-YR'!H1145</f>
        <v>3457</v>
      </c>
      <c r="C237" s="55"/>
      <c r="D237" s="16">
        <f>'Ref. ACS-5-YR'!R1145</f>
        <v>273556</v>
      </c>
      <c r="E237" s="55"/>
      <c r="F237" s="16">
        <f>'Ref. ACS-5-YR'!AB1145</f>
        <v>13103114</v>
      </c>
      <c r="G237" s="55"/>
      <c r="H237" s="54"/>
      <c r="I237" s="54"/>
      <c r="J237" s="54"/>
      <c r="K237" s="54"/>
      <c r="L237" s="270"/>
    </row>
    <row r="238" spans="1:13" x14ac:dyDescent="0.3">
      <c r="A238" s="7" t="s">
        <v>1635</v>
      </c>
      <c r="B238" s="118">
        <f t="shared" ref="B238:G243" si="6">B245+B252</f>
        <v>58</v>
      </c>
      <c r="C238" s="119">
        <f t="shared" si="6"/>
        <v>1.6777552791437663E-2</v>
      </c>
      <c r="D238" s="118">
        <f t="shared" si="6"/>
        <v>5765</v>
      </c>
      <c r="E238" s="119">
        <f t="shared" si="6"/>
        <v>2.1074295573849593E-2</v>
      </c>
      <c r="F238" s="118">
        <f t="shared" si="6"/>
        <v>547466</v>
      </c>
      <c r="G238" s="119">
        <f t="shared" si="6"/>
        <v>4.1999999999999996E-2</v>
      </c>
      <c r="H238" s="54"/>
      <c r="I238" s="54"/>
      <c r="J238" s="54"/>
      <c r="K238" s="54"/>
      <c r="L238" s="270"/>
    </row>
    <row r="239" spans="1:13" x14ac:dyDescent="0.3">
      <c r="A239" s="7" t="s">
        <v>1636</v>
      </c>
      <c r="B239" s="118">
        <f t="shared" si="6"/>
        <v>560</v>
      </c>
      <c r="C239" s="119">
        <f t="shared" si="6"/>
        <v>0.1619901648828464</v>
      </c>
      <c r="D239" s="118">
        <f t="shared" si="6"/>
        <v>17403</v>
      </c>
      <c r="E239" s="119">
        <f t="shared" si="6"/>
        <v>6.3617687054935729E-2</v>
      </c>
      <c r="F239" s="118">
        <f t="shared" si="6"/>
        <v>1686731</v>
      </c>
      <c r="G239" s="119">
        <f t="shared" si="6"/>
        <v>0.128</v>
      </c>
      <c r="H239" s="54"/>
      <c r="I239" s="54"/>
      <c r="J239" s="54"/>
      <c r="K239" s="54"/>
      <c r="L239" s="270"/>
    </row>
    <row r="240" spans="1:13" x14ac:dyDescent="0.3">
      <c r="A240" s="7" t="s">
        <v>1637</v>
      </c>
      <c r="B240" s="118">
        <f t="shared" si="6"/>
        <v>692</v>
      </c>
      <c r="C240" s="119">
        <f t="shared" si="6"/>
        <v>0.2001735608909459</v>
      </c>
      <c r="D240" s="118">
        <f t="shared" si="6"/>
        <v>64692</v>
      </c>
      <c r="E240" s="119">
        <f t="shared" si="6"/>
        <v>0.23648539969878196</v>
      </c>
      <c r="F240" s="118">
        <f t="shared" si="6"/>
        <v>3527970</v>
      </c>
      <c r="G240" s="119">
        <f t="shared" si="6"/>
        <v>0.26900000000000002</v>
      </c>
      <c r="H240" s="54"/>
      <c r="I240" s="54"/>
      <c r="J240" s="54"/>
      <c r="K240" s="54"/>
      <c r="L240" s="270"/>
    </row>
    <row r="241" spans="1:12" x14ac:dyDescent="0.3">
      <c r="A241" s="7" t="s">
        <v>1638</v>
      </c>
      <c r="B241" s="118">
        <f t="shared" si="6"/>
        <v>1734</v>
      </c>
      <c r="C241" s="119">
        <f t="shared" si="6"/>
        <v>0.50159097483367088</v>
      </c>
      <c r="D241" s="118">
        <f t="shared" si="6"/>
        <v>124486</v>
      </c>
      <c r="E241" s="119">
        <f t="shared" si="6"/>
        <v>0.45506587316673736</v>
      </c>
      <c r="F241" s="118">
        <f t="shared" si="6"/>
        <v>4418085</v>
      </c>
      <c r="G241" s="119">
        <f t="shared" si="6"/>
        <v>0.33699999999999997</v>
      </c>
      <c r="H241" s="54"/>
      <c r="I241" s="54"/>
      <c r="J241" s="54"/>
      <c r="K241" s="54"/>
      <c r="L241" s="270"/>
    </row>
    <row r="242" spans="1:12" x14ac:dyDescent="0.3">
      <c r="A242" s="7" t="s">
        <v>1639</v>
      </c>
      <c r="B242" s="118">
        <f t="shared" si="6"/>
        <v>406</v>
      </c>
      <c r="C242" s="119">
        <f t="shared" si="6"/>
        <v>0.11744286954006364</v>
      </c>
      <c r="D242" s="118">
        <f t="shared" si="6"/>
        <v>53384</v>
      </c>
      <c r="E242" s="119">
        <f t="shared" si="6"/>
        <v>0.1951483425697115</v>
      </c>
      <c r="F242" s="118">
        <f t="shared" si="6"/>
        <v>2336619</v>
      </c>
      <c r="G242" s="119">
        <f t="shared" si="6"/>
        <v>0.17799999999999999</v>
      </c>
      <c r="H242" s="54"/>
      <c r="I242" s="54"/>
      <c r="J242" s="54"/>
      <c r="K242" s="54"/>
    </row>
    <row r="243" spans="1:12" x14ac:dyDescent="0.3">
      <c r="A243" s="7" t="s">
        <v>1640</v>
      </c>
      <c r="B243" s="118">
        <f t="shared" si="6"/>
        <v>7</v>
      </c>
      <c r="C243" s="119">
        <f t="shared" si="6"/>
        <v>2.0248770610355798E-3</v>
      </c>
      <c r="D243" s="118">
        <f t="shared" si="6"/>
        <v>7826</v>
      </c>
      <c r="E243" s="119">
        <f t="shared" si="6"/>
        <v>2.8608401935983858E-2</v>
      </c>
      <c r="F243" s="118">
        <f t="shared" si="6"/>
        <v>586243</v>
      </c>
      <c r="G243" s="119">
        <f t="shared" si="6"/>
        <v>4.3999999999999997E-2</v>
      </c>
      <c r="H243" s="54"/>
      <c r="I243" s="54"/>
      <c r="J243" s="54"/>
      <c r="K243" s="54"/>
    </row>
    <row r="244" spans="1:12" x14ac:dyDescent="0.3">
      <c r="A244" s="13" t="s">
        <v>1641</v>
      </c>
      <c r="B244" s="16">
        <f>'Ref. ACS-5-YR'!H1146</f>
        <v>1830</v>
      </c>
      <c r="C244" s="55">
        <f>'Ref. ACS-5-YR'!I1146</f>
        <v>0.52936071738501589</v>
      </c>
      <c r="D244" s="16">
        <f>'Ref. ACS-5-YR'!R1146</f>
        <v>161113</v>
      </c>
      <c r="E244" s="55">
        <f>'Ref. ACS-5-YR'!S1146</f>
        <v>0.58895801956454985</v>
      </c>
      <c r="F244" s="16">
        <f>'Ref. ACS-5-YR'!AB1146</f>
        <v>7241318</v>
      </c>
      <c r="G244" s="55">
        <f>'Ref. ACS-5-YR'!AC1146</f>
        <v>0.55300000000000005</v>
      </c>
      <c r="H244" s="54"/>
      <c r="I244" s="54"/>
      <c r="J244" s="54"/>
      <c r="K244" s="54"/>
    </row>
    <row r="245" spans="1:12" x14ac:dyDescent="0.3">
      <c r="A245" s="13" t="s">
        <v>1642</v>
      </c>
      <c r="B245" s="16">
        <f>'Ref. ACS-5-YR'!H1147</f>
        <v>0</v>
      </c>
      <c r="C245" s="55">
        <f>'Ref. ACS-5-YR'!I1147</f>
        <v>0</v>
      </c>
      <c r="D245" s="16">
        <f>'Ref. ACS-5-YR'!R1147</f>
        <v>1068</v>
      </c>
      <c r="E245" s="55">
        <f>'Ref. ACS-5-YR'!S1147</f>
        <v>3.9041366301598209E-3</v>
      </c>
      <c r="F245" s="16">
        <f>'Ref. ACS-5-YR'!AB1147</f>
        <v>50963</v>
      </c>
      <c r="G245" s="55">
        <f>'Ref. ACS-5-YR'!AC1147</f>
        <v>4.0000000000000001E-3</v>
      </c>
      <c r="H245" s="54"/>
      <c r="I245" s="54"/>
      <c r="J245" s="54"/>
      <c r="K245" s="54"/>
      <c r="L245" s="271"/>
    </row>
    <row r="246" spans="1:12" x14ac:dyDescent="0.3">
      <c r="A246" s="13" t="s">
        <v>1643</v>
      </c>
      <c r="B246" s="16">
        <f>'Ref. ACS-5-YR'!H1148</f>
        <v>0</v>
      </c>
      <c r="C246" s="55">
        <f>'Ref. ACS-5-YR'!I1148</f>
        <v>0</v>
      </c>
      <c r="D246" s="16">
        <f>'Ref. ACS-5-YR'!R1148</f>
        <v>1783</v>
      </c>
      <c r="E246" s="55">
        <f>'Ref. ACS-5-YR'!S1148</f>
        <v>6.5178610595271165E-3</v>
      </c>
      <c r="F246" s="16">
        <f>'Ref. ACS-5-YR'!AB1148</f>
        <v>173846</v>
      </c>
      <c r="G246" s="55">
        <f>'Ref. ACS-5-YR'!AC1148</f>
        <v>1.2999999999999999E-2</v>
      </c>
      <c r="H246" s="54"/>
      <c r="I246" s="54"/>
      <c r="J246" s="54"/>
      <c r="K246" s="54"/>
      <c r="L246" s="284"/>
    </row>
    <row r="247" spans="1:12" x14ac:dyDescent="0.3">
      <c r="A247" s="13" t="s">
        <v>1644</v>
      </c>
      <c r="B247" s="16">
        <f>'Ref. ACS-5-YR'!H1149</f>
        <v>306</v>
      </c>
      <c r="C247" s="55">
        <f>'Ref. ACS-5-YR'!I1149</f>
        <v>8.8516054382412501E-2</v>
      </c>
      <c r="D247" s="16">
        <f>'Ref. ACS-5-YR'!R1149</f>
        <v>22169</v>
      </c>
      <c r="E247" s="55">
        <f>'Ref. ACS-5-YR'!S1149</f>
        <v>8.1040079544956053E-2</v>
      </c>
      <c r="F247" s="16">
        <f>'Ref. ACS-5-YR'!AB1149</f>
        <v>1307148</v>
      </c>
      <c r="G247" s="55">
        <f>'Ref. ACS-5-YR'!AC1149</f>
        <v>0.1</v>
      </c>
      <c r="H247" s="54"/>
      <c r="I247" s="54"/>
      <c r="J247" s="54"/>
      <c r="K247" s="54"/>
      <c r="L247" s="270"/>
    </row>
    <row r="248" spans="1:12" x14ac:dyDescent="0.3">
      <c r="A248" s="13" t="s">
        <v>1645</v>
      </c>
      <c r="B248" s="16">
        <f>'Ref. ACS-5-YR'!H1150</f>
        <v>1176</v>
      </c>
      <c r="C248" s="55">
        <f>'Ref. ACS-5-YR'!I1150</f>
        <v>0.34017934625397744</v>
      </c>
      <c r="D248" s="16">
        <f>'Ref. ACS-5-YR'!R1150</f>
        <v>84608</v>
      </c>
      <c r="E248" s="55">
        <f>'Ref. ACS-5-YR'!S1150</f>
        <v>0.30928950562224922</v>
      </c>
      <c r="F248" s="16">
        <f>'Ref. ACS-5-YR'!AB1150</f>
        <v>3228533</v>
      </c>
      <c r="G248" s="55">
        <f>'Ref. ACS-5-YR'!AC1150</f>
        <v>0.246</v>
      </c>
      <c r="H248" s="54"/>
      <c r="I248" s="54"/>
      <c r="J248" s="54"/>
      <c r="K248" s="54"/>
      <c r="L248" s="270"/>
    </row>
    <row r="249" spans="1:12" x14ac:dyDescent="0.3">
      <c r="A249" s="13" t="s">
        <v>1646</v>
      </c>
      <c r="B249" s="16">
        <f>'Ref. ACS-5-YR'!H1151</f>
        <v>341</v>
      </c>
      <c r="C249" s="55">
        <f>'Ref. ACS-5-YR'!I1151</f>
        <v>9.8640439687590398E-2</v>
      </c>
      <c r="D249" s="16">
        <f>'Ref. ACS-5-YR'!R1151</f>
        <v>44489</v>
      </c>
      <c r="E249" s="55">
        <f>'Ref. ACS-5-YR'!S1151</f>
        <v>0.16263214844492535</v>
      </c>
      <c r="F249" s="16">
        <f>'Ref. ACS-5-YR'!AB1151</f>
        <v>1964487</v>
      </c>
      <c r="G249" s="55">
        <f>'Ref. ACS-5-YR'!AC1151</f>
        <v>0.15</v>
      </c>
      <c r="H249" s="54"/>
      <c r="I249" s="54"/>
      <c r="J249" s="54"/>
      <c r="K249" s="54"/>
      <c r="L249" s="284"/>
    </row>
    <row r="250" spans="1:12" x14ac:dyDescent="0.3">
      <c r="A250" s="13" t="s">
        <v>1647</v>
      </c>
      <c r="B250" s="16">
        <f>'Ref. ACS-5-YR'!H1152</f>
        <v>7</v>
      </c>
      <c r="C250" s="55">
        <f>'Ref. ACS-5-YR'!I1152</f>
        <v>2.0248770610355798E-3</v>
      </c>
      <c r="D250" s="16">
        <f>'Ref. ACS-5-YR'!R1152</f>
        <v>6996</v>
      </c>
      <c r="E250" s="55">
        <f>'Ref. ACS-5-YR'!S1152</f>
        <v>2.5574288262732312E-2</v>
      </c>
      <c r="F250" s="16">
        <f>'Ref. ACS-5-YR'!AB1152</f>
        <v>516341</v>
      </c>
      <c r="G250" s="55">
        <f>'Ref. ACS-5-YR'!AC1152</f>
        <v>3.9E-2</v>
      </c>
      <c r="H250" s="54"/>
      <c r="I250" s="54"/>
      <c r="J250" s="54"/>
      <c r="K250" s="54"/>
      <c r="L250" s="270"/>
    </row>
    <row r="251" spans="1:12" x14ac:dyDescent="0.3">
      <c r="A251" s="13" t="s">
        <v>1648</v>
      </c>
      <c r="B251" s="16">
        <f>'Ref. ACS-5-YR'!H1153</f>
        <v>1627</v>
      </c>
      <c r="C251" s="55">
        <f>'Ref. ACS-5-YR'!I1153</f>
        <v>0.47063928261498411</v>
      </c>
      <c r="D251" s="16">
        <f>'Ref. ACS-5-YR'!R1153</f>
        <v>112443</v>
      </c>
      <c r="E251" s="55">
        <f>'Ref. ACS-5-YR'!S1153</f>
        <v>0.41104198043545015</v>
      </c>
      <c r="F251" s="16">
        <f>'Ref. ACS-5-YR'!AB1153</f>
        <v>5861796</v>
      </c>
      <c r="G251" s="55">
        <f>'Ref. ACS-5-YR'!AC1153</f>
        <v>0.44700000000000001</v>
      </c>
      <c r="H251" s="54"/>
      <c r="I251" s="54"/>
      <c r="J251" s="54"/>
      <c r="K251" s="54"/>
      <c r="L251" s="270"/>
    </row>
    <row r="252" spans="1:12" x14ac:dyDescent="0.3">
      <c r="A252" s="13" t="s">
        <v>1649</v>
      </c>
      <c r="B252" s="16">
        <f>'Ref. ACS-5-YR'!H1154</f>
        <v>58</v>
      </c>
      <c r="C252" s="55">
        <f>'Ref. ACS-5-YR'!I1154</f>
        <v>1.6777552791437663E-2</v>
      </c>
      <c r="D252" s="16">
        <f>'Ref. ACS-5-YR'!R1154</f>
        <v>4697</v>
      </c>
      <c r="E252" s="55">
        <f>'Ref. ACS-5-YR'!S1154</f>
        <v>1.7170158943689773E-2</v>
      </c>
      <c r="F252" s="16">
        <f>'Ref. ACS-5-YR'!AB1154</f>
        <v>496503</v>
      </c>
      <c r="G252" s="55">
        <f>'Ref. ACS-5-YR'!AC1154</f>
        <v>3.7999999999999999E-2</v>
      </c>
      <c r="H252" s="54"/>
      <c r="I252" s="54"/>
      <c r="J252" s="54"/>
      <c r="K252" s="54"/>
      <c r="L252" s="284"/>
    </row>
    <row r="253" spans="1:12" x14ac:dyDescent="0.3">
      <c r="A253" s="13" t="s">
        <v>1650</v>
      </c>
      <c r="B253" s="16">
        <f>'Ref. ACS-5-YR'!H1155</f>
        <v>560</v>
      </c>
      <c r="C253" s="55">
        <f>'Ref. ACS-5-YR'!I1155</f>
        <v>0.1619901648828464</v>
      </c>
      <c r="D253" s="16">
        <f>'Ref. ACS-5-YR'!R1155</f>
        <v>15620</v>
      </c>
      <c r="E253" s="55">
        <f>'Ref. ACS-5-YR'!S1155</f>
        <v>5.7099825995408617E-2</v>
      </c>
      <c r="F253" s="16">
        <f>'Ref. ACS-5-YR'!AB1155</f>
        <v>1512885</v>
      </c>
      <c r="G253" s="55">
        <f>'Ref. ACS-5-YR'!AC1155</f>
        <v>0.115</v>
      </c>
      <c r="H253" s="54"/>
      <c r="I253" s="54"/>
      <c r="J253" s="54"/>
      <c r="K253" s="54"/>
      <c r="L253" s="270"/>
    </row>
    <row r="254" spans="1:12" x14ac:dyDescent="0.3">
      <c r="A254" s="13" t="s">
        <v>1651</v>
      </c>
      <c r="B254" s="16">
        <f>'Ref. ACS-5-YR'!H1156</f>
        <v>386</v>
      </c>
      <c r="C254" s="55">
        <f>'Ref. ACS-5-YR'!I1156</f>
        <v>0.11165750650853341</v>
      </c>
      <c r="D254" s="16">
        <f>'Ref. ACS-5-YR'!R1156</f>
        <v>42523</v>
      </c>
      <c r="E254" s="55">
        <f>'Ref. ACS-5-YR'!S1156</f>
        <v>0.15544532015382589</v>
      </c>
      <c r="F254" s="16">
        <f>'Ref. ACS-5-YR'!AB1156</f>
        <v>2220822</v>
      </c>
      <c r="G254" s="55">
        <f>'Ref. ACS-5-YR'!AC1156</f>
        <v>0.16900000000000001</v>
      </c>
      <c r="H254" s="54"/>
      <c r="I254" s="54"/>
      <c r="J254" s="54"/>
      <c r="K254" s="54"/>
      <c r="L254" s="270"/>
    </row>
    <row r="255" spans="1:12" x14ac:dyDescent="0.3">
      <c r="A255" s="13" t="s">
        <v>1652</v>
      </c>
      <c r="B255" s="16">
        <f>'Ref. ACS-5-YR'!H1157</f>
        <v>558</v>
      </c>
      <c r="C255" s="55">
        <f>'Ref. ACS-5-YR'!I1157</f>
        <v>0.16141162857969338</v>
      </c>
      <c r="D255" s="16">
        <f>'Ref. ACS-5-YR'!R1157</f>
        <v>39878</v>
      </c>
      <c r="E255" s="55">
        <f>'Ref. ACS-5-YR'!S1157</f>
        <v>0.14577636754448814</v>
      </c>
      <c r="F255" s="16">
        <f>'Ref. ACS-5-YR'!AB1157</f>
        <v>1189552</v>
      </c>
      <c r="G255" s="55">
        <f>'Ref. ACS-5-YR'!AC1157</f>
        <v>9.0999999999999998E-2</v>
      </c>
      <c r="H255" s="54"/>
      <c r="I255" s="54"/>
      <c r="J255" s="54"/>
      <c r="K255" s="54"/>
      <c r="L255" s="284"/>
    </row>
    <row r="256" spans="1:12" x14ac:dyDescent="0.3">
      <c r="A256" s="13" t="s">
        <v>1653</v>
      </c>
      <c r="B256" s="16">
        <f>'Ref. ACS-5-YR'!H1158</f>
        <v>65</v>
      </c>
      <c r="C256" s="55">
        <f>'Ref. ACS-5-YR'!I1158</f>
        <v>1.8802429852473244E-2</v>
      </c>
      <c r="D256" s="16">
        <f>'Ref. ACS-5-YR'!R1158</f>
        <v>8895</v>
      </c>
      <c r="E256" s="55">
        <f>'Ref. ACS-5-YR'!S1158</f>
        <v>3.2516194124786152E-2</v>
      </c>
      <c r="F256" s="16">
        <f>'Ref. ACS-5-YR'!AB1158</f>
        <v>372132</v>
      </c>
      <c r="G256" s="55">
        <f>'Ref. ACS-5-YR'!AC1158</f>
        <v>2.8000000000000001E-2</v>
      </c>
      <c r="H256" s="54"/>
      <c r="I256" s="54"/>
      <c r="J256" s="54"/>
      <c r="K256" s="54"/>
      <c r="L256" s="270"/>
    </row>
    <row r="257" spans="1:13" x14ac:dyDescent="0.3">
      <c r="A257" s="13" t="s">
        <v>1654</v>
      </c>
      <c r="B257" s="16">
        <f>'Ref. ACS-5-YR'!H1159</f>
        <v>0</v>
      </c>
      <c r="C257" s="55">
        <f>'Ref. ACS-5-YR'!I1159</f>
        <v>0</v>
      </c>
      <c r="D257" s="16">
        <f>'Ref. ACS-5-YR'!R1159</f>
        <v>830</v>
      </c>
      <c r="E257" s="55">
        <f>'Ref. ACS-5-YR'!S1159</f>
        <v>3.0341136732515463E-3</v>
      </c>
      <c r="F257" s="16">
        <f>'Ref. ACS-5-YR'!AB1159</f>
        <v>69902</v>
      </c>
      <c r="G257" s="55">
        <f>'Ref. ACS-5-YR'!AC1159</f>
        <v>5.0000000000000001E-3</v>
      </c>
      <c r="H257" s="54"/>
      <c r="I257" s="54"/>
      <c r="J257" s="54"/>
      <c r="K257" s="54"/>
      <c r="L257" s="270"/>
    </row>
    <row r="258" spans="1:13" x14ac:dyDescent="0.3">
      <c r="A258" t="s">
        <v>1626</v>
      </c>
      <c r="L258" s="284"/>
      <c r="M258" s="42" t="str">
        <f>A258</f>
        <v>Source: U.S. Census Bureau, ACS 16-20 (5-year Estimates), Table B25042</v>
      </c>
    </row>
    <row r="259" spans="1:13" x14ac:dyDescent="0.3">
      <c r="L259" s="270"/>
    </row>
    <row r="260" spans="1:13" x14ac:dyDescent="0.3">
      <c r="A260" s="1" t="s">
        <v>1655</v>
      </c>
      <c r="L260" s="270"/>
      <c r="M260" s="61" t="s">
        <v>1656</v>
      </c>
    </row>
    <row r="261" spans="1:13" ht="28.2" customHeight="1" x14ac:dyDescent="0.3">
      <c r="A261" s="80"/>
      <c r="B261" s="60" t="str">
        <f>B3</f>
        <v>City of Taft</v>
      </c>
      <c r="C261" s="60" t="s">
        <v>177</v>
      </c>
      <c r="D261" s="60" t="str">
        <f>B4</f>
        <v>Kern County</v>
      </c>
      <c r="E261" s="60" t="s">
        <v>177</v>
      </c>
      <c r="F261" s="60" t="s">
        <v>171</v>
      </c>
      <c r="G261" s="60" t="s">
        <v>177</v>
      </c>
      <c r="H261" s="58"/>
      <c r="I261" s="58"/>
      <c r="J261" s="58"/>
      <c r="K261" s="58"/>
      <c r="L261" s="284"/>
    </row>
    <row r="262" spans="1:13" x14ac:dyDescent="0.3">
      <c r="A262" s="87" t="s">
        <v>248</v>
      </c>
      <c r="B262" s="87"/>
      <c r="C262" s="87"/>
      <c r="D262" s="87"/>
      <c r="E262" s="87"/>
      <c r="F262" s="87"/>
      <c r="G262" s="87"/>
      <c r="H262" s="88"/>
      <c r="I262" s="88"/>
      <c r="J262" s="88"/>
      <c r="K262" s="88"/>
      <c r="L262" s="270"/>
    </row>
    <row r="263" spans="1:13" x14ac:dyDescent="0.3">
      <c r="A263" s="13" t="s">
        <v>1582</v>
      </c>
      <c r="B263" s="16">
        <f>'Ref. ACS-5-YR'!H935</f>
        <v>1494</v>
      </c>
      <c r="C263" s="55">
        <f>'Ref. ACS-5-YR'!I935</f>
        <v>0.53954496208017333</v>
      </c>
      <c r="D263" s="16">
        <f>'Ref. ACS-5-YR'!R935</f>
        <v>120586</v>
      </c>
      <c r="E263" s="55">
        <f>'Ref. ACS-5-YR'!S935</f>
        <v>0.61692494231644868</v>
      </c>
      <c r="F263" s="16">
        <f>'Ref. ACS-5-YR'!AB935</f>
        <v>4831347</v>
      </c>
      <c r="G263" s="55">
        <f>'Ref. ACS-5-YR'!AC935</f>
        <v>0.59399999999999997</v>
      </c>
      <c r="H263" s="54"/>
      <c r="I263" s="54"/>
      <c r="J263" s="54"/>
      <c r="K263" s="54"/>
      <c r="L263" s="270"/>
    </row>
    <row r="264" spans="1:13" x14ac:dyDescent="0.3">
      <c r="A264" s="13" t="s">
        <v>1585</v>
      </c>
      <c r="B264" s="16">
        <f>'Ref. ACS-5-YR'!H936</f>
        <v>1275</v>
      </c>
      <c r="C264" s="55">
        <f>'Ref. ACS-5-YR'!I936</f>
        <v>0.46045503791982667</v>
      </c>
      <c r="D264" s="16">
        <f>'Ref. ACS-5-YR'!R936</f>
        <v>74877</v>
      </c>
      <c r="E264" s="55">
        <f>'Ref. ACS-5-YR'!S936</f>
        <v>0.38307505768355138</v>
      </c>
      <c r="F264" s="16">
        <f>'Ref. ACS-5-YR'!AB936</f>
        <v>3308833</v>
      </c>
      <c r="G264" s="55">
        <f>'Ref. ACS-5-YR'!AC936</f>
        <v>0.40600000000000003</v>
      </c>
      <c r="H264" s="54"/>
      <c r="I264" s="54"/>
      <c r="J264" s="54"/>
      <c r="K264" s="54"/>
      <c r="L264" s="284"/>
    </row>
    <row r="265" spans="1:13" x14ac:dyDescent="0.3">
      <c r="A265" s="87" t="s">
        <v>1657</v>
      </c>
      <c r="B265" s="87"/>
      <c r="C265" s="87"/>
      <c r="D265" s="87"/>
      <c r="E265" s="87"/>
      <c r="F265" s="87"/>
      <c r="G265" s="87"/>
      <c r="H265" s="88"/>
      <c r="I265" s="88"/>
      <c r="J265" s="88"/>
      <c r="K265" s="88"/>
      <c r="L265" s="270"/>
    </row>
    <row r="266" spans="1:13" x14ac:dyDescent="0.3">
      <c r="A266" s="13" t="s">
        <v>1582</v>
      </c>
      <c r="B266" s="16">
        <f>'Ref. ACS-5-YR'!H941</f>
        <v>48</v>
      </c>
      <c r="C266" s="55">
        <f>'Ref. ACS-5-YR'!I941</f>
        <v>0.57831325301204817</v>
      </c>
      <c r="D266" s="16">
        <f>'Ref. ACS-5-YR'!R941</f>
        <v>4975</v>
      </c>
      <c r="E266" s="55">
        <f>'Ref. ACS-5-YR'!S941</f>
        <v>0.33107073933586212</v>
      </c>
      <c r="F266" s="16">
        <f>'Ref. ACS-5-YR'!AB941</f>
        <v>286043</v>
      </c>
      <c r="G266" s="55">
        <f>'Ref. ACS-5-YR'!AC941</f>
        <v>0.35499999999999998</v>
      </c>
      <c r="H266" s="54"/>
      <c r="I266" s="54"/>
      <c r="J266" s="54"/>
      <c r="K266" s="54"/>
      <c r="L266" s="270"/>
    </row>
    <row r="267" spans="1:13" x14ac:dyDescent="0.3">
      <c r="A267" s="13" t="s">
        <v>1585</v>
      </c>
      <c r="B267" s="16">
        <f>'Ref. ACS-5-YR'!H942</f>
        <v>35</v>
      </c>
      <c r="C267" s="55">
        <f>'Ref. ACS-5-YR'!I942</f>
        <v>0.42168674698795183</v>
      </c>
      <c r="D267" s="16">
        <f>'Ref. ACS-5-YR'!R942</f>
        <v>10052</v>
      </c>
      <c r="E267" s="55">
        <f>'Ref. ACS-5-YR'!S942</f>
        <v>0.66892926066413794</v>
      </c>
      <c r="F267" s="16">
        <f>'Ref. ACS-5-YR'!AB942</f>
        <v>520690</v>
      </c>
      <c r="G267" s="55">
        <f>'Ref. ACS-5-YR'!AC942</f>
        <v>0.64500000000000002</v>
      </c>
      <c r="H267" s="54"/>
      <c r="I267" s="54"/>
      <c r="J267" s="54"/>
      <c r="K267" s="54"/>
      <c r="L267" s="270"/>
    </row>
    <row r="268" spans="1:13" x14ac:dyDescent="0.3">
      <c r="A268" s="87" t="s">
        <v>1658</v>
      </c>
      <c r="B268" s="87"/>
      <c r="C268" s="87"/>
      <c r="D268" s="87"/>
      <c r="E268" s="87"/>
      <c r="F268" s="87"/>
      <c r="G268" s="87"/>
      <c r="H268" s="88"/>
      <c r="I268" s="88"/>
      <c r="J268" s="88"/>
      <c r="K268" s="88"/>
      <c r="L268" s="270"/>
    </row>
    <row r="269" spans="1:13" x14ac:dyDescent="0.3">
      <c r="A269" s="13" t="s">
        <v>1582</v>
      </c>
      <c r="B269" s="16">
        <f>'Ref. ACS-5-YR'!H947</f>
        <v>0</v>
      </c>
      <c r="C269" s="55">
        <f>'Ref. ACS-5-YR'!I947</f>
        <v>11.515152</v>
      </c>
      <c r="D269" s="16">
        <f>'Ref. ACS-5-YR'!R947</f>
        <v>1420</v>
      </c>
      <c r="E269" s="55">
        <f>'Ref. ACS-5-YR'!S947</f>
        <v>0.56349206349206349</v>
      </c>
      <c r="F269" s="16">
        <f>'Ref. ACS-5-YR'!AB947</f>
        <v>48100</v>
      </c>
      <c r="G269" s="55">
        <f>'Ref. ACS-5-YR'!AC947</f>
        <v>0.49199999999999999</v>
      </c>
      <c r="H269" s="54"/>
      <c r="I269" s="54"/>
      <c r="J269" s="54"/>
      <c r="K269" s="54"/>
      <c r="L269" s="270"/>
    </row>
    <row r="270" spans="1:13" x14ac:dyDescent="0.3">
      <c r="A270" s="13" t="s">
        <v>1585</v>
      </c>
      <c r="B270" s="16">
        <f>'Ref. ACS-5-YR'!H948</f>
        <v>0</v>
      </c>
      <c r="C270" s="55">
        <f>'Ref. ACS-5-YR'!I948</f>
        <v>11.515152</v>
      </c>
      <c r="D270" s="16">
        <f>'Ref. ACS-5-YR'!R948</f>
        <v>1100</v>
      </c>
      <c r="E270" s="55">
        <f>'Ref. ACS-5-YR'!S948</f>
        <v>0.43650793650793651</v>
      </c>
      <c r="F270" s="16">
        <f>'Ref. ACS-5-YR'!AB948</f>
        <v>49657</v>
      </c>
      <c r="G270" s="55">
        <f>'Ref. ACS-5-YR'!AC948</f>
        <v>0.50800000000000001</v>
      </c>
      <c r="H270" s="54"/>
      <c r="I270" s="54"/>
      <c r="J270" s="54"/>
      <c r="K270" s="54"/>
    </row>
    <row r="271" spans="1:13" x14ac:dyDescent="0.3">
      <c r="A271" s="87" t="s">
        <v>1659</v>
      </c>
      <c r="B271" s="87"/>
      <c r="C271" s="87"/>
      <c r="D271" s="87"/>
      <c r="E271" s="87"/>
      <c r="F271" s="87"/>
      <c r="G271" s="87"/>
      <c r="H271" s="88"/>
      <c r="I271" s="88"/>
      <c r="J271" s="88"/>
      <c r="K271" s="88"/>
    </row>
    <row r="272" spans="1:13" x14ac:dyDescent="0.3">
      <c r="A272" s="13" t="s">
        <v>1582</v>
      </c>
      <c r="B272" s="16">
        <f>'Ref. ACS-5-YR'!H953</f>
        <v>33</v>
      </c>
      <c r="C272" s="55">
        <f>'Ref. ACS-5-YR'!I953</f>
        <v>0.41249999999999998</v>
      </c>
      <c r="D272" s="16">
        <f>'Ref. ACS-5-YR'!R953</f>
        <v>8250</v>
      </c>
      <c r="E272" s="55">
        <f>'Ref. ACS-5-YR'!S953</f>
        <v>0.67237163814180934</v>
      </c>
      <c r="F272" s="16">
        <f>'Ref. ACS-5-YR'!AB953</f>
        <v>1111582</v>
      </c>
      <c r="G272" s="55">
        <f>'Ref. ACS-5-YR'!AC953</f>
        <v>0.59699999999999998</v>
      </c>
      <c r="H272" s="54"/>
      <c r="I272" s="54"/>
      <c r="J272" s="54"/>
      <c r="K272" s="54"/>
    </row>
    <row r="273" spans="1:13" x14ac:dyDescent="0.3">
      <c r="A273" s="13" t="s">
        <v>1585</v>
      </c>
      <c r="B273" s="16">
        <f>'Ref. ACS-5-YR'!H954</f>
        <v>47</v>
      </c>
      <c r="C273" s="55">
        <f>'Ref. ACS-5-YR'!I954</f>
        <v>0.58750000000000002</v>
      </c>
      <c r="D273" s="16">
        <f>'Ref. ACS-5-YR'!R954</f>
        <v>4020</v>
      </c>
      <c r="E273" s="55">
        <f>'Ref. ACS-5-YR'!S954</f>
        <v>0.32762836185819072</v>
      </c>
      <c r="F273" s="16">
        <f>'Ref. ACS-5-YR'!AB954</f>
        <v>749308</v>
      </c>
      <c r="G273" s="55">
        <f>'Ref. ACS-5-YR'!AC954</f>
        <v>0.40300000000000002</v>
      </c>
      <c r="H273" s="54"/>
      <c r="I273" s="54"/>
      <c r="J273" s="54"/>
      <c r="K273" s="54"/>
    </row>
    <row r="274" spans="1:13" x14ac:dyDescent="0.3">
      <c r="A274" s="87" t="s">
        <v>1468</v>
      </c>
      <c r="B274" s="87"/>
      <c r="C274" s="87"/>
      <c r="D274" s="87"/>
      <c r="E274" s="87"/>
      <c r="F274" s="87"/>
      <c r="G274" s="87"/>
      <c r="H274" s="88"/>
      <c r="I274" s="88"/>
      <c r="J274" s="88"/>
      <c r="K274" s="88"/>
    </row>
    <row r="275" spans="1:13" x14ac:dyDescent="0.3">
      <c r="A275" s="13" t="s">
        <v>1582</v>
      </c>
      <c r="B275" s="16">
        <f>'Ref. ACS-5-YR'!H959</f>
        <v>0</v>
      </c>
      <c r="C275" s="55">
        <f>'Ref. ACS-5-YR'!I959</f>
        <v>11.515152</v>
      </c>
      <c r="D275" s="16">
        <f>'Ref. ACS-5-YR'!R959</f>
        <v>137</v>
      </c>
      <c r="E275" s="55">
        <f>'Ref. ACS-5-YR'!S959</f>
        <v>0.4308176100628931</v>
      </c>
      <c r="F275" s="16">
        <f>'Ref. ACS-5-YR'!AB959</f>
        <v>18182</v>
      </c>
      <c r="G275" s="55">
        <f>'Ref. ACS-5-YR'!AC959</f>
        <v>0.45400000000000001</v>
      </c>
      <c r="H275" s="54"/>
      <c r="I275" s="54"/>
      <c r="J275" s="54"/>
      <c r="K275" s="54"/>
    </row>
    <row r="276" spans="1:13" x14ac:dyDescent="0.3">
      <c r="A276" s="13" t="s">
        <v>1585</v>
      </c>
      <c r="B276" s="16">
        <f>'Ref. ACS-5-YR'!H960</f>
        <v>0</v>
      </c>
      <c r="C276" s="55">
        <f>'Ref. ACS-5-YR'!I960</f>
        <v>11.515152</v>
      </c>
      <c r="D276" s="16">
        <f>'Ref. ACS-5-YR'!R960</f>
        <v>181</v>
      </c>
      <c r="E276" s="55">
        <f>'Ref. ACS-5-YR'!S960</f>
        <v>0.5691823899371069</v>
      </c>
      <c r="F276" s="16">
        <f>'Ref. ACS-5-YR'!AB960</f>
        <v>21854</v>
      </c>
      <c r="G276" s="55">
        <f>'Ref. ACS-5-YR'!AC960</f>
        <v>0.54600000000000004</v>
      </c>
      <c r="H276" s="54"/>
      <c r="I276" s="54"/>
      <c r="J276" s="54"/>
      <c r="K276" s="54"/>
    </row>
    <row r="277" spans="1:13" x14ac:dyDescent="0.3">
      <c r="A277" s="87" t="s">
        <v>1660</v>
      </c>
      <c r="B277" s="87"/>
      <c r="C277" s="87"/>
      <c r="D277" s="87"/>
      <c r="E277" s="87"/>
      <c r="F277" s="87"/>
      <c r="G277" s="87"/>
      <c r="H277" s="88"/>
      <c r="I277" s="88"/>
      <c r="J277" s="88"/>
      <c r="K277" s="88"/>
    </row>
    <row r="278" spans="1:13" x14ac:dyDescent="0.3">
      <c r="A278" s="13" t="s">
        <v>1582</v>
      </c>
      <c r="B278" s="16">
        <f>'Ref. ACS-5-YR'!H965</f>
        <v>71</v>
      </c>
      <c r="C278" s="55">
        <f>'Ref. ACS-5-YR'!I965</f>
        <v>0.4303030303030303</v>
      </c>
      <c r="D278" s="16">
        <f>'Ref. ACS-5-YR'!R965</f>
        <v>16442</v>
      </c>
      <c r="E278" s="55">
        <f>'Ref. ACS-5-YR'!S965</f>
        <v>0.55211551376762924</v>
      </c>
      <c r="F278" s="16">
        <f>'Ref. ACS-5-YR'!AB965</f>
        <v>576852</v>
      </c>
      <c r="G278" s="55">
        <f>'Ref. ACS-5-YR'!AC965</f>
        <v>0.41299999999999998</v>
      </c>
      <c r="H278" s="54"/>
      <c r="I278" s="54"/>
      <c r="J278" s="54"/>
      <c r="K278" s="54"/>
    </row>
    <row r="279" spans="1:13" x14ac:dyDescent="0.3">
      <c r="A279" s="13" t="s">
        <v>1585</v>
      </c>
      <c r="B279" s="16">
        <f>'Ref. ACS-5-YR'!H966</f>
        <v>94</v>
      </c>
      <c r="C279" s="55">
        <f>'Ref. ACS-5-YR'!I966</f>
        <v>0.5696969696969697</v>
      </c>
      <c r="D279" s="16">
        <f>'Ref. ACS-5-YR'!R966</f>
        <v>13338</v>
      </c>
      <c r="E279" s="55">
        <f>'Ref. ACS-5-YR'!S966</f>
        <v>0.4478844862323707</v>
      </c>
      <c r="F279" s="16">
        <f>'Ref. ACS-5-YR'!AB966</f>
        <v>820358</v>
      </c>
      <c r="G279" s="55">
        <f>'Ref. ACS-5-YR'!AC966</f>
        <v>0.58699999999999997</v>
      </c>
      <c r="H279" s="54"/>
      <c r="I279" s="54"/>
      <c r="J279" s="54"/>
      <c r="K279" s="54"/>
    </row>
    <row r="280" spans="1:13" x14ac:dyDescent="0.3">
      <c r="A280" s="87" t="s">
        <v>1661</v>
      </c>
      <c r="B280" s="87"/>
      <c r="C280" s="87"/>
      <c r="D280" s="87"/>
      <c r="E280" s="87"/>
      <c r="F280" s="87"/>
      <c r="G280" s="87"/>
      <c r="H280" s="88"/>
      <c r="I280" s="88"/>
      <c r="J280" s="88"/>
      <c r="K280" s="88"/>
    </row>
    <row r="281" spans="1:13" x14ac:dyDescent="0.3">
      <c r="A281" s="13" t="s">
        <v>1582</v>
      </c>
      <c r="B281" s="16">
        <f>'Ref. ACS-5-YR'!H971</f>
        <v>184</v>
      </c>
      <c r="C281" s="55">
        <f>'Ref. ACS-5-YR'!I971</f>
        <v>0.51111111111111107</v>
      </c>
      <c r="D281" s="16">
        <f>'Ref. ACS-5-YR'!R971</f>
        <v>9303</v>
      </c>
      <c r="E281" s="55">
        <f>'Ref. ACS-5-YR'!S971</f>
        <v>0.511772472219166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1585</v>
      </c>
      <c r="B282" s="16">
        <f>'Ref. ACS-5-YR'!H972</f>
        <v>176</v>
      </c>
      <c r="C282" s="55">
        <f>'Ref. ACS-5-YR'!I972</f>
        <v>0.48888888888888887</v>
      </c>
      <c r="D282" s="16">
        <f>'Ref. ACS-5-YR'!R972</f>
        <v>8875</v>
      </c>
      <c r="E282" s="55">
        <f>'Ref. ACS-5-YR'!S972</f>
        <v>0.48822752778083395</v>
      </c>
      <c r="F282" s="16">
        <f>'Ref. ACS-5-YR'!AB972</f>
        <v>391096</v>
      </c>
      <c r="G282" s="55">
        <f>'Ref. ACS-5-YR'!AC972</f>
        <v>0.51400000000000001</v>
      </c>
      <c r="H282" s="54"/>
      <c r="I282" s="54"/>
      <c r="J282" s="54"/>
      <c r="K282" s="54"/>
      <c r="M282" s="289" t="s">
        <v>2444</v>
      </c>
    </row>
    <row r="283" spans="1:13" ht="21" customHeight="1" x14ac:dyDescent="0.3">
      <c r="A283" s="87" t="s">
        <v>247</v>
      </c>
      <c r="B283" s="87"/>
      <c r="C283" s="87"/>
      <c r="D283" s="87"/>
      <c r="E283" s="87"/>
      <c r="F283" s="87"/>
      <c r="G283" s="87"/>
      <c r="H283" s="54"/>
      <c r="I283" s="54"/>
      <c r="J283" s="54"/>
      <c r="K283" s="54"/>
    </row>
    <row r="284" spans="1:13" x14ac:dyDescent="0.3">
      <c r="A284" s="13" t="s">
        <v>1582</v>
      </c>
      <c r="B284" s="16">
        <f>'Ref. ACS-5-YR'!H983</f>
        <v>182</v>
      </c>
      <c r="C284" s="55">
        <f>'Ref. ACS-5-YR'!I983</f>
        <v>0.28797468354430378</v>
      </c>
      <c r="D284" s="16">
        <f>'Ref. ACS-5-YR'!R983</f>
        <v>62089</v>
      </c>
      <c r="E284" s="55">
        <f>'Ref. ACS-5-YR'!S983</f>
        <v>0.51982552201068299</v>
      </c>
      <c r="F284" s="16">
        <f>'Ref. ACS-5-YR'!AB983</f>
        <v>1741159</v>
      </c>
      <c r="G284" s="55">
        <f>'Ref. ACS-5-YR'!AC983</f>
        <v>0.44900000000000001</v>
      </c>
      <c r="H284" s="54"/>
      <c r="I284" s="54"/>
      <c r="J284" s="54"/>
      <c r="K284" s="54"/>
    </row>
    <row r="285" spans="1:13" x14ac:dyDescent="0.3">
      <c r="A285" s="13" t="s">
        <v>1585</v>
      </c>
      <c r="B285" s="16">
        <f>'Ref. ACS-5-YR'!H984</f>
        <v>450</v>
      </c>
      <c r="C285" s="55">
        <f>'Ref. ACS-5-YR'!I984</f>
        <v>0.71202531645569622</v>
      </c>
      <c r="D285" s="16">
        <f>'Ref. ACS-5-YR'!R984</f>
        <v>57353</v>
      </c>
      <c r="E285" s="55">
        <f>'Ref. ACS-5-YR'!S984</f>
        <v>0.48017447798931701</v>
      </c>
      <c r="F285" s="16">
        <f>'Ref. ACS-5-YR'!AB984</f>
        <v>2133185</v>
      </c>
      <c r="G285" s="55">
        <f>'Ref. ACS-5-YR'!AC984</f>
        <v>0.55100000000000005</v>
      </c>
      <c r="H285" s="54"/>
      <c r="I285" s="54"/>
      <c r="J285" s="54"/>
      <c r="K285" s="54"/>
    </row>
    <row r="286" spans="1:13" x14ac:dyDescent="0.3">
      <c r="A286" t="s">
        <v>1662</v>
      </c>
      <c r="M286"/>
    </row>
    <row r="287" spans="1:13" x14ac:dyDescent="0.3">
      <c r="M287"/>
    </row>
    <row r="288" spans="1:13" x14ac:dyDescent="0.3">
      <c r="A288" s="1" t="s">
        <v>1663</v>
      </c>
      <c r="B288" s="114"/>
      <c r="C288" s="114" t="s">
        <v>177</v>
      </c>
      <c r="D288" s="114"/>
      <c r="E288" s="114" t="s">
        <v>177</v>
      </c>
      <c r="M288"/>
    </row>
    <row r="289" spans="1:13" ht="28.8" x14ac:dyDescent="0.3">
      <c r="A289" s="80"/>
      <c r="B289" s="60" t="s">
        <v>1394</v>
      </c>
      <c r="C289" s="60" t="s">
        <v>1394</v>
      </c>
      <c r="D289" s="92" t="s">
        <v>1386</v>
      </c>
      <c r="E289" s="60" t="s">
        <v>1386</v>
      </c>
      <c r="M289"/>
    </row>
    <row r="290" spans="1:13" x14ac:dyDescent="0.3">
      <c r="A290" s="87" t="s">
        <v>248</v>
      </c>
      <c r="B290" s="6">
        <f>B263</f>
        <v>1494</v>
      </c>
      <c r="C290" s="55">
        <f>C263</f>
        <v>0.53954496208017333</v>
      </c>
      <c r="D290" s="6">
        <f>B264</f>
        <v>1275</v>
      </c>
      <c r="E290" s="55">
        <f>C264</f>
        <v>0.46045503791982667</v>
      </c>
      <c r="M290"/>
    </row>
    <row r="291" spans="1:13" x14ac:dyDescent="0.3">
      <c r="A291" s="87" t="s">
        <v>1657</v>
      </c>
      <c r="B291" s="6">
        <f>B266</f>
        <v>48</v>
      </c>
      <c r="C291" s="55">
        <f>C266</f>
        <v>0.57831325301204817</v>
      </c>
      <c r="D291" s="6">
        <f>B267</f>
        <v>35</v>
      </c>
      <c r="E291" s="55">
        <f>C267</f>
        <v>0.42168674698795183</v>
      </c>
      <c r="M291" s="61" t="s">
        <v>1664</v>
      </c>
    </row>
    <row r="292" spans="1:13" x14ac:dyDescent="0.3">
      <c r="A292" s="87" t="s">
        <v>1658</v>
      </c>
      <c r="B292" s="6">
        <f>B269</f>
        <v>0</v>
      </c>
      <c r="C292" s="55">
        <f>C269</f>
        <v>11.515152</v>
      </c>
      <c r="D292" s="6">
        <f>B270</f>
        <v>0</v>
      </c>
      <c r="E292" s="55">
        <f>C270</f>
        <v>11.515152</v>
      </c>
      <c r="M292"/>
    </row>
    <row r="293" spans="1:13" x14ac:dyDescent="0.3">
      <c r="A293" s="87" t="s">
        <v>1659</v>
      </c>
      <c r="B293" s="6">
        <f>B272</f>
        <v>33</v>
      </c>
      <c r="C293" s="55">
        <f>C272</f>
        <v>0.41249999999999998</v>
      </c>
      <c r="D293" s="6">
        <f>B273</f>
        <v>47</v>
      </c>
      <c r="E293" s="55">
        <f>C273</f>
        <v>0.58750000000000002</v>
      </c>
      <c r="M293"/>
    </row>
    <row r="294" spans="1:13" x14ac:dyDescent="0.3">
      <c r="A294" s="87" t="s">
        <v>1468</v>
      </c>
      <c r="B294" s="6">
        <f>B275</f>
        <v>0</v>
      </c>
      <c r="C294" s="55">
        <f>C275</f>
        <v>11.515152</v>
      </c>
      <c r="D294" s="6">
        <f>B276</f>
        <v>0</v>
      </c>
      <c r="E294" s="55">
        <f>C276</f>
        <v>11.515152</v>
      </c>
      <c r="M294"/>
    </row>
    <row r="295" spans="1:13" x14ac:dyDescent="0.3">
      <c r="A295" s="87" t="s">
        <v>1660</v>
      </c>
      <c r="B295" s="6">
        <f>B278</f>
        <v>71</v>
      </c>
      <c r="C295" s="55">
        <f>C278</f>
        <v>0.4303030303030303</v>
      </c>
      <c r="D295" s="6">
        <f>B279</f>
        <v>94</v>
      </c>
      <c r="E295" s="55">
        <f>C279</f>
        <v>0.5696969696969697</v>
      </c>
      <c r="M295"/>
    </row>
    <row r="296" spans="1:13" x14ac:dyDescent="0.3">
      <c r="A296" s="87" t="s">
        <v>1665</v>
      </c>
      <c r="B296" s="6">
        <f>B281</f>
        <v>184</v>
      </c>
      <c r="C296" s="55">
        <f>C281</f>
        <v>0.51111111111111107</v>
      </c>
      <c r="D296" s="6">
        <f>B282</f>
        <v>176</v>
      </c>
      <c r="E296" s="55">
        <f>C282</f>
        <v>0.48888888888888887</v>
      </c>
      <c r="M296"/>
    </row>
    <row r="297" spans="1:13" x14ac:dyDescent="0.3">
      <c r="A297" s="87" t="s">
        <v>247</v>
      </c>
      <c r="B297" s="6">
        <f>B284</f>
        <v>182</v>
      </c>
      <c r="C297" s="55">
        <f>C284</f>
        <v>0.28797468354430378</v>
      </c>
      <c r="D297" s="6">
        <f>B285</f>
        <v>450</v>
      </c>
      <c r="E297" s="55">
        <f>C285</f>
        <v>0.71202531645569622</v>
      </c>
      <c r="M297"/>
    </row>
    <row r="298" spans="1:13" x14ac:dyDescent="0.3">
      <c r="A298" t="s">
        <v>1662</v>
      </c>
      <c r="B298" s="12"/>
      <c r="C298" s="12"/>
      <c r="M298"/>
    </row>
    <row r="299" spans="1:13" x14ac:dyDescent="0.3">
      <c r="A299" s="88"/>
      <c r="B299" s="12"/>
      <c r="C299" s="12"/>
      <c r="M299"/>
    </row>
    <row r="300" spans="1:13" x14ac:dyDescent="0.3">
      <c r="A300" s="1" t="s">
        <v>1666</v>
      </c>
      <c r="C300" s="114" t="s">
        <v>177</v>
      </c>
      <c r="D300" s="114"/>
      <c r="E300" s="141" t="s">
        <v>177</v>
      </c>
      <c r="F300" s="114"/>
      <c r="G300" s="114" t="s">
        <v>177</v>
      </c>
      <c r="M300"/>
    </row>
    <row r="301" spans="1:13" ht="28.8" x14ac:dyDescent="0.3">
      <c r="A301" s="60" t="s">
        <v>1667</v>
      </c>
      <c r="B301" s="60" t="str">
        <f>B3</f>
        <v>City of Taft</v>
      </c>
      <c r="C301" s="60" t="str">
        <f>B3</f>
        <v>City of Taft</v>
      </c>
      <c r="D301" s="60" t="str">
        <f>B4</f>
        <v>Kern County</v>
      </c>
      <c r="E301" s="60" t="str">
        <f>B4</f>
        <v>Kern County</v>
      </c>
      <c r="F301" s="60" t="s">
        <v>171</v>
      </c>
      <c r="G301" s="60" t="s">
        <v>171</v>
      </c>
      <c r="L301" s="269"/>
    </row>
    <row r="302" spans="1:13" x14ac:dyDescent="0.3">
      <c r="A302" s="13" t="s">
        <v>1668</v>
      </c>
      <c r="B302" s="16">
        <f>'Ref. Permits'!B6</f>
        <v>12</v>
      </c>
      <c r="C302" s="55">
        <f>B302/(SUM(B$302:B$305))</f>
        <v>1</v>
      </c>
      <c r="D302" s="16">
        <f>'Ref. Permits'!J6</f>
        <v>2182</v>
      </c>
      <c r="E302" s="55">
        <f>D302/(SUM(D$302:D$305))</f>
        <v>0.99091734786557673</v>
      </c>
      <c r="F302" s="16">
        <f>'Ref. Permits'!R6</f>
        <v>56085</v>
      </c>
      <c r="G302" s="55">
        <f>F302/(SUM(F$302:F$305))</f>
        <v>0.94615112100814813</v>
      </c>
    </row>
    <row r="303" spans="1:13" x14ac:dyDescent="0.3">
      <c r="A303" s="13" t="s">
        <v>1669</v>
      </c>
      <c r="B303" s="16">
        <f>'Ref. Permits'!D6</f>
        <v>0</v>
      </c>
      <c r="C303" s="55">
        <f>B303/(SUM(B$302:B$305))</f>
        <v>0</v>
      </c>
      <c r="D303" s="16">
        <f>'Ref. Permits'!L6</f>
        <v>6</v>
      </c>
      <c r="E303" s="55">
        <f>D303/(SUM(D$302:D$305))</f>
        <v>2.7247956403269754E-3</v>
      </c>
      <c r="F303" s="16">
        <f>'Ref. Permits'!T6</f>
        <v>1210</v>
      </c>
      <c r="G303" s="55">
        <f>F303/(SUM(F$302:F$305))</f>
        <v>2.0412638966209491E-2</v>
      </c>
      <c r="L303" s="267"/>
    </row>
    <row r="304" spans="1:13" x14ac:dyDescent="0.3">
      <c r="A304" s="13" t="s">
        <v>1670</v>
      </c>
      <c r="B304" s="16">
        <f>'Ref. Permits'!F6</f>
        <v>0</v>
      </c>
      <c r="C304" s="55">
        <f>B304/(SUM(B$302:B$305))</f>
        <v>0</v>
      </c>
      <c r="D304" s="16">
        <f>'Ref. Permits'!N6</f>
        <v>8</v>
      </c>
      <c r="E304" s="55">
        <f>D304/(SUM(D$302:D$305))</f>
        <v>3.6330608537693005E-3</v>
      </c>
      <c r="F304" s="16">
        <f>'Ref. Permits'!V6</f>
        <v>470</v>
      </c>
      <c r="G304" s="55">
        <f>F304/(SUM(F$302:F$305))</f>
        <v>7.9288762926598855E-3</v>
      </c>
      <c r="L304" s="267"/>
    </row>
    <row r="305" spans="1:13" x14ac:dyDescent="0.3">
      <c r="A305" s="13" t="s">
        <v>1671</v>
      </c>
      <c r="B305" s="16">
        <f>'Ref. Permits'!H6</f>
        <v>0</v>
      </c>
      <c r="C305" s="55">
        <f>B305/(SUM(B$302:B$305))</f>
        <v>0</v>
      </c>
      <c r="D305" s="16">
        <f>'Ref. Permits'!P6</f>
        <v>6</v>
      </c>
      <c r="E305" s="55">
        <f>D305/(SUM(D$302:D$305))</f>
        <v>2.7247956403269754E-3</v>
      </c>
      <c r="F305" s="16">
        <f>'Ref. Permits'!X6</f>
        <v>1512</v>
      </c>
      <c r="G305" s="55">
        <f>F305/(SUM(F$302:F$305))</f>
        <v>2.5507363732982437E-2</v>
      </c>
      <c r="L305" s="267"/>
    </row>
    <row r="306" spans="1:13" x14ac:dyDescent="0.3">
      <c r="A306" t="s">
        <v>1672</v>
      </c>
      <c r="B306" s="2"/>
      <c r="C306" s="2"/>
      <c r="D306" s="2"/>
      <c r="L306" s="267"/>
      <c r="M306" s="61"/>
    </row>
    <row r="307" spans="1:13" x14ac:dyDescent="0.3">
      <c r="L307" s="267"/>
      <c r="M307" s="42" t="str">
        <f>A306</f>
        <v>Source: U.S. Census Bureau, Building Permits Survey 2019, Table AD:T2</v>
      </c>
    </row>
    <row r="308" spans="1:13" x14ac:dyDescent="0.3">
      <c r="A308" s="1" t="s">
        <v>1673</v>
      </c>
      <c r="B308" s="1" t="s">
        <v>1144</v>
      </c>
      <c r="L308" s="267"/>
    </row>
    <row r="309" spans="1:13" x14ac:dyDescent="0.3">
      <c r="A309" s="1" t="s">
        <v>2453</v>
      </c>
      <c r="L309" s="267"/>
      <c r="M309" s="61" t="s">
        <v>1674</v>
      </c>
    </row>
    <row r="310" spans="1:13" ht="57.6" x14ac:dyDescent="0.3">
      <c r="A310" s="60" t="s">
        <v>1675</v>
      </c>
      <c r="B310" s="60" t="s">
        <v>1676</v>
      </c>
      <c r="C310" s="60">
        <v>2015</v>
      </c>
      <c r="D310" s="60">
        <v>2016</v>
      </c>
      <c r="E310" s="60">
        <v>2017</v>
      </c>
      <c r="F310" s="60">
        <v>2018</v>
      </c>
      <c r="G310" s="60">
        <v>2019</v>
      </c>
      <c r="H310" s="60">
        <v>2020</v>
      </c>
      <c r="I310" s="60">
        <v>2021</v>
      </c>
      <c r="J310" s="60" t="s">
        <v>2455</v>
      </c>
      <c r="K310" s="60" t="s">
        <v>1677</v>
      </c>
      <c r="L310" s="267"/>
      <c r="M310" s="61"/>
    </row>
    <row r="311" spans="1:13" x14ac:dyDescent="0.3">
      <c r="A311" s="13" t="s">
        <v>1678</v>
      </c>
      <c r="B311" s="13">
        <f>SUMIFS('Ref. HCD-2020'!$F$3:$F$253,'Ref. HCD-2020'!$B$3:$B$253,Housing!$B$308,'Ref. HCD-2020'!$T$3:$T$253,"2018")</f>
        <v>52</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3">
        <v>0</v>
      </c>
      <c r="J311" s="263">
        <f>SUM(C311:I311)</f>
        <v>0</v>
      </c>
      <c r="K311" s="140">
        <f>J311/B311</f>
        <v>0</v>
      </c>
      <c r="L311" s="267"/>
      <c r="M311" s="37"/>
    </row>
    <row r="312" spans="1:13" x14ac:dyDescent="0.3">
      <c r="A312" s="13" t="s">
        <v>1679</v>
      </c>
      <c r="B312" s="13">
        <f>SUMIFS('Ref. HCD-2020'!$J$3:$J$253,'Ref. HCD-2020'!$B$3:$B$253,Housing!$B$308,'Ref. HCD-2020'!$T$3:$T$253,"2018")</f>
        <v>26</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3">
        <v>0</v>
      </c>
      <c r="J312" s="263">
        <f t="shared" ref="J312:J316" si="7">SUM(C312:I312)</f>
        <v>0</v>
      </c>
      <c r="K312" s="140">
        <f t="shared" ref="K312:K316" si="8">J312/B312</f>
        <v>0</v>
      </c>
    </row>
    <row r="313" spans="1:13" x14ac:dyDescent="0.3">
      <c r="A313" s="13" t="s">
        <v>1680</v>
      </c>
      <c r="B313" s="13">
        <f>SUMIFS('Ref. HCD-2020'!$N$3:$N$253,'Ref. HCD-2020'!$B$3:$B$253,Housing!$B$308,'Ref. HCD-2020'!$T$3:$T$253,"2018")</f>
        <v>30</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3</v>
      </c>
      <c r="F313" s="6">
        <f>SUMIFS('Ref. HCD-2020'!$O$3:$O$253,'Ref. HCD-2020'!$B$3:$B$253,Housing!$B$308,'Ref. HCD-2020'!$D$3:$D$253,Housing!$F$310)</f>
        <v>2</v>
      </c>
      <c r="G313" s="6">
        <f>SUMIFS('Ref. HCD-2020'!$O$3:$O$253,'Ref. HCD-2020'!$B$3:$B$253,Housing!$B$308,'Ref. HCD-2020'!$D$3:$D$253,Housing!$G$310)</f>
        <v>5</v>
      </c>
      <c r="H313" s="6">
        <v>0</v>
      </c>
      <c r="I313" s="263">
        <v>0</v>
      </c>
      <c r="J313" s="263">
        <f t="shared" si="7"/>
        <v>10</v>
      </c>
      <c r="K313" s="140">
        <f t="shared" si="8"/>
        <v>0.33333333333333331</v>
      </c>
    </row>
    <row r="314" spans="1:13" x14ac:dyDescent="0.3">
      <c r="A314" s="137" t="s">
        <v>1681</v>
      </c>
      <c r="B314" s="138">
        <f>SUM(B311:B313)</f>
        <v>108</v>
      </c>
      <c r="C314" s="138">
        <f t="shared" ref="C314:I314" si="9">SUM(C311:C313)</f>
        <v>0</v>
      </c>
      <c r="D314" s="138">
        <f t="shared" si="9"/>
        <v>0</v>
      </c>
      <c r="E314" s="138">
        <f t="shared" si="9"/>
        <v>3</v>
      </c>
      <c r="F314" s="138">
        <f t="shared" si="9"/>
        <v>2</v>
      </c>
      <c r="G314" s="138">
        <f t="shared" si="9"/>
        <v>5</v>
      </c>
      <c r="H314" s="138">
        <f>SUM(H311:H313)</f>
        <v>0</v>
      </c>
      <c r="I314" s="138">
        <f t="shared" si="9"/>
        <v>0</v>
      </c>
      <c r="J314" s="263">
        <f t="shared" si="7"/>
        <v>10</v>
      </c>
      <c r="K314" s="140">
        <f t="shared" si="8"/>
        <v>9.2592592592592587E-2</v>
      </c>
    </row>
    <row r="315" spans="1:13" x14ac:dyDescent="0.3">
      <c r="A315" s="13" t="s">
        <v>1682</v>
      </c>
      <c r="B315" s="13">
        <f>SUMIFS('Ref. HCD-2020'!$P$3:$P$253,'Ref. HCD-2020'!$B$3:$B$253,Housing!$B$308,'Ref. HCD-2020'!$T$3:$T$253,"2018")</f>
        <v>146</v>
      </c>
      <c r="C315" s="6">
        <f>SUMIFS('Ref. HCD-2020'!$G$3:$G$253,'Ref. HCD-2020'!$B$3:$B$253,Housing!$B$308,'Ref. HCD-2020'!$D$3:$D$253,Housing!$C$310)</f>
        <v>0</v>
      </c>
      <c r="D315" s="6">
        <f>SUMIFS('Ref. HCD-2020'!$Q$3:$Q$253,'Ref. HCD-2020'!$B$3:$B$253,Housing!$B$308,'Ref. HCD-2020'!$D$3:$D$253,Housing!$D$310)</f>
        <v>9</v>
      </c>
      <c r="E315" s="6">
        <f>SUMIFS('Ref. HCD-2020'!$Q$3:$Q$253,'Ref. HCD-2020'!$B$3:$B$253,Housing!$B$308,'Ref. HCD-2020'!$D$3:$D$253,Housing!$E$310)</f>
        <v>12</v>
      </c>
      <c r="F315" s="6">
        <f>SUMIFS('Ref. HCD-2020'!$Q$3:$Q$253,'Ref. HCD-2020'!$B$3:$B$253,Housing!$B$308,'Ref. HCD-2020'!$D$3:$D$253,Housing!$F$310)</f>
        <v>6</v>
      </c>
      <c r="G315" s="6">
        <f>SUMIFS('Ref. HCD-2020'!$Q$3:$Q$253,'Ref. HCD-2020'!$B$3:$B$253,Housing!$B$308,'Ref. HCD-2020'!$D$3:$D$253,Housing!$G$310)</f>
        <v>7</v>
      </c>
      <c r="H315" s="6">
        <v>0</v>
      </c>
      <c r="I315" s="263">
        <v>0</v>
      </c>
      <c r="J315" s="263">
        <f t="shared" si="7"/>
        <v>34</v>
      </c>
      <c r="K315" s="140">
        <f t="shared" si="8"/>
        <v>0.23287671232876711</v>
      </c>
    </row>
    <row r="316" spans="1:13" x14ac:dyDescent="0.3">
      <c r="A316" s="13" t="s">
        <v>1539</v>
      </c>
      <c r="B316" s="6">
        <f>B311+B312+B313+B315</f>
        <v>254</v>
      </c>
      <c r="C316" s="6">
        <f>C311+C312+C313+C315</f>
        <v>0</v>
      </c>
      <c r="D316" s="6">
        <f>SUMIFS('Ref. HCD-2020'!$S$3:$S$253,'Ref. HCD-2020'!$B$3:$B$253,Housing!$B$308,'Ref. HCD-2020'!$D$3:$D$253,Housing!$D$310)</f>
        <v>9</v>
      </c>
      <c r="E316" s="6">
        <f>SUMIFS('Ref. HCD-2020'!$S$3:$S$253,'Ref. HCD-2020'!$B$3:$B$253,Housing!$B$308,'Ref. HCD-2020'!$D$3:$D$253,Housing!$E$310)</f>
        <v>15</v>
      </c>
      <c r="F316" s="6">
        <f>SUMIFS('Ref. HCD-2020'!$S$3:$S$253,'Ref. HCD-2020'!$B$3:$B$253,Housing!$B$308,'Ref. HCD-2020'!$D$3:$D$253,Housing!$F$310)</f>
        <v>8</v>
      </c>
      <c r="G316" s="6">
        <f>SUMIFS('Ref. HCD-2020'!$S$3:$S$253,'Ref. HCD-2020'!$B$3:$B$253,Housing!$B$308,'Ref. HCD-2020'!$D$3:$D$253,Housing!$G$310)</f>
        <v>12</v>
      </c>
      <c r="H316" s="6">
        <f>H311+H312+H313+H315</f>
        <v>0</v>
      </c>
      <c r="I316" s="6">
        <f>I311+I312+I313+I315</f>
        <v>0</v>
      </c>
      <c r="J316" s="263">
        <f t="shared" si="7"/>
        <v>44</v>
      </c>
      <c r="K316" s="140">
        <f t="shared" si="8"/>
        <v>0.17322834645669291</v>
      </c>
    </row>
    <row r="317" spans="1:13" x14ac:dyDescent="0.3">
      <c r="A317" s="139" t="s">
        <v>1683</v>
      </c>
      <c r="B317" s="124"/>
      <c r="C317" s="124"/>
      <c r="D317" s="124"/>
      <c r="E317" s="124"/>
      <c r="F317" s="124"/>
      <c r="G317" s="124"/>
      <c r="H317" s="135"/>
      <c r="I317" s="135"/>
      <c r="J317" s="135"/>
      <c r="K317" s="135"/>
    </row>
    <row r="318" spans="1:13" x14ac:dyDescent="0.3">
      <c r="A318" s="354" t="s">
        <v>2536</v>
      </c>
      <c r="B318" s="354"/>
      <c r="C318" s="354"/>
      <c r="D318" s="354"/>
      <c r="E318" s="354"/>
      <c r="F318" s="354"/>
      <c r="G318" s="354"/>
      <c r="H318" s="354"/>
      <c r="I318" s="354"/>
      <c r="J318" s="120"/>
      <c r="K318" s="120"/>
    </row>
    <row r="320" spans="1:13" x14ac:dyDescent="0.3">
      <c r="A320" s="1" t="s">
        <v>1684</v>
      </c>
      <c r="H320" s="2"/>
      <c r="I320" s="2"/>
      <c r="J320" s="2"/>
      <c r="K320" s="2"/>
    </row>
    <row r="321" spans="1:13" ht="28.8" x14ac:dyDescent="0.3">
      <c r="A321" s="48"/>
      <c r="B321" s="108" t="s">
        <v>1676</v>
      </c>
      <c r="H321" s="2"/>
      <c r="I321" s="2"/>
      <c r="J321" s="2"/>
      <c r="K321" s="2"/>
      <c r="M321"/>
    </row>
    <row r="322" spans="1:13" x14ac:dyDescent="0.3">
      <c r="A322" s="110" t="s">
        <v>1685</v>
      </c>
      <c r="B322" s="16">
        <f>J311</f>
        <v>0</v>
      </c>
      <c r="H322" s="2"/>
      <c r="I322" s="2"/>
      <c r="J322" s="2"/>
      <c r="K322" s="2"/>
      <c r="L322" s="271"/>
      <c r="M322" s="42" t="str">
        <f>A317</f>
        <v>Source: California HCD, 5th Cycle Annual Progress Report Permit Summary (2020)</v>
      </c>
    </row>
    <row r="323" spans="1:13" x14ac:dyDescent="0.3">
      <c r="A323" s="110" t="s">
        <v>2503</v>
      </c>
      <c r="B323" s="16">
        <f>J311/2</f>
        <v>0</v>
      </c>
      <c r="H323" s="2"/>
      <c r="I323" s="2"/>
      <c r="J323" s="2"/>
      <c r="K323" s="2"/>
      <c r="L323" s="270"/>
    </row>
    <row r="324" spans="1:13" x14ac:dyDescent="0.3">
      <c r="A324" s="139" t="s">
        <v>1683</v>
      </c>
      <c r="H324" s="2"/>
      <c r="I324" s="2"/>
      <c r="J324" s="2"/>
      <c r="K324" s="2"/>
    </row>
    <row r="325" spans="1:13" x14ac:dyDescent="0.3">
      <c r="A325" s="363" t="s">
        <v>2473</v>
      </c>
      <c r="B325" s="363"/>
      <c r="C325" s="363"/>
      <c r="D325" s="363"/>
      <c r="E325" s="363"/>
      <c r="F325" s="363"/>
      <c r="G325" s="363"/>
      <c r="H325" s="363"/>
      <c r="I325" s="363"/>
      <c r="J325" s="120"/>
      <c r="K325" s="120"/>
      <c r="M325" s="61" t="s">
        <v>1686</v>
      </c>
    </row>
    <row r="326" spans="1:13" x14ac:dyDescent="0.3">
      <c r="A326" s="47"/>
      <c r="H326" s="2"/>
      <c r="I326" s="2"/>
      <c r="J326" s="2"/>
      <c r="K326" s="2"/>
    </row>
    <row r="327" spans="1:13" x14ac:dyDescent="0.3">
      <c r="A327" s="1" t="s">
        <v>2452</v>
      </c>
      <c r="H327" s="2"/>
      <c r="I327" s="2"/>
      <c r="J327" s="2"/>
      <c r="K327" s="2"/>
    </row>
    <row r="328" spans="1:13" ht="28.8" x14ac:dyDescent="0.3">
      <c r="A328" s="48"/>
      <c r="B328" s="60" t="s">
        <v>2454</v>
      </c>
      <c r="H328" s="2"/>
      <c r="I328" s="2"/>
      <c r="J328" s="2"/>
      <c r="K328" s="2"/>
      <c r="L328" s="269"/>
    </row>
    <row r="329" spans="1:13" x14ac:dyDescent="0.3">
      <c r="A329" s="13" t="s">
        <v>1685</v>
      </c>
      <c r="B329" s="16">
        <v>0</v>
      </c>
      <c r="H329" s="2"/>
      <c r="I329" s="2"/>
      <c r="J329" s="2"/>
      <c r="K329" s="2"/>
      <c r="L329" s="278"/>
    </row>
    <row r="330" spans="1:13" x14ac:dyDescent="0.3">
      <c r="A330" s="13" t="s">
        <v>2503</v>
      </c>
      <c r="B330" s="16">
        <v>0</v>
      </c>
      <c r="L330" s="268"/>
    </row>
    <row r="331" spans="1:13" x14ac:dyDescent="0.3">
      <c r="A331" s="47" t="s">
        <v>2456</v>
      </c>
    </row>
    <row r="332" spans="1:13" x14ac:dyDescent="0.3">
      <c r="A332" s="354" t="s">
        <v>2537</v>
      </c>
      <c r="B332" s="354"/>
      <c r="C332" s="354"/>
      <c r="D332" s="354"/>
      <c r="E332" s="354"/>
      <c r="F332" s="354"/>
      <c r="G332" s="354"/>
      <c r="H332" s="354"/>
      <c r="I332" s="354"/>
      <c r="J332" s="120"/>
      <c r="K332" s="120"/>
      <c r="M332" s="42" t="str">
        <f>A317</f>
        <v>Source: California HCD, 5th Cycle Annual Progress Report Permit Summary (2020)</v>
      </c>
    </row>
    <row r="333" spans="1:13" x14ac:dyDescent="0.3">
      <c r="A333" s="363" t="s">
        <v>2474</v>
      </c>
      <c r="B333" s="363"/>
      <c r="C333" s="363"/>
      <c r="D333" s="363"/>
      <c r="E333" s="363"/>
      <c r="F333" s="363"/>
      <c r="G333" s="363"/>
      <c r="H333" s="363"/>
      <c r="I333" s="363"/>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1687</v>
      </c>
      <c r="M337" s="61" t="s">
        <v>2505</v>
      </c>
    </row>
    <row r="338" spans="1:13" ht="28.95" customHeight="1" x14ac:dyDescent="0.3">
      <c r="A338" s="80"/>
      <c r="B338" s="60" t="str">
        <f>B3</f>
        <v>City of Taft</v>
      </c>
      <c r="C338" s="60"/>
      <c r="D338" s="60" t="str">
        <f>B4</f>
        <v>Kern County</v>
      </c>
      <c r="E338" s="60" t="s">
        <v>1441</v>
      </c>
      <c r="F338" s="60" t="s">
        <v>171</v>
      </c>
      <c r="G338" s="60" t="s">
        <v>1442</v>
      </c>
      <c r="H338" s="58"/>
      <c r="I338" s="58"/>
      <c r="J338" s="58"/>
      <c r="K338" s="58"/>
    </row>
    <row r="339" spans="1:13" x14ac:dyDescent="0.3">
      <c r="A339" t="s">
        <v>1688</v>
      </c>
      <c r="B339" s="10">
        <f>'Ref. ACS-5-YR'!H1205</f>
        <v>182200</v>
      </c>
      <c r="C339" s="55"/>
      <c r="D339" s="10">
        <f>'Ref. ACS-5-YR'!R1205</f>
        <v>226600</v>
      </c>
      <c r="E339" s="55">
        <f>B339/D339</f>
        <v>0.80406001765225066</v>
      </c>
      <c r="F339" s="10">
        <f>'Ref. ACS-5-YR'!AB1205</f>
        <v>538500</v>
      </c>
      <c r="G339" s="55">
        <f>B339/F339</f>
        <v>0.338347260909935</v>
      </c>
      <c r="H339" s="54"/>
      <c r="I339" s="54"/>
      <c r="J339" s="54"/>
      <c r="K339" s="54"/>
    </row>
    <row r="340" spans="1:13" x14ac:dyDescent="0.3">
      <c r="A340" t="s">
        <v>1689</v>
      </c>
    </row>
    <row r="341" spans="1:13" x14ac:dyDescent="0.3">
      <c r="A341" s="353" t="s">
        <v>2534</v>
      </c>
      <c r="B341" s="353"/>
      <c r="C341" s="353"/>
      <c r="D341" s="353"/>
      <c r="E341" s="353"/>
      <c r="F341" s="353"/>
      <c r="G341" s="353"/>
      <c r="H341" s="360"/>
      <c r="I341" s="360"/>
    </row>
    <row r="344" spans="1:13" x14ac:dyDescent="0.3">
      <c r="A344" s="88" t="s">
        <v>1690</v>
      </c>
    </row>
    <row r="345" spans="1:13" x14ac:dyDescent="0.3">
      <c r="A345" s="80"/>
      <c r="B345" s="51">
        <v>1980</v>
      </c>
      <c r="C345" s="51">
        <v>1990</v>
      </c>
      <c r="D345" s="51">
        <v>2000</v>
      </c>
      <c r="E345" s="51">
        <v>2010</v>
      </c>
      <c r="F345" s="51">
        <v>2020</v>
      </c>
      <c r="H345" s="52"/>
      <c r="I345" s="52"/>
      <c r="J345" s="52"/>
      <c r="K345" s="52"/>
    </row>
    <row r="346" spans="1:13" x14ac:dyDescent="0.3">
      <c r="A346" s="13" t="s">
        <v>1691</v>
      </c>
      <c r="B346" s="10">
        <f>'Ref. DC-1980'!B18</f>
        <v>53500</v>
      </c>
      <c r="C346" s="10">
        <f>'Ref. DC-1990'!B95</f>
        <v>79200</v>
      </c>
      <c r="D346" s="10">
        <f>'Ref. DC-2000'!B64</f>
        <v>82600</v>
      </c>
      <c r="E346" s="10">
        <f>'Ref. ACS-5-YR'!B1205</f>
        <v>203300</v>
      </c>
      <c r="F346" s="10">
        <f>'Ref. ACS-5-YR'!H1205</f>
        <v>182200</v>
      </c>
      <c r="H346" s="24"/>
      <c r="I346" s="24"/>
      <c r="J346" s="24"/>
      <c r="K346" s="24"/>
    </row>
    <row r="347" spans="1:13" x14ac:dyDescent="0.3">
      <c r="A347" s="13" t="s">
        <v>175</v>
      </c>
      <c r="B347" s="3"/>
      <c r="C347" s="4">
        <f>(C346-B346)/B346</f>
        <v>0.48037383177570092</v>
      </c>
      <c r="D347" s="4">
        <f t="shared" ref="D347:F347" si="10">(D346-C346)/C346</f>
        <v>4.2929292929292928E-2</v>
      </c>
      <c r="E347" s="4">
        <f t="shared" si="10"/>
        <v>1.4612590799031477</v>
      </c>
      <c r="F347" s="4">
        <f t="shared" si="10"/>
        <v>-0.10378750614854894</v>
      </c>
      <c r="H347" s="19"/>
      <c r="I347" s="19"/>
      <c r="J347" s="19"/>
      <c r="K347" s="19"/>
    </row>
    <row r="348" spans="1:13" x14ac:dyDescent="0.3">
      <c r="A348" t="s">
        <v>1692</v>
      </c>
    </row>
    <row r="349" spans="1:13" x14ac:dyDescent="0.3">
      <c r="A349" s="353" t="s">
        <v>2534</v>
      </c>
      <c r="B349" s="353"/>
      <c r="C349" s="353"/>
      <c r="D349" s="353"/>
      <c r="E349" s="353"/>
      <c r="F349" s="353"/>
      <c r="G349" s="353"/>
      <c r="H349" s="365"/>
      <c r="I349" s="365"/>
    </row>
    <row r="350" spans="1:13" x14ac:dyDescent="0.3">
      <c r="A350" s="357" t="s">
        <v>2467</v>
      </c>
      <c r="B350" s="357"/>
      <c r="C350" s="357"/>
      <c r="D350" s="357"/>
      <c r="E350" s="357"/>
      <c r="F350" s="357"/>
      <c r="G350" s="357"/>
    </row>
    <row r="353" spans="13:14" ht="28.8" x14ac:dyDescent="0.3">
      <c r="M353" s="42" t="str">
        <f>A348</f>
        <v>Source: U.S. Census Bureau, Census 1980(ORG STF1), 1990(STF3), 2000(SF3); ACS 06-10, 16-20 (5-year Estimates), Table B25077</v>
      </c>
    </row>
    <row r="354" spans="13:14" ht="63" customHeight="1" x14ac:dyDescent="0.3">
      <c r="M354" s="84" t="s">
        <v>2481</v>
      </c>
    </row>
    <row r="355" spans="13:14" x14ac:dyDescent="0.3">
      <c r="M355"/>
    </row>
    <row r="356" spans="13:14" x14ac:dyDescent="0.3">
      <c r="M356" s="88" t="s">
        <v>144</v>
      </c>
      <c r="N356" s="1" t="s">
        <v>2538</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1693</v>
      </c>
    </row>
    <row r="382" spans="13:13" ht="57.6" x14ac:dyDescent="0.3">
      <c r="M382" s="290" t="s">
        <v>1694</v>
      </c>
    </row>
    <row r="383" spans="13:13" ht="28.8" x14ac:dyDescent="0.3">
      <c r="M383" s="291" t="s">
        <v>2539</v>
      </c>
    </row>
    <row r="384" spans="13:13" x14ac:dyDescent="0.3">
      <c r="M384"/>
    </row>
    <row r="385" spans="13:13" x14ac:dyDescent="0.3">
      <c r="M385" s="88" t="s">
        <v>145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1693</v>
      </c>
    </row>
    <row r="415" spans="13:13" x14ac:dyDescent="0.3">
      <c r="M415" s="290" t="s">
        <v>1695</v>
      </c>
    </row>
    <row r="416" spans="13:13" ht="28.8" x14ac:dyDescent="0.3">
      <c r="M416" s="291" t="s">
        <v>2539</v>
      </c>
    </row>
    <row r="418" spans="13:13" x14ac:dyDescent="0.3">
      <c r="M418" s="88" t="s">
        <v>146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1693</v>
      </c>
    </row>
    <row r="450" spans="13:13" ht="43.2" x14ac:dyDescent="0.3">
      <c r="M450" s="290" t="s">
        <v>1696</v>
      </c>
    </row>
    <row r="451" spans="13:13" ht="28.8" x14ac:dyDescent="0.3">
      <c r="M451" s="291" t="s">
        <v>2539</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2" t="s">
        <v>2510</v>
      </c>
    </row>
    <row r="2" spans="1:18" x14ac:dyDescent="0.3">
      <c r="A2" t="s">
        <v>2524</v>
      </c>
    </row>
    <row r="4" spans="1:18" ht="43.95" customHeight="1" x14ac:dyDescent="0.3">
      <c r="A4" s="367" t="s">
        <v>2525</v>
      </c>
      <c r="B4" s="367"/>
      <c r="C4" s="367"/>
      <c r="D4" s="367"/>
      <c r="E4" s="367"/>
      <c r="F4" s="367"/>
      <c r="G4" s="367"/>
      <c r="H4" s="367"/>
      <c r="I4" s="367"/>
      <c r="J4" s="367"/>
      <c r="K4" s="367"/>
      <c r="L4" s="367"/>
      <c r="M4" s="367"/>
      <c r="N4" s="367"/>
      <c r="O4" s="367"/>
      <c r="P4" s="367"/>
      <c r="Q4" s="367"/>
      <c r="R4" s="367"/>
    </row>
    <row r="6" spans="1:18" ht="30" customHeight="1" x14ac:dyDescent="0.3">
      <c r="A6" s="367" t="s">
        <v>2526</v>
      </c>
      <c r="B6" s="367"/>
      <c r="C6" s="367"/>
      <c r="D6" s="367"/>
      <c r="E6" s="367"/>
      <c r="F6" s="367"/>
      <c r="G6" s="367"/>
      <c r="H6" s="367"/>
      <c r="I6" s="367"/>
      <c r="J6" s="367"/>
      <c r="K6" s="367"/>
      <c r="L6" s="367"/>
      <c r="M6" s="367"/>
      <c r="N6" s="367"/>
      <c r="O6" s="367"/>
      <c r="P6" s="367"/>
      <c r="Q6" s="367"/>
      <c r="R6" s="367"/>
    </row>
    <row r="8" spans="1:18" ht="44.4" customHeight="1" x14ac:dyDescent="0.3">
      <c r="A8" s="367" t="s">
        <v>2527</v>
      </c>
      <c r="B8" s="367"/>
      <c r="C8" s="367"/>
      <c r="D8" s="367"/>
      <c r="E8" s="367"/>
      <c r="F8" s="367"/>
      <c r="G8" s="367"/>
      <c r="H8" s="367"/>
      <c r="I8" s="367"/>
      <c r="J8" s="367"/>
      <c r="K8" s="367"/>
      <c r="L8" s="367"/>
      <c r="M8" s="367"/>
      <c r="N8" s="367"/>
      <c r="O8" s="367"/>
      <c r="P8" s="367"/>
      <c r="Q8" s="367"/>
      <c r="R8" s="367"/>
    </row>
    <row r="10" spans="1:18" ht="43.2" customHeight="1" x14ac:dyDescent="0.3">
      <c r="A10" s="367" t="s">
        <v>2528</v>
      </c>
      <c r="B10" s="367"/>
      <c r="C10" s="367"/>
      <c r="D10" s="367"/>
      <c r="E10" s="367"/>
      <c r="F10" s="367"/>
      <c r="G10" s="367"/>
      <c r="H10" s="367"/>
      <c r="I10" s="367"/>
      <c r="J10" s="367"/>
      <c r="K10" s="367"/>
      <c r="L10" s="367"/>
      <c r="M10" s="367"/>
      <c r="N10" s="367"/>
      <c r="O10" s="367"/>
      <c r="P10" s="367"/>
      <c r="Q10" s="367"/>
      <c r="R10" s="367"/>
    </row>
    <row r="12" spans="1:18" ht="31.95" customHeight="1" x14ac:dyDescent="0.3">
      <c r="A12" s="367" t="s">
        <v>2529</v>
      </c>
      <c r="B12" s="367"/>
      <c r="C12" s="367"/>
      <c r="D12" s="367"/>
      <c r="E12" s="367"/>
      <c r="F12" s="367"/>
      <c r="G12" s="367"/>
      <c r="H12" s="367"/>
      <c r="I12" s="367"/>
      <c r="J12" s="367"/>
      <c r="K12" s="367"/>
      <c r="L12" s="367"/>
      <c r="M12" s="367"/>
      <c r="N12" s="367"/>
      <c r="O12" s="367"/>
      <c r="P12" s="367"/>
      <c r="Q12" s="367"/>
      <c r="R12" s="367"/>
    </row>
    <row r="14" spans="1:18" ht="28.2" customHeight="1" x14ac:dyDescent="0.3">
      <c r="A14" s="367" t="s">
        <v>2530</v>
      </c>
      <c r="B14" s="367"/>
      <c r="C14" s="367"/>
      <c r="D14" s="367"/>
      <c r="E14" s="367"/>
      <c r="F14" s="367"/>
      <c r="G14" s="367"/>
      <c r="H14" s="367"/>
      <c r="I14" s="367"/>
      <c r="J14" s="367"/>
      <c r="K14" s="367"/>
      <c r="L14" s="367"/>
      <c r="M14" s="367"/>
      <c r="N14" s="367"/>
      <c r="O14" s="367"/>
      <c r="P14" s="367"/>
      <c r="Q14" s="367"/>
      <c r="R14" s="367"/>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8" t="s">
        <v>1697</v>
      </c>
      <c r="C1" s="368"/>
      <c r="D1" s="368"/>
      <c r="E1" s="368"/>
      <c r="F1" s="368"/>
      <c r="G1" s="368"/>
    </row>
    <row r="2" spans="1:31" x14ac:dyDescent="0.3">
      <c r="A2" t="s">
        <v>170</v>
      </c>
      <c r="B2" s="369" t="str">
        <f>Population!B3</f>
        <v>City of Taft</v>
      </c>
      <c r="C2" s="369"/>
      <c r="D2" s="369"/>
      <c r="E2" s="369"/>
      <c r="F2" s="369"/>
      <c r="G2" s="369"/>
      <c r="H2" s="369"/>
      <c r="I2" s="369"/>
      <c r="J2" s="369"/>
      <c r="K2" s="369"/>
      <c r="L2" s="369" t="str">
        <f>Population!B4</f>
        <v>Kern County</v>
      </c>
      <c r="M2" s="369"/>
      <c r="N2" s="369"/>
      <c r="O2" s="369"/>
      <c r="P2" s="369"/>
      <c r="Q2" s="369"/>
      <c r="R2" s="369"/>
      <c r="S2" s="369"/>
      <c r="T2" s="369"/>
      <c r="U2" s="369"/>
      <c r="V2" s="369" t="s">
        <v>171</v>
      </c>
      <c r="W2" s="369"/>
      <c r="X2" s="369"/>
      <c r="Y2" s="369"/>
      <c r="Z2" s="369"/>
      <c r="AA2" s="369"/>
      <c r="AB2" s="369"/>
      <c r="AC2" s="369"/>
      <c r="AD2" s="369"/>
      <c r="AE2" s="369"/>
    </row>
    <row r="3" spans="1:31" s="22" customFormat="1" ht="43.2" x14ac:dyDescent="0.3">
      <c r="A3" s="195"/>
      <c r="B3" s="370">
        <v>2010</v>
      </c>
      <c r="C3" s="370"/>
      <c r="D3" s="370"/>
      <c r="E3" s="370">
        <v>2015</v>
      </c>
      <c r="F3" s="370"/>
      <c r="G3" s="370"/>
      <c r="H3" s="370">
        <v>2020</v>
      </c>
      <c r="I3" s="370"/>
      <c r="J3" s="370"/>
      <c r="K3" s="21" t="s">
        <v>1698</v>
      </c>
      <c r="L3" s="370">
        <v>2010</v>
      </c>
      <c r="M3" s="370"/>
      <c r="N3" s="370"/>
      <c r="O3" s="370">
        <v>2015</v>
      </c>
      <c r="P3" s="370"/>
      <c r="Q3" s="370"/>
      <c r="R3" s="370">
        <v>2020</v>
      </c>
      <c r="S3" s="370"/>
      <c r="T3" s="370"/>
      <c r="U3" s="21" t="s">
        <v>1698</v>
      </c>
      <c r="V3" s="370">
        <v>2010</v>
      </c>
      <c r="W3" s="370"/>
      <c r="X3" s="370"/>
      <c r="Y3" s="370">
        <v>2015</v>
      </c>
      <c r="Z3" s="370"/>
      <c r="AA3" s="370"/>
      <c r="AB3" s="370">
        <v>2020</v>
      </c>
      <c r="AC3" s="370"/>
      <c r="AD3" s="370"/>
      <c r="AE3" s="21" t="s">
        <v>1698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3" t="s">
        <v>1699</v>
      </c>
      <c r="B5" s="303"/>
      <c r="C5" s="303"/>
      <c r="D5" s="303"/>
      <c r="E5" s="303"/>
      <c r="F5" s="303"/>
      <c r="G5" s="303"/>
      <c r="H5" s="303"/>
      <c r="I5" s="303"/>
      <c r="J5" s="303"/>
      <c r="K5" s="303"/>
      <c r="L5" s="303"/>
      <c r="M5" s="303"/>
      <c r="N5" s="303"/>
      <c r="O5" s="303"/>
      <c r="P5" s="303"/>
      <c r="Q5" s="303"/>
      <c r="R5" s="303"/>
      <c r="S5" s="303"/>
      <c r="T5" s="303"/>
      <c r="U5" s="303"/>
      <c r="V5" s="122"/>
      <c r="W5" s="122"/>
      <c r="X5" s="122"/>
      <c r="Y5" s="122"/>
      <c r="Z5" s="122"/>
      <c r="AA5" s="122"/>
      <c r="AB5" s="122"/>
      <c r="AC5" s="122"/>
      <c r="AD5" s="122"/>
      <c r="AE5" s="122"/>
    </row>
    <row r="6" spans="1:31" x14ac:dyDescent="0.3">
      <c r="B6" s="304" t="s">
        <v>1700</v>
      </c>
      <c r="C6" s="304"/>
      <c r="D6" s="304" t="s">
        <v>1701</v>
      </c>
      <c r="E6" s="304" t="s">
        <v>1700</v>
      </c>
      <c r="F6" s="304"/>
      <c r="G6" s="304" t="s">
        <v>1701</v>
      </c>
      <c r="H6" s="304" t="s">
        <v>1700</v>
      </c>
      <c r="I6" s="304"/>
      <c r="J6" s="304" t="s">
        <v>1701</v>
      </c>
      <c r="K6" t="s">
        <v>170</v>
      </c>
      <c r="L6" s="304" t="s">
        <v>1700</v>
      </c>
      <c r="M6" s="304"/>
      <c r="N6" s="304" t="s">
        <v>1701</v>
      </c>
      <c r="O6" s="304" t="s">
        <v>1700</v>
      </c>
      <c r="P6" s="304"/>
      <c r="Q6" s="304" t="s">
        <v>1701</v>
      </c>
      <c r="R6" s="304" t="s">
        <v>1700</v>
      </c>
      <c r="S6" s="304"/>
      <c r="T6" s="304" t="s">
        <v>1701</v>
      </c>
      <c r="U6" t="s">
        <v>170</v>
      </c>
      <c r="V6" s="207" t="s">
        <v>1700</v>
      </c>
      <c r="W6" s="207"/>
      <c r="X6" s="207" t="s">
        <v>1701</v>
      </c>
      <c r="Y6" s="207" t="s">
        <v>1700</v>
      </c>
      <c r="Z6" s="207"/>
      <c r="AA6" s="207" t="s">
        <v>1701</v>
      </c>
      <c r="AB6" s="207" t="s">
        <v>1700</v>
      </c>
      <c r="AC6" s="207"/>
      <c r="AD6" s="207" t="s">
        <v>1701</v>
      </c>
      <c r="AE6" t="s">
        <v>170</v>
      </c>
    </row>
    <row r="7" spans="1:31" x14ac:dyDescent="0.3">
      <c r="A7" t="s">
        <v>172</v>
      </c>
      <c r="B7" s="2">
        <v>9370</v>
      </c>
      <c r="C7" t="s">
        <v>170</v>
      </c>
      <c r="D7" s="2">
        <v>11.5151515151515</v>
      </c>
      <c r="E7" s="2">
        <v>9130</v>
      </c>
      <c r="F7" t="s">
        <v>170</v>
      </c>
      <c r="G7" s="2">
        <v>30.303030303030301</v>
      </c>
      <c r="H7" s="2">
        <v>9189</v>
      </c>
      <c r="I7" t="s">
        <v>170</v>
      </c>
      <c r="J7" s="14">
        <v>56.363636</v>
      </c>
      <c r="K7" s="301">
        <v>-1.9316969050160084E-2</v>
      </c>
      <c r="L7" s="2">
        <v>815693</v>
      </c>
      <c r="M7" t="s">
        <v>170</v>
      </c>
      <c r="N7" s="2">
        <v>0</v>
      </c>
      <c r="O7" s="2">
        <v>865736</v>
      </c>
      <c r="P7" t="s">
        <v>170</v>
      </c>
      <c r="Q7" s="2">
        <v>0</v>
      </c>
      <c r="R7" s="2">
        <v>892458</v>
      </c>
      <c r="S7" t="s">
        <v>170</v>
      </c>
      <c r="T7" s="14">
        <v>0</v>
      </c>
      <c r="U7" s="301">
        <v>9.4110161543619966E-2</v>
      </c>
      <c r="V7" s="2">
        <v>36637290</v>
      </c>
      <c r="W7" s="27" t="s">
        <v>170</v>
      </c>
      <c r="X7" s="2">
        <v>0</v>
      </c>
      <c r="Y7" s="2">
        <v>38421464</v>
      </c>
      <c r="Z7" s="27" t="s">
        <v>170</v>
      </c>
      <c r="AA7" s="14">
        <v>0</v>
      </c>
      <c r="AB7" s="2">
        <v>39346023</v>
      </c>
      <c r="AC7" s="27" t="s">
        <v>170</v>
      </c>
      <c r="AD7" s="14">
        <v>0</v>
      </c>
      <c r="AE7" s="27">
        <v>7.3999999999999996E-2</v>
      </c>
    </row>
    <row r="8" spans="1:31" x14ac:dyDescent="0.3">
      <c r="A8" t="s">
        <v>179</v>
      </c>
      <c r="B8" s="2">
        <v>5774</v>
      </c>
      <c r="C8" s="301">
        <v>0.61622198505869796</v>
      </c>
      <c r="D8" s="2">
        <v>250.90909090909</v>
      </c>
      <c r="E8" s="2">
        <v>5551</v>
      </c>
      <c r="F8" s="301">
        <v>0.60799561883899234</v>
      </c>
      <c r="G8" s="14">
        <v>203.636363636363</v>
      </c>
      <c r="H8" s="2">
        <v>5265</v>
      </c>
      <c r="I8" s="301">
        <v>0.57296767874632715</v>
      </c>
      <c r="J8" s="14">
        <v>255.75756799999999</v>
      </c>
      <c r="K8" s="301">
        <v>-8.8153792864565289E-2</v>
      </c>
      <c r="L8" s="2">
        <v>420962</v>
      </c>
      <c r="M8" s="301">
        <v>0.51607896598352565</v>
      </c>
      <c r="N8" s="2">
        <v>46.6666666666666</v>
      </c>
      <c r="O8" s="2">
        <v>444547</v>
      </c>
      <c r="P8" s="301">
        <v>0.51349025568995632</v>
      </c>
      <c r="Q8" s="14">
        <v>47.878787878787797</v>
      </c>
      <c r="R8" s="2">
        <v>457243</v>
      </c>
      <c r="S8" s="301">
        <v>0.51234119700871072</v>
      </c>
      <c r="T8" s="14">
        <v>34.5454559</v>
      </c>
      <c r="U8" s="301">
        <v>8.6185926520683576E-2</v>
      </c>
      <c r="V8" s="2">
        <v>18223157</v>
      </c>
      <c r="W8" s="27">
        <v>0.497</v>
      </c>
      <c r="X8" s="2">
        <v>632</v>
      </c>
      <c r="Y8" s="2">
        <v>19087135</v>
      </c>
      <c r="Z8" s="27">
        <v>0.497</v>
      </c>
      <c r="AA8" s="14">
        <v>559.39</v>
      </c>
      <c r="AB8" s="2">
        <v>19562882</v>
      </c>
      <c r="AC8" s="27">
        <v>0.497</v>
      </c>
      <c r="AD8" s="14">
        <v>765.45</v>
      </c>
      <c r="AE8" s="27">
        <v>7.3999999999999996E-2</v>
      </c>
    </row>
    <row r="9" spans="1:31" x14ac:dyDescent="0.3">
      <c r="A9" t="s">
        <v>180</v>
      </c>
      <c r="B9" s="2">
        <v>205</v>
      </c>
      <c r="C9" s="301">
        <v>2.1878335112059766E-2</v>
      </c>
      <c r="D9" s="2">
        <v>63.030303030303003</v>
      </c>
      <c r="E9" s="2">
        <v>455</v>
      </c>
      <c r="F9" s="301">
        <v>4.9835706462212484E-2</v>
      </c>
      <c r="G9" s="14">
        <v>98.787878787878796</v>
      </c>
      <c r="H9" s="2">
        <v>369</v>
      </c>
      <c r="I9" s="301">
        <v>4.0156709108716944E-2</v>
      </c>
      <c r="J9" s="14">
        <v>145.454544</v>
      </c>
      <c r="K9" s="301">
        <v>0.8</v>
      </c>
      <c r="L9" s="2">
        <v>36274</v>
      </c>
      <c r="M9" s="301">
        <v>4.4470162181114707E-2</v>
      </c>
      <c r="N9" s="2">
        <v>26.060606060605998</v>
      </c>
      <c r="O9" s="2">
        <v>36856</v>
      </c>
      <c r="P9" s="301">
        <v>4.2571869484461775E-2</v>
      </c>
      <c r="Q9" s="14">
        <v>37.5757575757575</v>
      </c>
      <c r="R9" s="2">
        <v>35309</v>
      </c>
      <c r="S9" s="301">
        <v>3.9563766586214702E-2</v>
      </c>
      <c r="T9" s="14">
        <v>12.121212</v>
      </c>
      <c r="U9" s="301">
        <v>-2.6603076583779015E-2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1702</v>
      </c>
      <c r="B10" s="2">
        <v>212</v>
      </c>
      <c r="C10" s="301">
        <v>2.2625400213447174E-2</v>
      </c>
      <c r="D10" s="2">
        <v>72.727272727272705</v>
      </c>
      <c r="E10" s="2">
        <v>206</v>
      </c>
      <c r="F10" s="301">
        <v>2.2562979189485213E-2</v>
      </c>
      <c r="G10" s="14">
        <v>81.212121212121204</v>
      </c>
      <c r="H10" s="2">
        <v>117</v>
      </c>
      <c r="I10" s="301">
        <v>1.2732615083251714E-2</v>
      </c>
      <c r="J10" s="14">
        <v>70.909090000000006</v>
      </c>
      <c r="K10" s="301">
        <v>-0.44811320754716982</v>
      </c>
      <c r="L10" s="2">
        <v>32885</v>
      </c>
      <c r="M10" s="301">
        <v>4.0315412783976323E-2</v>
      </c>
      <c r="N10" s="2">
        <v>556.969696969697</v>
      </c>
      <c r="O10" s="2">
        <v>36476</v>
      </c>
      <c r="P10" s="301">
        <v>4.2132936599610045E-2</v>
      </c>
      <c r="Q10" s="14">
        <v>561.21212121212102</v>
      </c>
      <c r="R10" s="2">
        <v>36258</v>
      </c>
      <c r="S10" s="301">
        <v>4.0627121948595898E-2</v>
      </c>
      <c r="T10" s="14">
        <v>730.90909999999997</v>
      </c>
      <c r="U10" s="301">
        <v>0.10256956058993462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1703</v>
      </c>
      <c r="B11" s="2">
        <v>466</v>
      </c>
      <c r="C11" s="301">
        <v>4.9733191035218782E-2</v>
      </c>
      <c r="D11" s="2">
        <v>107.87878787878699</v>
      </c>
      <c r="E11" s="2">
        <v>179</v>
      </c>
      <c r="F11" s="301">
        <v>1.9605695509309969E-2</v>
      </c>
      <c r="G11" s="2">
        <v>66.060606060606005</v>
      </c>
      <c r="H11" s="2">
        <v>471</v>
      </c>
      <c r="I11" s="301">
        <v>5.1256937642833823E-2</v>
      </c>
      <c r="J11" s="14">
        <v>122.42424</v>
      </c>
      <c r="K11" s="301">
        <v>1.0729613733905579E-2</v>
      </c>
      <c r="L11" s="2">
        <v>35722</v>
      </c>
      <c r="M11" s="301">
        <v>4.3793436991613269E-2</v>
      </c>
      <c r="N11" s="2">
        <v>562.42424242424204</v>
      </c>
      <c r="O11" s="2">
        <v>35391</v>
      </c>
      <c r="P11" s="301">
        <v>4.0879667704704435E-2</v>
      </c>
      <c r="Q11" s="2">
        <v>563.030303030303</v>
      </c>
      <c r="R11" s="2">
        <v>38408</v>
      </c>
      <c r="S11" s="301">
        <v>4.3036198902357312E-2</v>
      </c>
      <c r="T11" s="14">
        <v>727.27269999999999</v>
      </c>
      <c r="U11" s="301">
        <v>7.5191758580146692E-2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1704</v>
      </c>
      <c r="B12" s="2">
        <v>172</v>
      </c>
      <c r="C12" s="301">
        <v>1.8356456776947704E-2</v>
      </c>
      <c r="D12" s="2">
        <v>63.636363636363598</v>
      </c>
      <c r="E12" s="2">
        <v>195</v>
      </c>
      <c r="F12" s="301">
        <v>2.135815991237678E-2</v>
      </c>
      <c r="G12" s="14">
        <v>67.272727272727195</v>
      </c>
      <c r="H12" s="2">
        <v>265</v>
      </c>
      <c r="I12" s="301">
        <v>2.8838829034715421E-2</v>
      </c>
      <c r="J12" s="14">
        <v>112.727272</v>
      </c>
      <c r="K12" s="301">
        <v>0.54069767441860461</v>
      </c>
      <c r="L12" s="2">
        <v>22656</v>
      </c>
      <c r="M12" s="301">
        <v>2.7775155603885285E-2</v>
      </c>
      <c r="N12" s="2">
        <v>13.9393939393939</v>
      </c>
      <c r="O12" s="2">
        <v>21397</v>
      </c>
      <c r="P12" s="301">
        <v>2.4715386676769823E-2</v>
      </c>
      <c r="Q12" s="14">
        <v>23.030303030302999</v>
      </c>
      <c r="R12" s="2">
        <v>21251</v>
      </c>
      <c r="S12" s="301">
        <v>2.3811764811341261E-2</v>
      </c>
      <c r="T12" s="14">
        <v>1.8181818700000001</v>
      </c>
      <c r="U12" s="301">
        <v>-6.201447740112994E-2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1705</v>
      </c>
      <c r="B13" s="2">
        <v>249</v>
      </c>
      <c r="C13" s="301">
        <v>2.6574172892209178E-2</v>
      </c>
      <c r="D13" s="2">
        <v>137.575757575757</v>
      </c>
      <c r="E13" s="2">
        <v>153</v>
      </c>
      <c r="F13" s="301">
        <v>1.6757940854326397E-2</v>
      </c>
      <c r="G13" s="14">
        <v>55.151515151515099</v>
      </c>
      <c r="H13" s="2">
        <v>229</v>
      </c>
      <c r="I13" s="301">
        <v>2.4921101316791816E-2</v>
      </c>
      <c r="J13" s="14">
        <v>93.939390000000003</v>
      </c>
      <c r="K13" s="301">
        <v>-8.0321285140562249E-2</v>
      </c>
      <c r="L13" s="2">
        <v>14195</v>
      </c>
      <c r="M13" s="301">
        <v>1.7402380552487273E-2</v>
      </c>
      <c r="N13" s="2">
        <v>49.696969696969703</v>
      </c>
      <c r="O13" s="2">
        <v>13821</v>
      </c>
      <c r="P13" s="301">
        <v>1.5964451056673167E-2</v>
      </c>
      <c r="Q13" s="14">
        <v>50.909090909090899</v>
      </c>
      <c r="R13" s="2">
        <v>12966</v>
      </c>
      <c r="S13" s="301">
        <v>1.4528414782544389E-2</v>
      </c>
      <c r="T13" s="14">
        <v>38.181820000000002</v>
      </c>
      <c r="U13" s="301">
        <v>-8.6579781613244103E-2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185</v>
      </c>
      <c r="B14" s="2">
        <v>23</v>
      </c>
      <c r="C14" s="301">
        <v>2.4546424759871932E-3</v>
      </c>
      <c r="D14" s="2">
        <v>13.9393939393939</v>
      </c>
      <c r="E14" s="2">
        <v>149</v>
      </c>
      <c r="F14" s="301">
        <v>1.6319824753559694E-2</v>
      </c>
      <c r="G14" s="14">
        <v>58.787878787878803</v>
      </c>
      <c r="H14" s="2">
        <v>69</v>
      </c>
      <c r="I14" s="301">
        <v>7.5089781260202415E-3</v>
      </c>
      <c r="J14" s="14">
        <v>39.393940000000001</v>
      </c>
      <c r="K14" s="301">
        <v>2</v>
      </c>
      <c r="L14" s="2">
        <v>7442</v>
      </c>
      <c r="M14" s="301">
        <v>9.1235305439669092E-3</v>
      </c>
      <c r="N14" s="2">
        <v>447.87878787878702</v>
      </c>
      <c r="O14" s="2">
        <v>8910</v>
      </c>
      <c r="P14" s="301">
        <v>1.0291821063234058E-2</v>
      </c>
      <c r="Q14" s="14">
        <v>345.45454545454498</v>
      </c>
      <c r="R14" s="2">
        <v>6981</v>
      </c>
      <c r="S14" s="301">
        <v>7.822216843817861E-3</v>
      </c>
      <c r="T14" s="14">
        <v>445.45455900000002</v>
      </c>
      <c r="U14" s="301">
        <v>-6.1945713517871537E-2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186</v>
      </c>
      <c r="B15" s="2">
        <v>39</v>
      </c>
      <c r="C15" s="301">
        <v>4.1622198505869793E-3</v>
      </c>
      <c r="D15" s="2">
        <v>15.151515151515101</v>
      </c>
      <c r="E15" s="2">
        <v>114</v>
      </c>
      <c r="F15" s="301">
        <v>1.2486308871851041E-2</v>
      </c>
      <c r="G15" s="14">
        <v>67.878787878787804</v>
      </c>
      <c r="H15" s="2">
        <v>155</v>
      </c>
      <c r="I15" s="301">
        <v>1.6867994341059962E-2</v>
      </c>
      <c r="J15" s="14">
        <v>66.666664100000006</v>
      </c>
      <c r="K15" s="301">
        <v>2.9743589743589745</v>
      </c>
      <c r="L15" s="2">
        <v>7089</v>
      </c>
      <c r="M15" s="301">
        <v>8.6907696890864573E-3</v>
      </c>
      <c r="N15" s="2">
        <v>349.09090909090901</v>
      </c>
      <c r="O15" s="2">
        <v>8200</v>
      </c>
      <c r="P15" s="301">
        <v>9.471709620484766E-3</v>
      </c>
      <c r="Q15" s="14">
        <v>474.54545454545399</v>
      </c>
      <c r="R15" s="2">
        <v>6823</v>
      </c>
      <c r="S15" s="301">
        <v>7.6451777002391145E-3</v>
      </c>
      <c r="T15" s="14">
        <v>463.03030000000001</v>
      </c>
      <c r="U15" s="301">
        <v>-3.752292283820003E-2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1706</v>
      </c>
      <c r="B16" s="2">
        <v>183</v>
      </c>
      <c r="C16" s="301">
        <v>1.9530416221985057E-2</v>
      </c>
      <c r="D16" s="2">
        <v>35.757575757575701</v>
      </c>
      <c r="E16" s="2">
        <v>170</v>
      </c>
      <c r="F16" s="301">
        <v>1.8619934282584884E-2</v>
      </c>
      <c r="G16" s="14">
        <v>63.636363636363598</v>
      </c>
      <c r="H16" s="2">
        <v>147</v>
      </c>
      <c r="I16" s="301">
        <v>1.5997388181521383E-2</v>
      </c>
      <c r="J16" s="14">
        <v>64.848489999999998</v>
      </c>
      <c r="K16" s="301">
        <v>-0.19672131147540983</v>
      </c>
      <c r="L16" s="2">
        <v>20417</v>
      </c>
      <c r="M16" s="301">
        <v>2.5030250351541574E-2</v>
      </c>
      <c r="N16" s="2">
        <v>480.60606060606</v>
      </c>
      <c r="O16" s="2">
        <v>21028</v>
      </c>
      <c r="P16" s="301">
        <v>2.4289159743848009E-2</v>
      </c>
      <c r="Q16" s="14">
        <v>467.27272727272702</v>
      </c>
      <c r="R16" s="2">
        <v>21614</v>
      </c>
      <c r="S16" s="301">
        <v>2.4218506641208885E-2</v>
      </c>
      <c r="T16" s="14">
        <v>622.42425500000002</v>
      </c>
      <c r="U16" s="301">
        <v>5.8627614243032769E-2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1707</v>
      </c>
      <c r="B17" s="2">
        <v>477</v>
      </c>
      <c r="C17" s="301">
        <v>5.0907150480256139E-2</v>
      </c>
      <c r="D17" s="2">
        <v>86.060606060606005</v>
      </c>
      <c r="E17" s="2">
        <v>417</v>
      </c>
      <c r="F17" s="301">
        <v>4.5673603504928807E-2</v>
      </c>
      <c r="G17" s="14">
        <v>84.242424242424207</v>
      </c>
      <c r="H17" s="2">
        <v>548</v>
      </c>
      <c r="I17" s="301">
        <v>5.9636521928392645E-2</v>
      </c>
      <c r="J17" s="14">
        <v>222.42424</v>
      </c>
      <c r="K17" s="301">
        <v>0.1488469601677149</v>
      </c>
      <c r="L17" s="2">
        <v>33581</v>
      </c>
      <c r="M17" s="301">
        <v>4.1168674979434668E-2</v>
      </c>
      <c r="N17" s="2">
        <v>46.060606060605998</v>
      </c>
      <c r="O17" s="2">
        <v>36497</v>
      </c>
      <c r="P17" s="301">
        <v>4.2157193416930798E-2</v>
      </c>
      <c r="Q17" s="14">
        <v>27.272727272727199</v>
      </c>
      <c r="R17" s="2">
        <v>39315</v>
      </c>
      <c r="S17" s="301">
        <v>4.4052493226572009E-2</v>
      </c>
      <c r="T17" s="14">
        <v>27.272728000000001</v>
      </c>
      <c r="U17" s="301">
        <v>0.17075131770941901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1708</v>
      </c>
      <c r="B18" s="2">
        <v>868</v>
      </c>
      <c r="C18" s="301">
        <v>9.2636072572038416E-2</v>
      </c>
      <c r="D18" s="2">
        <v>126.06060606060601</v>
      </c>
      <c r="E18" s="2">
        <v>669</v>
      </c>
      <c r="F18" s="301">
        <v>7.3274917853231106E-2</v>
      </c>
      <c r="G18" s="14">
        <v>98.181818181818201</v>
      </c>
      <c r="H18" s="2">
        <v>250</v>
      </c>
      <c r="I18" s="301">
        <v>2.7206442485580587E-2</v>
      </c>
      <c r="J18" s="14">
        <v>75.151510000000002</v>
      </c>
      <c r="K18" s="301">
        <v>-0.71198156682027647</v>
      </c>
      <c r="L18" s="2">
        <v>30290</v>
      </c>
      <c r="M18" s="301">
        <v>3.713406882246139E-2</v>
      </c>
      <c r="N18" s="2">
        <v>7.8787878787878798</v>
      </c>
      <c r="O18" s="2">
        <v>33464</v>
      </c>
      <c r="P18" s="301">
        <v>3.8653815943890515E-2</v>
      </c>
      <c r="Q18" s="14">
        <v>36.969696969696898</v>
      </c>
      <c r="R18" s="2">
        <v>35710</v>
      </c>
      <c r="S18" s="301">
        <v>4.0013087450613924E-2</v>
      </c>
      <c r="T18" s="14">
        <v>26.060606</v>
      </c>
      <c r="U18" s="301">
        <v>0.17893694288544074</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1709</v>
      </c>
      <c r="B19" s="2">
        <v>698</v>
      </c>
      <c r="C19" s="301">
        <v>7.4493062966915685E-2</v>
      </c>
      <c r="D19" s="2">
        <v>83.636363636363598</v>
      </c>
      <c r="E19" s="2">
        <v>578</v>
      </c>
      <c r="F19" s="301">
        <v>6.3307776560788606E-2</v>
      </c>
      <c r="G19" s="14">
        <v>83.636363636363598</v>
      </c>
      <c r="H19" s="2">
        <v>458</v>
      </c>
      <c r="I19" s="301">
        <v>4.9842202633583632E-2</v>
      </c>
      <c r="J19" s="14">
        <v>136.96969999999999</v>
      </c>
      <c r="K19" s="301">
        <v>-0.34383954154727792</v>
      </c>
      <c r="L19" s="2">
        <v>28371</v>
      </c>
      <c r="M19" s="301">
        <v>3.4781468027799675E-2</v>
      </c>
      <c r="N19" s="2">
        <v>590.30303030303003</v>
      </c>
      <c r="O19" s="2">
        <v>29493</v>
      </c>
      <c r="P19" s="301">
        <v>3.4066967297189908E-2</v>
      </c>
      <c r="Q19" s="14">
        <v>506.06060606060601</v>
      </c>
      <c r="R19" s="2">
        <v>31772</v>
      </c>
      <c r="S19" s="301">
        <v>3.5600554872050001E-2</v>
      </c>
      <c r="T19" s="14">
        <v>735.75756799999999</v>
      </c>
      <c r="U19" s="301">
        <v>0.11987592964646998</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1710</v>
      </c>
      <c r="B20" s="2">
        <v>559</v>
      </c>
      <c r="C20" s="301">
        <v>5.965848452508004E-2</v>
      </c>
      <c r="D20" s="2">
        <v>102.424242424242</v>
      </c>
      <c r="E20" s="2">
        <v>518</v>
      </c>
      <c r="F20" s="301">
        <v>5.6736035049288064E-2</v>
      </c>
      <c r="G20" s="14">
        <v>81.818181818181799</v>
      </c>
      <c r="H20" s="2">
        <v>491</v>
      </c>
      <c r="I20" s="301">
        <v>5.3433453041680269E-2</v>
      </c>
      <c r="J20" s="14">
        <v>178.78787199999999</v>
      </c>
      <c r="K20" s="301">
        <v>-0.12164579606440072</v>
      </c>
      <c r="L20" s="2">
        <v>29428</v>
      </c>
      <c r="M20" s="301">
        <v>3.6077298689580518E-2</v>
      </c>
      <c r="N20" s="2">
        <v>567.87878787878697</v>
      </c>
      <c r="O20" s="2">
        <v>27648</v>
      </c>
      <c r="P20" s="301">
        <v>3.1935832632580832E-2</v>
      </c>
      <c r="Q20" s="14">
        <v>509.09090909090901</v>
      </c>
      <c r="R20" s="2">
        <v>28459</v>
      </c>
      <c r="S20" s="301">
        <v>3.1888335361439979E-2</v>
      </c>
      <c r="T20" s="14">
        <v>733.93939999999998</v>
      </c>
      <c r="U20" s="301">
        <v>-3.2927823841239635E-2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1711</v>
      </c>
      <c r="B21" s="2">
        <v>274</v>
      </c>
      <c r="C21" s="301">
        <v>2.9242262540021345E-2</v>
      </c>
      <c r="D21" s="2">
        <v>46.6666666666666</v>
      </c>
      <c r="E21" s="2">
        <v>478</v>
      </c>
      <c r="F21" s="301">
        <v>5.2354874041621029E-2</v>
      </c>
      <c r="G21" s="14">
        <v>72.121212121212096</v>
      </c>
      <c r="H21" s="2">
        <v>276</v>
      </c>
      <c r="I21" s="301">
        <v>3.0035912504080966E-2</v>
      </c>
      <c r="J21" s="14">
        <v>109.090912</v>
      </c>
      <c r="K21" s="301">
        <v>7.2992700729927005E-3</v>
      </c>
      <c r="L21" s="2">
        <v>28979</v>
      </c>
      <c r="M21" s="301">
        <v>3.5526846497395466E-2</v>
      </c>
      <c r="N21" s="2">
        <v>22.424242424242401</v>
      </c>
      <c r="O21" s="2">
        <v>27394</v>
      </c>
      <c r="P21" s="301">
        <v>3.1642440651653621E-2</v>
      </c>
      <c r="Q21" s="14">
        <v>22.424242424242401</v>
      </c>
      <c r="R21" s="2">
        <v>26001</v>
      </c>
      <c r="S21" s="301">
        <v>2.9134144127790886E-2</v>
      </c>
      <c r="T21" s="14">
        <v>12.121212</v>
      </c>
      <c r="U21" s="301">
        <v>-0.10276407053383485</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1712</v>
      </c>
      <c r="B22" s="2">
        <v>449</v>
      </c>
      <c r="C22" s="301">
        <v>4.7918890074706511E-2</v>
      </c>
      <c r="D22" s="2">
        <v>69.090909090909093</v>
      </c>
      <c r="E22" s="2">
        <v>337</v>
      </c>
      <c r="F22" s="301">
        <v>3.6911281489594744E-2</v>
      </c>
      <c r="G22" s="14">
        <v>73.3333333333333</v>
      </c>
      <c r="H22" s="2">
        <v>191</v>
      </c>
      <c r="I22" s="301">
        <v>2.0785722058983568E-2</v>
      </c>
      <c r="J22" s="14">
        <v>63.030304000000001</v>
      </c>
      <c r="K22" s="301">
        <v>-0.57461024498886415</v>
      </c>
      <c r="L22" s="2">
        <v>25610</v>
      </c>
      <c r="M22" s="301">
        <v>3.1396616128862208E-2</v>
      </c>
      <c r="N22" s="2">
        <v>11.5151515151515</v>
      </c>
      <c r="O22" s="2">
        <v>27137</v>
      </c>
      <c r="P22" s="301">
        <v>3.1345583411109157E-2</v>
      </c>
      <c r="Q22" s="14">
        <v>32.121212121212103</v>
      </c>
      <c r="R22" s="2">
        <v>24862</v>
      </c>
      <c r="S22" s="301">
        <v>2.7857893592751704E-2</v>
      </c>
      <c r="T22" s="14">
        <v>31.515152</v>
      </c>
      <c r="U22" s="301">
        <v>-2.9207340882467785E-2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1713</v>
      </c>
      <c r="B23" s="2">
        <v>373</v>
      </c>
      <c r="C23" s="301">
        <v>3.9807897545357525E-2</v>
      </c>
      <c r="D23" s="2">
        <v>76.969696969696898</v>
      </c>
      <c r="E23" s="2">
        <v>265</v>
      </c>
      <c r="F23" s="301">
        <v>2.9025191675794086E-2</v>
      </c>
      <c r="G23" s="14">
        <v>70.909090909090907</v>
      </c>
      <c r="H23" s="2">
        <v>297</v>
      </c>
      <c r="I23" s="301">
        <v>3.2321253672869733E-2</v>
      </c>
      <c r="J23" s="14">
        <v>129.090912</v>
      </c>
      <c r="K23" s="301">
        <v>-0.20375335120643431</v>
      </c>
      <c r="L23" s="2">
        <v>20211</v>
      </c>
      <c r="M23" s="301">
        <v>2.4777704356908788E-2</v>
      </c>
      <c r="N23" s="2">
        <v>418.18181818181802</v>
      </c>
      <c r="O23" s="2">
        <v>23787</v>
      </c>
      <c r="P23" s="301">
        <v>2.7476043505179407E-2</v>
      </c>
      <c r="Q23" s="14">
        <v>432.72727272727201</v>
      </c>
      <c r="R23" s="2">
        <v>25371</v>
      </c>
      <c r="S23" s="301">
        <v>2.842822855529336E-2</v>
      </c>
      <c r="T23" s="14">
        <v>560.60609999999997</v>
      </c>
      <c r="U23" s="301">
        <v>0.2553065162535253</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1714</v>
      </c>
      <c r="B24" s="2">
        <v>69</v>
      </c>
      <c r="C24" s="301">
        <v>7.3639274279615795E-3</v>
      </c>
      <c r="D24" s="2">
        <v>27.878787878787801</v>
      </c>
      <c r="E24" s="2">
        <v>157</v>
      </c>
      <c r="F24" s="301">
        <v>1.71960569550931E-2</v>
      </c>
      <c r="G24" s="14">
        <v>61.212121212121197</v>
      </c>
      <c r="H24" s="2">
        <v>39</v>
      </c>
      <c r="I24" s="301">
        <v>4.244205027750571E-3</v>
      </c>
      <c r="J24" s="14">
        <v>28.484848</v>
      </c>
      <c r="K24" s="301">
        <v>-0.43478260869565216</v>
      </c>
      <c r="L24" s="2">
        <v>6554</v>
      </c>
      <c r="M24" s="301">
        <v>8.0348856738993706E-3</v>
      </c>
      <c r="N24" s="2">
        <v>292.72727272727201</v>
      </c>
      <c r="O24" s="2">
        <v>8339</v>
      </c>
      <c r="P24" s="301">
        <v>9.6322666494173745E-3</v>
      </c>
      <c r="Q24" s="14">
        <v>341.21212121212102</v>
      </c>
      <c r="R24" s="2">
        <v>8428</v>
      </c>
      <c r="S24" s="301">
        <v>9.4435816587447249E-3</v>
      </c>
      <c r="T24" s="14">
        <v>361.21212800000001</v>
      </c>
      <c r="U24" s="301">
        <v>0.28593225511138237</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1715</v>
      </c>
      <c r="B25" s="2">
        <v>88</v>
      </c>
      <c r="C25" s="301">
        <v>9.3916755602988268E-3</v>
      </c>
      <c r="D25" s="2">
        <v>26.6666666666666</v>
      </c>
      <c r="E25" s="2">
        <v>130</v>
      </c>
      <c r="F25" s="301">
        <v>1.4238773274917854E-2</v>
      </c>
      <c r="G25" s="14">
        <v>46.6666666666666</v>
      </c>
      <c r="H25" s="2">
        <v>119</v>
      </c>
      <c r="I25" s="301">
        <v>1.2950266623136359E-2</v>
      </c>
      <c r="J25" s="14">
        <v>46.6666679</v>
      </c>
      <c r="K25" s="301">
        <v>0.35227272727272729</v>
      </c>
      <c r="L25" s="2">
        <v>8733</v>
      </c>
      <c r="M25" s="301">
        <v>1.0706233840427709E-2</v>
      </c>
      <c r="N25" s="2">
        <v>366.06060606060601</v>
      </c>
      <c r="O25" s="2">
        <v>10785</v>
      </c>
      <c r="P25" s="301">
        <v>1.2457608324015636E-2</v>
      </c>
      <c r="Q25" s="14">
        <v>406.666666666666</v>
      </c>
      <c r="R25" s="2">
        <v>12733</v>
      </c>
      <c r="S25" s="301">
        <v>1.4267338070811176E-2</v>
      </c>
      <c r="T25" s="14">
        <v>470.90910000000002</v>
      </c>
      <c r="U25" s="301">
        <v>0.45803274934157795</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1716</v>
      </c>
      <c r="B26" s="2">
        <v>72</v>
      </c>
      <c r="C26" s="301">
        <v>7.6840981856990398E-3</v>
      </c>
      <c r="D26" s="2">
        <v>32.121212121212103</v>
      </c>
      <c r="E26" s="2">
        <v>73</v>
      </c>
      <c r="F26" s="301">
        <v>7.9956188389923334E-3</v>
      </c>
      <c r="G26" s="14">
        <v>36.969696969696898</v>
      </c>
      <c r="H26" s="2">
        <v>26</v>
      </c>
      <c r="I26" s="301">
        <v>2.8294700185003811E-3</v>
      </c>
      <c r="J26" s="14">
        <v>24.242424</v>
      </c>
      <c r="K26" s="301">
        <v>-0.63888888888888884</v>
      </c>
      <c r="L26" s="2">
        <v>5339</v>
      </c>
      <c r="M26" s="301">
        <v>6.5453546861380446E-3</v>
      </c>
      <c r="N26" s="2">
        <v>237.575757575757</v>
      </c>
      <c r="O26" s="2">
        <v>5963</v>
      </c>
      <c r="P26" s="301">
        <v>6.8877810325549587E-3</v>
      </c>
      <c r="Q26" s="14">
        <v>284.84848484848402</v>
      </c>
      <c r="R26" s="2">
        <v>7217</v>
      </c>
      <c r="S26" s="301">
        <v>8.0866550582772527E-3</v>
      </c>
      <c r="T26" s="14">
        <v>332.72726399999999</v>
      </c>
      <c r="U26" s="301">
        <v>0.35175126428170067</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1717</v>
      </c>
      <c r="B27" s="2">
        <v>94</v>
      </c>
      <c r="C27" s="301">
        <v>1.0032017075773746E-2</v>
      </c>
      <c r="D27" s="2">
        <v>35.151515151515099</v>
      </c>
      <c r="E27" s="2">
        <v>28</v>
      </c>
      <c r="F27" s="301">
        <v>3.0668127053669223E-3</v>
      </c>
      <c r="G27" s="14">
        <v>15.757575757575699</v>
      </c>
      <c r="H27" s="2">
        <v>75</v>
      </c>
      <c r="I27" s="301">
        <v>8.1619327456741754E-3</v>
      </c>
      <c r="J27" s="14">
        <v>37.5757561</v>
      </c>
      <c r="K27" s="301">
        <v>-0.20212765957446807</v>
      </c>
      <c r="L27" s="2">
        <v>6572</v>
      </c>
      <c r="M27" s="301">
        <v>8.0569527996439839E-3</v>
      </c>
      <c r="N27" s="2">
        <v>258.18181818181802</v>
      </c>
      <c r="O27" s="2">
        <v>7759</v>
      </c>
      <c r="P27" s="301">
        <v>8.9623164567489404E-3</v>
      </c>
      <c r="Q27" s="14">
        <v>313.93939393939303</v>
      </c>
      <c r="R27" s="2">
        <v>9688</v>
      </c>
      <c r="S27" s="301">
        <v>1.0855412803739783E-2</v>
      </c>
      <c r="T27" s="14">
        <v>430.90910000000002</v>
      </c>
      <c r="U27" s="301">
        <v>0.47413268411442483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1718</v>
      </c>
      <c r="B28" s="2">
        <v>83</v>
      </c>
      <c r="C28" s="301">
        <v>8.8580576307363927E-3</v>
      </c>
      <c r="D28" s="2">
        <v>36.969696969696898</v>
      </c>
      <c r="E28" s="2">
        <v>125</v>
      </c>
      <c r="F28" s="301">
        <v>1.3691128148959474E-2</v>
      </c>
      <c r="G28" s="14">
        <v>44.2424242424242</v>
      </c>
      <c r="H28" s="2">
        <v>283</v>
      </c>
      <c r="I28" s="301">
        <v>3.0797692893677224E-2</v>
      </c>
      <c r="J28" s="14">
        <v>129.090912</v>
      </c>
      <c r="K28" s="301">
        <v>2.4096385542168677</v>
      </c>
      <c r="L28" s="2">
        <v>7907</v>
      </c>
      <c r="M28" s="301">
        <v>9.6935979590360589E-3</v>
      </c>
      <c r="N28" s="2">
        <v>253.333333333333</v>
      </c>
      <c r="O28" s="2">
        <v>9906</v>
      </c>
      <c r="P28" s="301">
        <v>1.1442287256161232E-2</v>
      </c>
      <c r="Q28" s="14">
        <v>309.69696969696901</v>
      </c>
      <c r="R28" s="2">
        <v>11352</v>
      </c>
      <c r="S28" s="301">
        <v>1.2719926315860242E-2</v>
      </c>
      <c r="T28" s="14">
        <v>431.51513699999998</v>
      </c>
      <c r="U28" s="301">
        <v>0.4356898950297205</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1719</v>
      </c>
      <c r="B29" s="2">
        <v>0</v>
      </c>
      <c r="C29" s="301">
        <v>0</v>
      </c>
      <c r="D29" s="2">
        <v>80</v>
      </c>
      <c r="E29" s="2">
        <v>71</v>
      </c>
      <c r="F29" s="301">
        <v>7.7765607886089811E-3</v>
      </c>
      <c r="G29" s="2">
        <v>36.969696969696898</v>
      </c>
      <c r="H29" s="2">
        <v>374</v>
      </c>
      <c r="I29" s="301">
        <v>4.0700837958428555E-2</v>
      </c>
      <c r="J29" s="14">
        <v>229.090912</v>
      </c>
      <c r="L29" s="2">
        <v>5569</v>
      </c>
      <c r="M29" s="301">
        <v>6.8273235150969787E-3</v>
      </c>
      <c r="N29" s="2">
        <v>224.24242424242399</v>
      </c>
      <c r="O29" s="2">
        <v>6965</v>
      </c>
      <c r="P29" s="301">
        <v>8.0451777447166344E-3</v>
      </c>
      <c r="Q29" s="2">
        <v>252.72727272727201</v>
      </c>
      <c r="R29" s="2">
        <v>7839</v>
      </c>
      <c r="S29" s="301">
        <v>8.783606623504971E-3</v>
      </c>
      <c r="T29" s="14">
        <v>330.90910000000002</v>
      </c>
      <c r="U29" s="301">
        <v>0.4076135751481415</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1720</v>
      </c>
      <c r="B30" s="2">
        <v>87</v>
      </c>
      <c r="C30" s="301">
        <v>9.2849519743863386E-3</v>
      </c>
      <c r="D30" s="2">
        <v>36.363636363636303</v>
      </c>
      <c r="E30" s="2">
        <v>76</v>
      </c>
      <c r="F30" s="301">
        <v>8.3242059145673605E-3</v>
      </c>
      <c r="G30" s="14">
        <v>38.181818181818102</v>
      </c>
      <c r="H30" s="2">
        <v>16</v>
      </c>
      <c r="I30" s="301">
        <v>1.7412123190771575E-3</v>
      </c>
      <c r="J30" s="14">
        <v>18.181818</v>
      </c>
      <c r="K30" s="301">
        <v>-0.81609195402298851</v>
      </c>
      <c r="L30" s="2">
        <v>4258</v>
      </c>
      <c r="M30" s="301">
        <v>5.220101190031053E-3</v>
      </c>
      <c r="N30" s="2">
        <v>216.969696969697</v>
      </c>
      <c r="O30" s="2">
        <v>4092</v>
      </c>
      <c r="P30" s="301">
        <v>4.7266141179297151E-3</v>
      </c>
      <c r="Q30" s="14">
        <v>225.45454545454501</v>
      </c>
      <c r="R30" s="2">
        <v>4776</v>
      </c>
      <c r="S30" s="301">
        <v>5.3515123400765079E-3</v>
      </c>
      <c r="T30" s="14">
        <v>319.39395100000002</v>
      </c>
      <c r="U30" s="301">
        <v>0.12165335838421794</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1721</v>
      </c>
      <c r="B31" s="2">
        <v>34</v>
      </c>
      <c r="C31" s="301">
        <v>3.6286019210245465E-3</v>
      </c>
      <c r="D31" s="2">
        <v>20.606060606060598</v>
      </c>
      <c r="E31" s="2">
        <v>8</v>
      </c>
      <c r="F31" s="301">
        <v>8.762322015334064E-4</v>
      </c>
      <c r="G31" s="14">
        <v>8.4848484848484809</v>
      </c>
      <c r="H31" s="2">
        <v>0</v>
      </c>
      <c r="I31" s="301">
        <v>0</v>
      </c>
      <c r="J31" s="14">
        <v>11.515152</v>
      </c>
      <c r="K31" s="301">
        <v>-1</v>
      </c>
      <c r="L31" s="2">
        <v>2880</v>
      </c>
      <c r="M31" s="301">
        <v>3.53074011913796E-3</v>
      </c>
      <c r="N31" s="2">
        <v>178.18181818181799</v>
      </c>
      <c r="O31" s="2">
        <v>3239</v>
      </c>
      <c r="P31" s="301">
        <v>3.7413253000914827E-3</v>
      </c>
      <c r="Q31" s="14">
        <v>226.06060606060601</v>
      </c>
      <c r="R31" s="2">
        <v>4110</v>
      </c>
      <c r="S31" s="301">
        <v>4.605258734864834E-3</v>
      </c>
      <c r="T31" s="14">
        <v>309.09089999999998</v>
      </c>
      <c r="U31" s="301">
        <v>0.42708333333333331</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203</v>
      </c>
      <c r="B32" s="2">
        <v>3596</v>
      </c>
      <c r="C32" s="301">
        <v>0.38377801494130204</v>
      </c>
      <c r="D32" s="2">
        <v>250.30303030303</v>
      </c>
      <c r="E32" s="2">
        <v>3579</v>
      </c>
      <c r="F32" s="301">
        <v>0.39200438116100766</v>
      </c>
      <c r="G32" s="14">
        <v>203.636363636363</v>
      </c>
      <c r="H32" s="2">
        <v>3924</v>
      </c>
      <c r="I32" s="301">
        <v>0.42703232125367285</v>
      </c>
      <c r="J32" s="14">
        <v>254.545456</v>
      </c>
      <c r="K32" s="301">
        <v>9.1212458286985543E-2</v>
      </c>
      <c r="L32" s="2">
        <v>394731</v>
      </c>
      <c r="M32" s="301">
        <v>0.48392103401647435</v>
      </c>
      <c r="N32" s="2">
        <v>46.6666666666666</v>
      </c>
      <c r="O32" s="2">
        <v>421189</v>
      </c>
      <c r="P32" s="301">
        <v>0.48650974431004373</v>
      </c>
      <c r="Q32" s="14">
        <v>47.878787878787797</v>
      </c>
      <c r="R32" s="2">
        <v>435215</v>
      </c>
      <c r="S32" s="301">
        <v>0.48765880299128922</v>
      </c>
      <c r="T32" s="14">
        <v>34.5454559</v>
      </c>
      <c r="U32" s="301">
        <v>0.10256098456923829</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180</v>
      </c>
      <c r="B33" s="2">
        <v>340</v>
      </c>
      <c r="C33" s="301">
        <v>3.6286019210245463E-2</v>
      </c>
      <c r="D33" s="2">
        <v>93.939393939393895</v>
      </c>
      <c r="E33" s="2">
        <v>152</v>
      </c>
      <c r="F33" s="301">
        <v>1.6648411829134721E-2</v>
      </c>
      <c r="G33" s="14">
        <v>58.787878787878803</v>
      </c>
      <c r="H33" s="2">
        <v>342</v>
      </c>
      <c r="I33" s="301">
        <v>3.7218413320274243E-2</v>
      </c>
      <c r="J33" s="14">
        <v>113.333336</v>
      </c>
      <c r="K33" s="301">
        <v>5.8823529411764705E-3</v>
      </c>
      <c r="L33" s="2">
        <v>35210</v>
      </c>
      <c r="M33" s="301">
        <v>4.3165749859322075E-2</v>
      </c>
      <c r="N33" s="2">
        <v>20.606060606060598</v>
      </c>
      <c r="O33" s="2">
        <v>35742</v>
      </c>
      <c r="P33" s="301">
        <v>4.1285103079922746E-2</v>
      </c>
      <c r="Q33" s="14">
        <v>13.9393939393939</v>
      </c>
      <c r="R33" s="2">
        <v>33758</v>
      </c>
      <c r="S33" s="301">
        <v>3.782586967678031E-2</v>
      </c>
      <c r="T33" s="14">
        <v>17.575758</v>
      </c>
      <c r="U33" s="301">
        <v>-4.123828457824482E-2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1702</v>
      </c>
      <c r="B34" s="2">
        <v>330</v>
      </c>
      <c r="C34" s="301">
        <v>3.5218783351120594E-2</v>
      </c>
      <c r="D34" s="2">
        <v>87.878787878787904</v>
      </c>
      <c r="E34" s="2">
        <v>313</v>
      </c>
      <c r="F34" s="301">
        <v>3.4282584884994527E-2</v>
      </c>
      <c r="G34" s="2">
        <v>81.212121212121204</v>
      </c>
      <c r="H34" s="2">
        <v>376</v>
      </c>
      <c r="I34" s="301">
        <v>4.0918489498313199E-2</v>
      </c>
      <c r="J34" s="14">
        <v>113.333336</v>
      </c>
      <c r="K34" s="301">
        <v>0.1393939393939394</v>
      </c>
      <c r="L34" s="2">
        <v>32916</v>
      </c>
      <c r="M34" s="301">
        <v>4.035341727831427E-2</v>
      </c>
      <c r="N34" s="2">
        <v>530.30303030303003</v>
      </c>
      <c r="O34" s="2">
        <v>36216</v>
      </c>
      <c r="P34" s="301">
        <v>4.1832614099448329E-2</v>
      </c>
      <c r="Q34" s="2">
        <v>535.75757575757495</v>
      </c>
      <c r="R34" s="2">
        <v>35258</v>
      </c>
      <c r="S34" s="301">
        <v>3.9506621039869662E-2</v>
      </c>
      <c r="T34" s="14">
        <v>824.24243200000001</v>
      </c>
      <c r="U34" s="301">
        <v>7.1150808117632761E-2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1703</v>
      </c>
      <c r="B35" s="2">
        <v>342</v>
      </c>
      <c r="C35" s="301">
        <v>3.6499466382070439E-2</v>
      </c>
      <c r="D35" s="2">
        <v>141.21212121212099</v>
      </c>
      <c r="E35" s="2">
        <v>378</v>
      </c>
      <c r="F35" s="301">
        <v>4.1401971522453451E-2</v>
      </c>
      <c r="G35" s="14">
        <v>90.303030303030297</v>
      </c>
      <c r="H35" s="2">
        <v>252</v>
      </c>
      <c r="I35" s="301">
        <v>2.742409402546523E-2</v>
      </c>
      <c r="J35" s="14">
        <v>109.090912</v>
      </c>
      <c r="K35" s="301">
        <v>-0.26315789473684209</v>
      </c>
      <c r="L35" s="2">
        <v>32868</v>
      </c>
      <c r="M35" s="301">
        <v>4.0294571609661968E-2</v>
      </c>
      <c r="N35" s="2">
        <v>525.45454545454504</v>
      </c>
      <c r="O35" s="2">
        <v>33428</v>
      </c>
      <c r="P35" s="301">
        <v>3.8612232828483507E-2</v>
      </c>
      <c r="Q35" s="14">
        <v>540.60606060606005</v>
      </c>
      <c r="R35" s="2">
        <v>37419</v>
      </c>
      <c r="S35" s="301">
        <v>4.1928023503627058E-2</v>
      </c>
      <c r="T35" s="14">
        <v>825.45450000000005</v>
      </c>
      <c r="U35" s="301">
        <v>0.13846294267981016</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1704</v>
      </c>
      <c r="B36" s="2">
        <v>206</v>
      </c>
      <c r="C36" s="301">
        <v>2.1985058697972251E-2</v>
      </c>
      <c r="D36" s="2">
        <v>47.878787878787797</v>
      </c>
      <c r="E36" s="2">
        <v>155</v>
      </c>
      <c r="F36" s="301">
        <v>1.6976998904709748E-2</v>
      </c>
      <c r="G36" s="14">
        <v>91.515151515151501</v>
      </c>
      <c r="H36" s="2">
        <v>43</v>
      </c>
      <c r="I36" s="301">
        <v>4.6795081075198608E-3</v>
      </c>
      <c r="J36" s="14">
        <v>35.757576</v>
      </c>
      <c r="K36" s="301">
        <v>-0.79126213592233008</v>
      </c>
      <c r="L36" s="2">
        <v>21102</v>
      </c>
      <c r="M36" s="301">
        <v>2.5870027081267094E-2</v>
      </c>
      <c r="N36" s="2">
        <v>18.7878787878787</v>
      </c>
      <c r="O36" s="2">
        <v>20403</v>
      </c>
      <c r="P36" s="301">
        <v>2.3567230656920818E-2</v>
      </c>
      <c r="Q36" s="14">
        <v>18.181818181818102</v>
      </c>
      <c r="R36" s="2">
        <v>20498</v>
      </c>
      <c r="S36" s="301">
        <v>2.2968027627070405E-2</v>
      </c>
      <c r="T36" s="14">
        <v>9.6969700000000003</v>
      </c>
      <c r="U36" s="301">
        <v>-2.8622879347929106E-2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1705</v>
      </c>
      <c r="B37" s="2">
        <v>78</v>
      </c>
      <c r="C37" s="301">
        <v>8.3244397011739586E-3</v>
      </c>
      <c r="D37" s="2">
        <v>44.848484848484802</v>
      </c>
      <c r="E37" s="2">
        <v>124</v>
      </c>
      <c r="F37" s="301">
        <v>1.3581599123767798E-2</v>
      </c>
      <c r="G37" s="14">
        <v>54.545454545454497</v>
      </c>
      <c r="H37" s="2">
        <v>78</v>
      </c>
      <c r="I37" s="301">
        <v>8.4884100555011419E-3</v>
      </c>
      <c r="J37" s="14">
        <v>27.878788</v>
      </c>
      <c r="K37" s="301">
        <v>0</v>
      </c>
      <c r="L37" s="2">
        <v>12465</v>
      </c>
      <c r="M37" s="301">
        <v>1.5281484578143984E-2</v>
      </c>
      <c r="N37" s="2">
        <v>49.090909090909101</v>
      </c>
      <c r="O37" s="2">
        <v>11872</v>
      </c>
      <c r="P37" s="301">
        <v>1.3713187391999409E-2</v>
      </c>
      <c r="Q37" s="14">
        <v>122.424242424242</v>
      </c>
      <c r="R37" s="2">
        <v>11660</v>
      </c>
      <c r="S37" s="301">
        <v>1.3065040595747923E-2</v>
      </c>
      <c r="T37" s="14">
        <v>37.5757561</v>
      </c>
      <c r="U37" s="301">
        <v>-6.45808263136783E-2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185</v>
      </c>
      <c r="B38" s="2">
        <v>71</v>
      </c>
      <c r="C38" s="301">
        <v>7.5773745997865525E-3</v>
      </c>
      <c r="D38" s="2">
        <v>48.484848484848399</v>
      </c>
      <c r="E38" s="2">
        <v>92</v>
      </c>
      <c r="F38" s="301">
        <v>1.0076670317634174E-2</v>
      </c>
      <c r="G38" s="14">
        <v>38.181818181818102</v>
      </c>
      <c r="H38" s="2">
        <v>201</v>
      </c>
      <c r="I38" s="301">
        <v>2.187397975840679E-2</v>
      </c>
      <c r="J38" s="14">
        <v>85.454544100000007</v>
      </c>
      <c r="K38" s="301">
        <v>1.8309859154929577</v>
      </c>
      <c r="L38" s="2">
        <v>6558</v>
      </c>
      <c r="M38" s="301">
        <v>8.0397894796203958E-3</v>
      </c>
      <c r="N38" s="2">
        <v>304.24242424242402</v>
      </c>
      <c r="O38" s="2">
        <v>6778</v>
      </c>
      <c r="P38" s="301">
        <v>7.8291765619080186E-3</v>
      </c>
      <c r="Q38" s="14">
        <v>342.42424242424198</v>
      </c>
      <c r="R38" s="2">
        <v>5560</v>
      </c>
      <c r="S38" s="301">
        <v>6.2299850525178776E-3</v>
      </c>
      <c r="T38" s="14">
        <v>352.72726399999999</v>
      </c>
      <c r="U38" s="301">
        <v>-0.15218054284842941</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186</v>
      </c>
      <c r="B39" s="2">
        <v>13</v>
      </c>
      <c r="C39" s="301">
        <v>1.3874066168623265E-3</v>
      </c>
      <c r="D39" s="2">
        <v>12.7272727272727</v>
      </c>
      <c r="E39" s="2">
        <v>6</v>
      </c>
      <c r="F39" s="301">
        <v>6.5717415115005477E-4</v>
      </c>
      <c r="G39" s="14">
        <v>6.6666666666666599</v>
      </c>
      <c r="H39" s="2">
        <v>44</v>
      </c>
      <c r="I39" s="301">
        <v>4.7883338774621833E-3</v>
      </c>
      <c r="J39" s="14">
        <v>29.69697</v>
      </c>
      <c r="K39" s="301">
        <v>2.3846153846153846</v>
      </c>
      <c r="L39" s="2">
        <v>5016</v>
      </c>
      <c r="M39" s="301">
        <v>6.1493723741652805E-3</v>
      </c>
      <c r="N39" s="2">
        <v>283.636363636363</v>
      </c>
      <c r="O39" s="2">
        <v>6296</v>
      </c>
      <c r="P39" s="301">
        <v>7.2724248500697676E-3</v>
      </c>
      <c r="Q39" s="14">
        <v>391.51515151515099</v>
      </c>
      <c r="R39" s="2">
        <v>5754</v>
      </c>
      <c r="S39" s="301">
        <v>6.447362228810768E-3</v>
      </c>
      <c r="T39" s="14">
        <v>310.30304000000001</v>
      </c>
      <c r="U39" s="301">
        <v>0.1471291866028708</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1706</v>
      </c>
      <c r="B40" s="2">
        <v>121</v>
      </c>
      <c r="C40" s="301">
        <v>1.2913553895410886E-2</v>
      </c>
      <c r="D40" s="2">
        <v>61.212121212121197</v>
      </c>
      <c r="E40" s="2">
        <v>194</v>
      </c>
      <c r="F40" s="301">
        <v>2.1248630887185104E-2</v>
      </c>
      <c r="G40" s="14">
        <v>71.515151515151501</v>
      </c>
      <c r="H40" s="2">
        <v>49</v>
      </c>
      <c r="I40" s="301">
        <v>5.3324627271737948E-3</v>
      </c>
      <c r="J40" s="14">
        <v>35.151516000000001</v>
      </c>
      <c r="K40" s="301">
        <v>-0.5950413223140496</v>
      </c>
      <c r="L40" s="2">
        <v>16710</v>
      </c>
      <c r="M40" s="301">
        <v>2.0485648399581707E-2</v>
      </c>
      <c r="N40" s="2">
        <v>377.575757575757</v>
      </c>
      <c r="O40" s="2">
        <v>19485</v>
      </c>
      <c r="P40" s="301">
        <v>2.2506861214042155E-2</v>
      </c>
      <c r="Q40" s="14">
        <v>427.27272727272702</v>
      </c>
      <c r="R40" s="2">
        <v>19104</v>
      </c>
      <c r="S40" s="301">
        <v>2.1406049360306031E-2</v>
      </c>
      <c r="T40" s="14">
        <v>443.03030000000001</v>
      </c>
      <c r="U40" s="301">
        <v>0.14326750448833034</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1707</v>
      </c>
      <c r="B41" s="2">
        <v>119</v>
      </c>
      <c r="C41" s="301">
        <v>1.2700106723585913E-2</v>
      </c>
      <c r="D41" s="2">
        <v>52.727272727272698</v>
      </c>
      <c r="E41" s="2">
        <v>170</v>
      </c>
      <c r="F41" s="301">
        <v>1.8619934282584884E-2</v>
      </c>
      <c r="G41" s="14">
        <v>59.393939393939398</v>
      </c>
      <c r="H41" s="2">
        <v>117</v>
      </c>
      <c r="I41" s="301">
        <v>1.2732615083251714E-2</v>
      </c>
      <c r="J41" s="14">
        <v>69.696969999999993</v>
      </c>
      <c r="K41" s="301">
        <v>-1.680672268907563E-2</v>
      </c>
      <c r="L41" s="2">
        <v>28001</v>
      </c>
      <c r="M41" s="301">
        <v>3.4327865998604865E-2</v>
      </c>
      <c r="N41" s="2">
        <v>31.515151515151501</v>
      </c>
      <c r="O41" s="2">
        <v>30394</v>
      </c>
      <c r="P41" s="301">
        <v>3.5107700268904148E-2</v>
      </c>
      <c r="Q41" s="14">
        <v>18.7878787878787</v>
      </c>
      <c r="R41" s="2">
        <v>33581</v>
      </c>
      <c r="S41" s="301">
        <v>3.7627541015935767E-2</v>
      </c>
      <c r="T41" s="14">
        <v>15.757576</v>
      </c>
      <c r="U41" s="301">
        <v>0.1992785971929574</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1708</v>
      </c>
      <c r="B42" s="2">
        <v>363</v>
      </c>
      <c r="C42" s="301">
        <v>3.8740661686232657E-2</v>
      </c>
      <c r="D42" s="2">
        <v>81.818181818181799</v>
      </c>
      <c r="E42" s="2">
        <v>169</v>
      </c>
      <c r="F42" s="301">
        <v>1.8510405257393208E-2</v>
      </c>
      <c r="G42" s="14">
        <v>56.969696969696898</v>
      </c>
      <c r="H42" s="2">
        <v>367</v>
      </c>
      <c r="I42" s="301">
        <v>3.9939057568832301E-2</v>
      </c>
      <c r="J42" s="14">
        <v>163.636368</v>
      </c>
      <c r="K42" s="301">
        <v>1.1019283746556474E-2</v>
      </c>
      <c r="L42" s="2">
        <v>25467</v>
      </c>
      <c r="M42" s="301">
        <v>3.1221305074335563E-2</v>
      </c>
      <c r="N42" s="2">
        <v>75.757575757575694</v>
      </c>
      <c r="O42" s="2">
        <v>28565</v>
      </c>
      <c r="P42" s="301">
        <v>3.2995046988920411E-2</v>
      </c>
      <c r="Q42" s="14">
        <v>29.090909090909101</v>
      </c>
      <c r="R42" s="2">
        <v>30486</v>
      </c>
      <c r="S42" s="301">
        <v>3.4159590703428062E-2</v>
      </c>
      <c r="T42" s="14">
        <v>33.3333321</v>
      </c>
      <c r="U42" s="301">
        <v>0.19707857226999648</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1709</v>
      </c>
      <c r="B43" s="2">
        <v>304</v>
      </c>
      <c r="C43" s="301">
        <v>3.2443970117395943E-2</v>
      </c>
      <c r="D43" s="2">
        <v>76.969696969696898</v>
      </c>
      <c r="E43" s="2">
        <v>190</v>
      </c>
      <c r="F43" s="301">
        <v>2.0810514786418401E-2</v>
      </c>
      <c r="G43" s="14">
        <v>65.454545454545396</v>
      </c>
      <c r="H43" s="2">
        <v>199</v>
      </c>
      <c r="I43" s="301">
        <v>2.1656328218522147E-2</v>
      </c>
      <c r="J43" s="14">
        <v>81.818183899999994</v>
      </c>
      <c r="K43" s="301">
        <v>-0.34539473684210525</v>
      </c>
      <c r="L43" s="2">
        <v>25106</v>
      </c>
      <c r="M43" s="301">
        <v>3.0778736608013064E-2</v>
      </c>
      <c r="N43" s="2">
        <v>547.87878787878697</v>
      </c>
      <c r="O43" s="2">
        <v>26617</v>
      </c>
      <c r="P43" s="301">
        <v>3.0744938410785735E-2</v>
      </c>
      <c r="Q43" s="14">
        <v>601.21212121212102</v>
      </c>
      <c r="R43" s="2">
        <v>28356</v>
      </c>
      <c r="S43" s="301">
        <v>3.1772923767841174E-2</v>
      </c>
      <c r="T43" s="14">
        <v>653.93939999999998</v>
      </c>
      <c r="U43" s="301">
        <v>0.12945112722058472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1710</v>
      </c>
      <c r="B44" s="2">
        <v>59</v>
      </c>
      <c r="C44" s="301">
        <v>6.2966915688367131E-3</v>
      </c>
      <c r="D44" s="2">
        <v>30.909090909090899</v>
      </c>
      <c r="E44" s="2">
        <v>182</v>
      </c>
      <c r="F44" s="301">
        <v>1.9934282584884996E-2</v>
      </c>
      <c r="G44" s="14">
        <v>62.424242424242401</v>
      </c>
      <c r="H44" s="2">
        <v>284</v>
      </c>
      <c r="I44" s="301">
        <v>3.0906518663619546E-2</v>
      </c>
      <c r="J44" s="14">
        <v>129.090912</v>
      </c>
      <c r="K44" s="301">
        <v>3.8135593220338984</v>
      </c>
      <c r="L44" s="2">
        <v>26521</v>
      </c>
      <c r="M44" s="301">
        <v>3.2513457881825636E-2</v>
      </c>
      <c r="N44" s="2">
        <v>553.93939393939399</v>
      </c>
      <c r="O44" s="2">
        <v>25361</v>
      </c>
      <c r="P44" s="301">
        <v>2.9294149717696848E-2</v>
      </c>
      <c r="Q44" s="14">
        <v>607.27272727272702</v>
      </c>
      <c r="R44" s="2">
        <v>25309</v>
      </c>
      <c r="S44" s="301">
        <v>2.8358757498952333E-2</v>
      </c>
      <c r="T44" s="14">
        <v>660</v>
      </c>
      <c r="U44" s="301">
        <v>-4.5699634252102106E-2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1711</v>
      </c>
      <c r="B45" s="2">
        <v>175</v>
      </c>
      <c r="C45" s="301">
        <v>1.8676627534685165E-2</v>
      </c>
      <c r="D45" s="2">
        <v>61.818181818181799</v>
      </c>
      <c r="E45" s="2">
        <v>219</v>
      </c>
      <c r="F45" s="301">
        <v>2.3986856516977E-2</v>
      </c>
      <c r="G45" s="2">
        <v>74.545454545454504</v>
      </c>
      <c r="H45" s="2">
        <v>224</v>
      </c>
      <c r="I45" s="301">
        <v>2.4376972467080205E-2</v>
      </c>
      <c r="J45" s="14">
        <v>83.030304000000001</v>
      </c>
      <c r="K45" s="301">
        <v>0.28000000000000003</v>
      </c>
      <c r="L45" s="2">
        <v>26764</v>
      </c>
      <c r="M45" s="301">
        <v>3.2811364079377903E-2</v>
      </c>
      <c r="N45" s="2">
        <v>4.2424242424242404</v>
      </c>
      <c r="O45" s="2">
        <v>25449</v>
      </c>
      <c r="P45" s="301">
        <v>2.9395797333136197E-2</v>
      </c>
      <c r="Q45" s="2">
        <v>18.181818181818102</v>
      </c>
      <c r="R45" s="2">
        <v>24585</v>
      </c>
      <c r="S45" s="301">
        <v>2.7547514841034536E-2</v>
      </c>
      <c r="T45" s="14">
        <v>13.939394</v>
      </c>
      <c r="U45" s="301">
        <v>-8.1415334030787628E-2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1712</v>
      </c>
      <c r="B46" s="2">
        <v>149</v>
      </c>
      <c r="C46" s="301">
        <v>1.5901814300960514E-2</v>
      </c>
      <c r="D46" s="2">
        <v>50.303030303030297</v>
      </c>
      <c r="E46" s="2">
        <v>295</v>
      </c>
      <c r="F46" s="301">
        <v>3.2311062431544357E-2</v>
      </c>
      <c r="G46" s="14">
        <v>97.575757575757606</v>
      </c>
      <c r="H46" s="2">
        <v>59</v>
      </c>
      <c r="I46" s="301">
        <v>6.4207204265970185E-3</v>
      </c>
      <c r="J46" s="14">
        <v>58.787880000000001</v>
      </c>
      <c r="K46" s="301">
        <v>-0.60402684563758391</v>
      </c>
      <c r="L46" s="2">
        <v>24053</v>
      </c>
      <c r="M46" s="301">
        <v>2.9487809751953246E-2</v>
      </c>
      <c r="N46" s="2">
        <v>2.4242424242424199</v>
      </c>
      <c r="O46" s="2">
        <v>26349</v>
      </c>
      <c r="P46" s="301">
        <v>3.0435375218311356E-2</v>
      </c>
      <c r="Q46" s="14">
        <v>7.2727272727272698</v>
      </c>
      <c r="R46" s="2">
        <v>24278</v>
      </c>
      <c r="S46" s="301">
        <v>2.7203521062055581E-2</v>
      </c>
      <c r="T46" s="14">
        <v>26.060606</v>
      </c>
      <c r="U46" s="301">
        <v>9.3543424936598351E-3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1713</v>
      </c>
      <c r="B47" s="2">
        <v>220</v>
      </c>
      <c r="C47" s="301">
        <v>2.3479188900747065E-2</v>
      </c>
      <c r="D47" s="2">
        <v>66.060606060606005</v>
      </c>
      <c r="E47" s="2">
        <v>226</v>
      </c>
      <c r="F47" s="301">
        <v>2.475355969331873E-2</v>
      </c>
      <c r="G47" s="2">
        <v>69.090909090909093</v>
      </c>
      <c r="H47" s="2">
        <v>182</v>
      </c>
      <c r="I47" s="301">
        <v>1.9806290129502666E-2</v>
      </c>
      <c r="J47" s="14">
        <v>69.696969999999993</v>
      </c>
      <c r="K47" s="301">
        <v>-0.17272727272727273</v>
      </c>
      <c r="L47" s="2">
        <v>19611</v>
      </c>
      <c r="M47" s="301">
        <v>2.4042133498755048E-2</v>
      </c>
      <c r="N47" s="2">
        <v>349.09090909090901</v>
      </c>
      <c r="O47" s="2">
        <v>22692</v>
      </c>
      <c r="P47" s="301">
        <v>2.6211223744882967E-2</v>
      </c>
      <c r="Q47" s="2">
        <v>519.39393939393904</v>
      </c>
      <c r="R47" s="2">
        <v>24098</v>
      </c>
      <c r="S47" s="301">
        <v>2.700183089848486E-2</v>
      </c>
      <c r="T47" s="14">
        <v>634.54549999999995</v>
      </c>
      <c r="U47" s="301">
        <v>0.22880016317372903</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1714</v>
      </c>
      <c r="B48" s="2">
        <v>93</v>
      </c>
      <c r="C48" s="301">
        <v>9.9252934898612592E-3</v>
      </c>
      <c r="D48" s="2">
        <v>38.787878787878697</v>
      </c>
      <c r="E48" s="2">
        <v>86</v>
      </c>
      <c r="F48" s="301">
        <v>9.4194961664841176E-3</v>
      </c>
      <c r="G48" s="14">
        <v>39.393939393939398</v>
      </c>
      <c r="H48" s="2">
        <v>55</v>
      </c>
      <c r="I48" s="301">
        <v>5.9854173468277287E-3</v>
      </c>
      <c r="J48" s="14">
        <v>36.969695999999999</v>
      </c>
      <c r="K48" s="301">
        <v>-0.40860215053763443</v>
      </c>
      <c r="L48" s="2">
        <v>6444</v>
      </c>
      <c r="M48" s="301">
        <v>7.9000310165711855E-3</v>
      </c>
      <c r="N48" s="2">
        <v>313.33333333333297</v>
      </c>
      <c r="O48" s="2">
        <v>8841</v>
      </c>
      <c r="P48" s="301">
        <v>1.0212120092037296E-2</v>
      </c>
      <c r="Q48" s="14">
        <v>345.45454545454498</v>
      </c>
      <c r="R48" s="2">
        <v>9348</v>
      </c>
      <c r="S48" s="301">
        <v>1.0474442494772864E-2</v>
      </c>
      <c r="T48" s="14">
        <v>449.69695999999999</v>
      </c>
      <c r="U48" s="301">
        <v>0.4506517690875233</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1715</v>
      </c>
      <c r="B49" s="2">
        <v>140</v>
      </c>
      <c r="C49" s="301">
        <v>1.4941302027748132E-2</v>
      </c>
      <c r="D49" s="2">
        <v>45.454545454545404</v>
      </c>
      <c r="E49" s="2">
        <v>91</v>
      </c>
      <c r="F49" s="301">
        <v>9.9671412924424978E-3</v>
      </c>
      <c r="G49" s="14">
        <v>41.818181818181799</v>
      </c>
      <c r="H49" s="2">
        <v>42</v>
      </c>
      <c r="I49" s="301">
        <v>4.5706823375775384E-3</v>
      </c>
      <c r="J49" s="14">
        <v>28.484848</v>
      </c>
      <c r="K49" s="301">
        <v>-0.7</v>
      </c>
      <c r="L49" s="2">
        <v>10042</v>
      </c>
      <c r="M49" s="301">
        <v>1.2311004262633122E-2</v>
      </c>
      <c r="N49" s="2">
        <v>320</v>
      </c>
      <c r="O49" s="2">
        <v>11274</v>
      </c>
      <c r="P49" s="301">
        <v>1.302244564162747E-2</v>
      </c>
      <c r="Q49" s="14">
        <v>419.39393939393898</v>
      </c>
      <c r="R49" s="2">
        <v>13281</v>
      </c>
      <c r="S49" s="301">
        <v>1.4881372568793154E-2</v>
      </c>
      <c r="T49" s="14">
        <v>539.39390000000003</v>
      </c>
      <c r="U49" s="301">
        <v>0.32254530969926309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1716</v>
      </c>
      <c r="B50" s="2">
        <v>63</v>
      </c>
      <c r="C50" s="301">
        <v>6.7235859124866598E-3</v>
      </c>
      <c r="D50" s="2">
        <v>30.303030303030301</v>
      </c>
      <c r="E50" s="2">
        <v>70</v>
      </c>
      <c r="F50" s="301">
        <v>7.6670317634173054E-3</v>
      </c>
      <c r="G50" s="14">
        <v>34.545454545454497</v>
      </c>
      <c r="H50" s="2">
        <v>35</v>
      </c>
      <c r="I50" s="301">
        <v>3.808901947981282E-3</v>
      </c>
      <c r="J50" s="14">
        <v>26.060606</v>
      </c>
      <c r="K50" s="301">
        <v>-0.44444444444444442</v>
      </c>
      <c r="L50" s="2">
        <v>5438</v>
      </c>
      <c r="M50" s="301">
        <v>6.6667238777334123E-3</v>
      </c>
      <c r="N50" s="2">
        <v>255.75757575757501</v>
      </c>
      <c r="O50" s="2">
        <v>6737</v>
      </c>
      <c r="P50" s="301">
        <v>7.7818180138055941E-3</v>
      </c>
      <c r="Q50" s="14">
        <v>332.72727272727201</v>
      </c>
      <c r="R50" s="2">
        <v>7299</v>
      </c>
      <c r="S50" s="301">
        <v>8.1785361327928029E-3</v>
      </c>
      <c r="T50" s="14">
        <v>429.09089999999998</v>
      </c>
      <c r="U50" s="301">
        <v>0.34222140492828246</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1717</v>
      </c>
      <c r="B51" s="2">
        <v>81</v>
      </c>
      <c r="C51" s="301">
        <v>8.6446104589114198E-3</v>
      </c>
      <c r="D51" s="2">
        <v>36.969696969696898</v>
      </c>
      <c r="E51" s="2">
        <v>34</v>
      </c>
      <c r="F51" s="301">
        <v>3.723986856516977E-3</v>
      </c>
      <c r="G51" s="14">
        <v>25.4545454545454</v>
      </c>
      <c r="H51" s="2">
        <v>418</v>
      </c>
      <c r="I51" s="301">
        <v>4.548917183589074E-2</v>
      </c>
      <c r="J51" s="14">
        <v>246.66667200000001</v>
      </c>
      <c r="K51" s="301">
        <v>4.1604938271604937</v>
      </c>
      <c r="L51" s="2">
        <v>6582</v>
      </c>
      <c r="M51" s="301">
        <v>8.0692123139465468E-3</v>
      </c>
      <c r="N51" s="2">
        <v>256.969696969697</v>
      </c>
      <c r="O51" s="2">
        <v>8085</v>
      </c>
      <c r="P51" s="301">
        <v>9.338874668490163E-3</v>
      </c>
      <c r="Q51" s="14">
        <v>284.24242424242402</v>
      </c>
      <c r="R51" s="2">
        <v>10505</v>
      </c>
      <c r="S51" s="301">
        <v>1.1770862046169119E-2</v>
      </c>
      <c r="T51" s="14">
        <v>444.84848</v>
      </c>
      <c r="U51" s="301">
        <v>0.59601944697660281</v>
      </c>
      <c r="V51" s="2">
        <v>357910</v>
      </c>
      <c r="W51" s="27">
        <v>0.01</v>
      </c>
      <c r="X51" s="2">
        <v>2028</v>
      </c>
      <c r="Y51" s="2">
        <v>461741</v>
      </c>
      <c r="Z51" s="27">
        <v>1.2E-2</v>
      </c>
      <c r="AA51" s="14">
        <v>2118.1799999999998</v>
      </c>
      <c r="AB51" s="2">
        <v>569190</v>
      </c>
      <c r="AC51" s="27">
        <v>1.4E-2</v>
      </c>
      <c r="AD51" s="14">
        <v>2623.64</v>
      </c>
      <c r="AE51" s="27">
        <v>0.59</v>
      </c>
    </row>
    <row r="52" spans="1:31" x14ac:dyDescent="0.3">
      <c r="A52" t="s">
        <v>1718</v>
      </c>
      <c r="B52" s="2">
        <v>93</v>
      </c>
      <c r="C52" s="301">
        <v>9.9252934898612592E-3</v>
      </c>
      <c r="D52" s="2">
        <v>36.969696969696898</v>
      </c>
      <c r="E52" s="2">
        <v>159</v>
      </c>
      <c r="F52" s="301">
        <v>1.7415115005476451E-2</v>
      </c>
      <c r="G52" s="14">
        <v>58.181818181818201</v>
      </c>
      <c r="H52" s="2">
        <v>214</v>
      </c>
      <c r="I52" s="301">
        <v>2.3288714767656982E-2</v>
      </c>
      <c r="J52" s="14">
        <v>98.787880000000001</v>
      </c>
      <c r="K52" s="301">
        <v>1.3010752688172043</v>
      </c>
      <c r="L52" s="2">
        <v>9520</v>
      </c>
      <c r="M52" s="301">
        <v>1.1671057616039367E-2</v>
      </c>
      <c r="N52" s="2">
        <v>287.27272727272702</v>
      </c>
      <c r="O52" s="2">
        <v>11022</v>
      </c>
      <c r="P52" s="301">
        <v>1.2731363833778427E-2</v>
      </c>
      <c r="Q52" s="14">
        <v>364.24242424242402</v>
      </c>
      <c r="R52" s="2">
        <v>13200</v>
      </c>
      <c r="S52" s="301">
        <v>1.4790611995186328E-2</v>
      </c>
      <c r="T52" s="14">
        <v>429.09089999999998</v>
      </c>
      <c r="U52" s="301">
        <v>0.38655462184873951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1719</v>
      </c>
      <c r="B53" s="2">
        <v>130</v>
      </c>
      <c r="C53" s="301">
        <v>1.3874066168623266E-2</v>
      </c>
      <c r="D53" s="2">
        <v>51.515151515151501</v>
      </c>
      <c r="E53" s="2">
        <v>89</v>
      </c>
      <c r="F53" s="301">
        <v>9.7480832420591464E-3</v>
      </c>
      <c r="G53" s="14">
        <v>39.393939393939398</v>
      </c>
      <c r="H53" s="2">
        <v>29</v>
      </c>
      <c r="I53" s="301">
        <v>3.155947328327348E-3</v>
      </c>
      <c r="J53" s="14">
        <v>23.030304000000001</v>
      </c>
      <c r="K53" s="301">
        <v>-0.77692307692307694</v>
      </c>
      <c r="L53" s="2">
        <v>7500</v>
      </c>
      <c r="M53" s="301">
        <v>9.1946357269217707E-3</v>
      </c>
      <c r="N53" s="2">
        <v>226.06060606060601</v>
      </c>
      <c r="O53" s="2">
        <v>8278</v>
      </c>
      <c r="P53" s="301">
        <v>9.5618063705332802E-3</v>
      </c>
      <c r="Q53" s="14">
        <v>323.636363636363</v>
      </c>
      <c r="R53" s="2">
        <v>8653</v>
      </c>
      <c r="S53" s="301">
        <v>9.695694363208128E-3</v>
      </c>
      <c r="T53" s="14">
        <v>333.93939999999998</v>
      </c>
      <c r="U53" s="301">
        <v>0.15373333333333333</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1720</v>
      </c>
      <c r="B54" s="2">
        <v>90</v>
      </c>
      <c r="C54" s="301">
        <v>9.6051227321237997E-3</v>
      </c>
      <c r="D54" s="2">
        <v>34.545454545454497</v>
      </c>
      <c r="E54" s="2">
        <v>85</v>
      </c>
      <c r="F54" s="301">
        <v>9.3099671412924419E-3</v>
      </c>
      <c r="G54" s="14">
        <v>46.060606060605998</v>
      </c>
      <c r="H54" s="2">
        <v>157</v>
      </c>
      <c r="I54" s="301">
        <v>1.7085645880944609E-2</v>
      </c>
      <c r="J54" s="14">
        <v>85.454544100000007</v>
      </c>
      <c r="K54" s="301">
        <v>0.74444444444444446</v>
      </c>
      <c r="L54" s="2">
        <v>5778</v>
      </c>
      <c r="M54" s="301">
        <v>7.0835473640205324E-3</v>
      </c>
      <c r="N54" s="2">
        <v>232.12121212121201</v>
      </c>
      <c r="O54" s="2">
        <v>5848</v>
      </c>
      <c r="P54" s="301">
        <v>6.7549460805603556E-3</v>
      </c>
      <c r="Q54" s="14">
        <v>277.575757575757</v>
      </c>
      <c r="R54" s="2">
        <v>6423</v>
      </c>
      <c r="S54" s="301">
        <v>7.1969773367486197E-3</v>
      </c>
      <c r="T54" s="14">
        <v>381.21212800000001</v>
      </c>
      <c r="U54" s="301">
        <v>0.11163032191069575</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1721</v>
      </c>
      <c r="B55" s="2">
        <v>16</v>
      </c>
      <c r="C55" s="301">
        <v>1.7075773745997866E-3</v>
      </c>
      <c r="D55" s="2">
        <v>14.545454545454501</v>
      </c>
      <c r="E55" s="2">
        <v>100</v>
      </c>
      <c r="F55" s="301">
        <v>1.0952902519167579E-2</v>
      </c>
      <c r="G55" s="14">
        <v>74.545454545454504</v>
      </c>
      <c r="H55" s="2">
        <v>157</v>
      </c>
      <c r="I55" s="301">
        <v>1.7085645880944609E-2</v>
      </c>
      <c r="J55" s="14">
        <v>53.3333321</v>
      </c>
      <c r="K55" s="301">
        <v>8.8125</v>
      </c>
      <c r="L55" s="2">
        <v>5059</v>
      </c>
      <c r="M55" s="301">
        <v>6.2020882856662985E-3</v>
      </c>
      <c r="N55" s="2">
        <v>244.24242424242399</v>
      </c>
      <c r="O55" s="2">
        <v>5457</v>
      </c>
      <c r="P55" s="301">
        <v>6.303307243778704E-3</v>
      </c>
      <c r="Q55" s="14">
        <v>261.81818181818102</v>
      </c>
      <c r="R55" s="2">
        <v>6802</v>
      </c>
      <c r="S55" s="301">
        <v>7.6216471811558642E-3</v>
      </c>
      <c r="T55" s="14">
        <v>334.54544099999998</v>
      </c>
      <c r="U55" s="301">
        <v>0.34453449298280292</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3" t="s">
        <v>1722</v>
      </c>
      <c r="B57" s="303"/>
      <c r="C57" s="303"/>
      <c r="D57" s="303"/>
      <c r="E57" s="303"/>
      <c r="F57" s="303"/>
      <c r="G57" s="303"/>
      <c r="H57" s="303"/>
      <c r="I57" s="303"/>
      <c r="J57" s="303"/>
      <c r="K57" s="303"/>
      <c r="L57" s="303"/>
      <c r="M57" s="303"/>
      <c r="N57" s="303"/>
      <c r="O57" s="303"/>
      <c r="P57" s="303"/>
      <c r="Q57" s="303"/>
      <c r="R57" s="303"/>
      <c r="S57" s="303"/>
      <c r="T57" s="303"/>
      <c r="U57" s="303"/>
      <c r="V57" s="122"/>
      <c r="W57" s="122"/>
      <c r="X57" s="122"/>
      <c r="Y57" s="122"/>
      <c r="Z57" s="122"/>
      <c r="AA57" s="122"/>
      <c r="AB57" s="122"/>
      <c r="AC57" s="122"/>
      <c r="AD57" s="122"/>
      <c r="AE57" s="122"/>
    </row>
    <row r="58" spans="1:31" x14ac:dyDescent="0.3">
      <c r="B58" s="304" t="s">
        <v>1700</v>
      </c>
      <c r="C58" s="304"/>
      <c r="D58" s="304" t="s">
        <v>1701</v>
      </c>
      <c r="E58" s="304" t="s">
        <v>1700</v>
      </c>
      <c r="F58" s="304"/>
      <c r="G58" s="304" t="s">
        <v>1701</v>
      </c>
      <c r="H58" s="304" t="s">
        <v>1700</v>
      </c>
      <c r="I58" s="304"/>
      <c r="J58" s="304" t="s">
        <v>1701</v>
      </c>
      <c r="K58" t="s">
        <v>170</v>
      </c>
      <c r="L58" s="304" t="s">
        <v>1700</v>
      </c>
      <c r="M58" s="304"/>
      <c r="N58" s="304" t="s">
        <v>1701</v>
      </c>
      <c r="O58" s="304" t="s">
        <v>1700</v>
      </c>
      <c r="P58" s="304"/>
      <c r="Q58" s="304" t="s">
        <v>1701</v>
      </c>
      <c r="R58" s="304" t="s">
        <v>1700</v>
      </c>
      <c r="S58" s="304"/>
      <c r="T58" s="304" t="s">
        <v>1701</v>
      </c>
      <c r="U58" t="s">
        <v>170</v>
      </c>
      <c r="V58" s="207" t="s">
        <v>1700</v>
      </c>
      <c r="W58" s="207"/>
      <c r="X58" s="207" t="s">
        <v>1701</v>
      </c>
      <c r="Y58" s="207" t="s">
        <v>1700</v>
      </c>
      <c r="Z58" s="207"/>
      <c r="AA58" s="207" t="s">
        <v>1701</v>
      </c>
      <c r="AB58" s="207" t="s">
        <v>1700</v>
      </c>
      <c r="AC58" s="207"/>
      <c r="AD58" s="207" t="s">
        <v>1701</v>
      </c>
      <c r="AE58" t="s">
        <v>170</v>
      </c>
    </row>
    <row r="59" spans="1:31" x14ac:dyDescent="0.3">
      <c r="A59" t="s">
        <v>1723</v>
      </c>
      <c r="B59" s="14">
        <v>34.4</v>
      </c>
      <c r="C59" t="s">
        <v>170</v>
      </c>
      <c r="D59" s="14">
        <v>0.90909090909089996</v>
      </c>
      <c r="E59" s="305">
        <v>35.6</v>
      </c>
      <c r="F59" t="s">
        <v>170</v>
      </c>
      <c r="G59" s="14">
        <v>1.63636363636363</v>
      </c>
      <c r="H59" s="14">
        <v>35.799999999999997</v>
      </c>
      <c r="I59" t="s">
        <v>170</v>
      </c>
      <c r="J59" s="14">
        <v>4.5454545</v>
      </c>
      <c r="K59" s="301">
        <v>4.0697674418604612E-2</v>
      </c>
      <c r="L59" s="14">
        <v>30.6</v>
      </c>
      <c r="M59" t="s">
        <v>170</v>
      </c>
      <c r="N59" s="14">
        <v>6.0606060606059997E-2</v>
      </c>
      <c r="O59" s="305">
        <v>31.1</v>
      </c>
      <c r="P59" t="s">
        <v>170</v>
      </c>
      <c r="Q59" s="14">
        <v>0.12121212121211999</v>
      </c>
      <c r="R59" s="14">
        <v>31.9</v>
      </c>
      <c r="S59" t="s">
        <v>170</v>
      </c>
      <c r="T59" s="14">
        <v>0.121212125</v>
      </c>
      <c r="U59" s="301">
        <v>4.2483660130718859E-2</v>
      </c>
      <c r="V59" s="14">
        <v>34.9</v>
      </c>
      <c r="W59" s="27" t="s">
        <v>170</v>
      </c>
      <c r="X59" s="14">
        <v>0.06</v>
      </c>
      <c r="Y59" s="14">
        <v>35.799999999999997</v>
      </c>
      <c r="Z59" s="27" t="s">
        <v>170</v>
      </c>
      <c r="AA59" s="14">
        <v>0.06</v>
      </c>
      <c r="AB59" s="14">
        <v>36.700000000000003</v>
      </c>
      <c r="AC59" s="27" t="s">
        <v>170</v>
      </c>
      <c r="AD59" s="14">
        <v>0.06</v>
      </c>
      <c r="AE59" s="27">
        <v>5.1999999999999998E-2</v>
      </c>
    </row>
    <row r="60" spans="1:31" x14ac:dyDescent="0.3">
      <c r="A60" t="s">
        <v>1724</v>
      </c>
      <c r="B60" s="14">
        <v>35</v>
      </c>
      <c r="C60" t="s">
        <v>170</v>
      </c>
      <c r="D60" s="14">
        <v>0.84848484848483996</v>
      </c>
      <c r="E60" s="305">
        <v>35.6</v>
      </c>
      <c r="F60" t="s">
        <v>170</v>
      </c>
      <c r="G60" s="14">
        <v>1.63636363636363</v>
      </c>
      <c r="H60" s="14">
        <v>35.1</v>
      </c>
      <c r="I60" t="s">
        <v>170</v>
      </c>
      <c r="J60" s="14">
        <v>4.6060604999999999</v>
      </c>
      <c r="K60" s="301">
        <v>2.8571428571428979E-3</v>
      </c>
      <c r="L60" s="14">
        <v>30</v>
      </c>
      <c r="M60" t="s">
        <v>170</v>
      </c>
      <c r="N60" s="14">
        <v>6.0606060606059997E-2</v>
      </c>
      <c r="O60" s="305">
        <v>30.5</v>
      </c>
      <c r="P60" t="s">
        <v>170</v>
      </c>
      <c r="Q60" s="14">
        <v>6.0606060606059997E-2</v>
      </c>
      <c r="R60" s="14">
        <v>31.3</v>
      </c>
      <c r="S60" t="s">
        <v>170</v>
      </c>
      <c r="T60" s="14">
        <v>6.0606062400000001E-2</v>
      </c>
      <c r="U60" s="301">
        <v>4.3333333333333356E-2</v>
      </c>
      <c r="V60" s="14">
        <v>33.700000000000003</v>
      </c>
      <c r="W60" s="27" t="s">
        <v>170</v>
      </c>
      <c r="X60" s="14">
        <v>0.06</v>
      </c>
      <c r="Y60" s="14">
        <v>34.700000000000003</v>
      </c>
      <c r="Z60" s="27" t="s">
        <v>170</v>
      </c>
      <c r="AA60" s="14">
        <v>0.06</v>
      </c>
      <c r="AB60" s="14">
        <v>35.6</v>
      </c>
      <c r="AC60" s="27" t="s">
        <v>170</v>
      </c>
      <c r="AD60" s="14">
        <v>0.06</v>
      </c>
      <c r="AE60" s="27">
        <v>5.6000000000000001E-2</v>
      </c>
    </row>
    <row r="61" spans="1:31" x14ac:dyDescent="0.3">
      <c r="A61" t="s">
        <v>1725</v>
      </c>
      <c r="B61" s="14">
        <v>32.1</v>
      </c>
      <c r="C61" t="s">
        <v>170</v>
      </c>
      <c r="D61" s="14">
        <v>1.63636363636363</v>
      </c>
      <c r="E61" s="305">
        <v>35.700000000000003</v>
      </c>
      <c r="F61" t="s">
        <v>170</v>
      </c>
      <c r="G61" s="14">
        <v>3.3333333333333299</v>
      </c>
      <c r="H61" s="14">
        <v>38.299999999999997</v>
      </c>
      <c r="I61" t="s">
        <v>170</v>
      </c>
      <c r="J61" s="14">
        <v>6.3636364900000002</v>
      </c>
      <c r="K61" s="301">
        <v>0.19314641744548272</v>
      </c>
      <c r="L61" s="14">
        <v>31.3</v>
      </c>
      <c r="M61" t="s">
        <v>170</v>
      </c>
      <c r="N61" s="14">
        <v>6.0606060606059997E-2</v>
      </c>
      <c r="O61" s="305">
        <v>31.7</v>
      </c>
      <c r="P61" t="s">
        <v>170</v>
      </c>
      <c r="Q61" s="14">
        <v>6.0606060606059997E-2</v>
      </c>
      <c r="R61" s="14">
        <v>32.5</v>
      </c>
      <c r="S61" t="s">
        <v>170</v>
      </c>
      <c r="T61" s="14">
        <v>0.121212125</v>
      </c>
      <c r="U61" s="301">
        <v>3.8338658146964834E-2</v>
      </c>
      <c r="V61" s="14">
        <v>36</v>
      </c>
      <c r="W61" s="27" t="s">
        <v>170</v>
      </c>
      <c r="X61" s="14">
        <v>0.06</v>
      </c>
      <c r="Y61" s="14">
        <v>37</v>
      </c>
      <c r="Z61" s="27" t="s">
        <v>170</v>
      </c>
      <c r="AA61" s="14">
        <v>0.06</v>
      </c>
      <c r="AB61" s="14">
        <v>37.9</v>
      </c>
      <c r="AC61" s="27" t="s">
        <v>170</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3" t="s">
        <v>1726</v>
      </c>
      <c r="B63" s="303"/>
      <c r="C63" s="303"/>
      <c r="D63" s="303"/>
      <c r="E63" s="303"/>
      <c r="F63" s="303"/>
      <c r="G63" s="303"/>
      <c r="H63" s="303"/>
      <c r="I63" s="303"/>
      <c r="J63" s="303"/>
      <c r="K63" s="303"/>
      <c r="L63" s="303"/>
      <c r="M63" s="303"/>
      <c r="N63" s="303"/>
      <c r="O63" s="303"/>
      <c r="P63" s="303"/>
      <c r="Q63" s="303"/>
      <c r="R63" s="303"/>
      <c r="S63" s="303"/>
      <c r="T63" s="303"/>
      <c r="U63" s="303"/>
      <c r="V63" s="122"/>
      <c r="W63" s="122"/>
      <c r="X63" s="122"/>
      <c r="Y63" s="122"/>
      <c r="Z63" s="122"/>
      <c r="AA63" s="122"/>
      <c r="AB63" s="122"/>
      <c r="AC63" s="122"/>
      <c r="AD63" s="122"/>
      <c r="AE63" s="122"/>
    </row>
    <row r="64" spans="1:31" x14ac:dyDescent="0.3">
      <c r="B64" s="304" t="s">
        <v>1700</v>
      </c>
      <c r="C64" s="304"/>
      <c r="D64" s="304" t="s">
        <v>1701</v>
      </c>
      <c r="E64" s="304" t="s">
        <v>1700</v>
      </c>
      <c r="F64" s="304"/>
      <c r="G64" s="304" t="s">
        <v>1701</v>
      </c>
      <c r="H64" s="304" t="s">
        <v>1700</v>
      </c>
      <c r="I64" s="304"/>
      <c r="J64" s="304" t="s">
        <v>1701</v>
      </c>
      <c r="K64" t="s">
        <v>170</v>
      </c>
      <c r="L64" s="304" t="s">
        <v>1700</v>
      </c>
      <c r="M64" s="304"/>
      <c r="N64" s="304" t="s">
        <v>1701</v>
      </c>
      <c r="O64" s="304" t="s">
        <v>1700</v>
      </c>
      <c r="P64" s="304"/>
      <c r="Q64" s="304" t="s">
        <v>1701</v>
      </c>
      <c r="R64" s="304" t="s">
        <v>1700</v>
      </c>
      <c r="S64" s="304"/>
      <c r="T64" s="304" t="s">
        <v>1701</v>
      </c>
      <c r="U64" t="s">
        <v>170</v>
      </c>
      <c r="V64" s="207" t="s">
        <v>1700</v>
      </c>
      <c r="W64" s="207"/>
      <c r="X64" s="207" t="s">
        <v>1701</v>
      </c>
      <c r="Y64" s="207" t="s">
        <v>1700</v>
      </c>
      <c r="Z64" s="207"/>
      <c r="AA64" s="207" t="s">
        <v>1701</v>
      </c>
      <c r="AB64" s="207" t="s">
        <v>1700</v>
      </c>
      <c r="AC64" s="207"/>
      <c r="AD64" s="207" t="s">
        <v>1701</v>
      </c>
      <c r="AE64" t="s">
        <v>170</v>
      </c>
    </row>
    <row r="65" spans="1:31" x14ac:dyDescent="0.3">
      <c r="A65" t="s">
        <v>172</v>
      </c>
      <c r="B65" s="2">
        <v>9370</v>
      </c>
      <c r="C65" t="s">
        <v>170</v>
      </c>
      <c r="D65" s="2">
        <v>11.5151515151515</v>
      </c>
      <c r="E65" s="2">
        <v>9130</v>
      </c>
      <c r="F65" t="s">
        <v>170</v>
      </c>
      <c r="G65" s="2">
        <v>30.303030303030301</v>
      </c>
      <c r="H65" s="2">
        <v>9189</v>
      </c>
      <c r="I65" t="s">
        <v>170</v>
      </c>
      <c r="J65" s="14">
        <v>56.363636</v>
      </c>
      <c r="K65" s="301">
        <v>-1.9316969050160084E-2</v>
      </c>
      <c r="L65" s="2">
        <v>815693</v>
      </c>
      <c r="M65" t="s">
        <v>170</v>
      </c>
      <c r="N65" s="2">
        <v>0</v>
      </c>
      <c r="O65" s="2">
        <v>865736</v>
      </c>
      <c r="P65" t="s">
        <v>170</v>
      </c>
      <c r="Q65" s="2">
        <v>0</v>
      </c>
      <c r="R65" s="2">
        <v>892458</v>
      </c>
      <c r="S65" t="s">
        <v>170</v>
      </c>
      <c r="T65" s="14">
        <v>0</v>
      </c>
      <c r="U65" s="301">
        <v>9.4110161543619966E-2</v>
      </c>
      <c r="V65" s="2">
        <v>36637290</v>
      </c>
      <c r="W65" s="27" t="s">
        <v>170</v>
      </c>
      <c r="X65" s="2">
        <v>0</v>
      </c>
      <c r="Y65" s="2">
        <v>38421464</v>
      </c>
      <c r="Z65" s="27" t="s">
        <v>170</v>
      </c>
      <c r="AA65" s="14">
        <v>0</v>
      </c>
      <c r="AB65" s="2">
        <v>39346023</v>
      </c>
      <c r="AC65" s="27" t="s">
        <v>170</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3" t="s">
        <v>1727</v>
      </c>
      <c r="B67" s="303"/>
      <c r="C67" s="303"/>
      <c r="D67" s="303"/>
      <c r="E67" s="303"/>
      <c r="F67" s="303"/>
      <c r="G67" s="303"/>
      <c r="H67" s="303"/>
      <c r="I67" s="303"/>
      <c r="J67" s="303"/>
      <c r="K67" s="303"/>
      <c r="L67" s="303"/>
      <c r="M67" s="303"/>
      <c r="N67" s="303"/>
      <c r="O67" s="303"/>
      <c r="P67" s="303"/>
      <c r="Q67" s="303"/>
      <c r="R67" s="303"/>
      <c r="S67" s="303"/>
      <c r="T67" s="303"/>
      <c r="U67" s="303"/>
      <c r="V67" s="122"/>
      <c r="W67" s="122"/>
      <c r="X67" s="122"/>
      <c r="Y67" s="122"/>
      <c r="Z67" s="122"/>
      <c r="AA67" s="122"/>
      <c r="AB67" s="122"/>
      <c r="AC67" s="122"/>
      <c r="AD67" s="122"/>
      <c r="AE67" s="122"/>
    </row>
    <row r="68" spans="1:31" x14ac:dyDescent="0.3">
      <c r="B68" s="304" t="s">
        <v>1700</v>
      </c>
      <c r="C68" s="304"/>
      <c r="D68" s="304" t="s">
        <v>1701</v>
      </c>
      <c r="E68" s="304" t="s">
        <v>1700</v>
      </c>
      <c r="F68" s="304"/>
      <c r="G68" s="304" t="s">
        <v>1701</v>
      </c>
      <c r="H68" s="304" t="s">
        <v>1700</v>
      </c>
      <c r="I68" s="304"/>
      <c r="J68" s="304" t="s">
        <v>1701</v>
      </c>
      <c r="K68" t="s">
        <v>170</v>
      </c>
      <c r="L68" s="304" t="s">
        <v>1700</v>
      </c>
      <c r="M68" s="304"/>
      <c r="N68" s="304" t="s">
        <v>1701</v>
      </c>
      <c r="O68" s="304" t="s">
        <v>1700</v>
      </c>
      <c r="P68" s="304"/>
      <c r="Q68" s="304" t="s">
        <v>1701</v>
      </c>
      <c r="R68" s="304" t="s">
        <v>1700</v>
      </c>
      <c r="S68" s="304"/>
      <c r="T68" s="304" t="s">
        <v>1701</v>
      </c>
      <c r="U68" t="s">
        <v>170</v>
      </c>
      <c r="V68" s="207" t="s">
        <v>1700</v>
      </c>
      <c r="W68" s="207"/>
      <c r="X68" s="207" t="s">
        <v>1701</v>
      </c>
      <c r="Y68" s="207" t="s">
        <v>1700</v>
      </c>
      <c r="Z68" s="207"/>
      <c r="AA68" s="207" t="s">
        <v>1701</v>
      </c>
      <c r="AB68" s="207" t="s">
        <v>1700</v>
      </c>
      <c r="AC68" s="207"/>
      <c r="AD68" s="207" t="s">
        <v>1701</v>
      </c>
      <c r="AE68" t="s">
        <v>170</v>
      </c>
    </row>
    <row r="69" spans="1:31" x14ac:dyDescent="0.3">
      <c r="A69" t="s">
        <v>172</v>
      </c>
      <c r="B69" s="2">
        <v>9370</v>
      </c>
      <c r="C69" t="s">
        <v>170</v>
      </c>
      <c r="D69" s="2">
        <v>11.5151515151515</v>
      </c>
      <c r="E69" s="2">
        <v>9130</v>
      </c>
      <c r="F69" t="s">
        <v>170</v>
      </c>
      <c r="G69" s="2">
        <v>30.303030303030301</v>
      </c>
      <c r="H69" s="2">
        <v>9189</v>
      </c>
      <c r="I69" t="s">
        <v>170</v>
      </c>
      <c r="J69" s="14">
        <v>56.363636</v>
      </c>
      <c r="K69" s="301">
        <v>-1.9316969050160084E-2</v>
      </c>
      <c r="L69" s="2">
        <v>815693</v>
      </c>
      <c r="M69" t="s">
        <v>170</v>
      </c>
      <c r="N69" s="2">
        <v>0</v>
      </c>
      <c r="O69" s="2">
        <v>865736</v>
      </c>
      <c r="P69" t="s">
        <v>170</v>
      </c>
      <c r="Q69" s="2">
        <v>0</v>
      </c>
      <c r="R69" s="2">
        <v>892458</v>
      </c>
      <c r="S69" t="s">
        <v>170</v>
      </c>
      <c r="T69" s="14">
        <v>0</v>
      </c>
      <c r="U69" s="301">
        <v>9.4110161543619966E-2</v>
      </c>
      <c r="V69" s="2">
        <v>36637290</v>
      </c>
      <c r="W69" s="27" t="s">
        <v>170</v>
      </c>
      <c r="X69" s="2">
        <v>0</v>
      </c>
      <c r="Y69" s="2">
        <v>38421464</v>
      </c>
      <c r="Z69" s="27" t="s">
        <v>170</v>
      </c>
      <c r="AA69" s="14">
        <v>0</v>
      </c>
      <c r="AB69" s="2">
        <v>39346023</v>
      </c>
      <c r="AC69" s="27" t="s">
        <v>170</v>
      </c>
      <c r="AD69" s="14">
        <v>0</v>
      </c>
      <c r="AE69" s="27">
        <v>7.3999999999999996E-2</v>
      </c>
    </row>
    <row r="70" spans="1:31" x14ac:dyDescent="0.3">
      <c r="A70" t="s">
        <v>218</v>
      </c>
      <c r="B70" s="2">
        <v>7805</v>
      </c>
      <c r="C70" s="301">
        <v>0.83297758804695843</v>
      </c>
      <c r="D70" s="2">
        <v>187.272727272727</v>
      </c>
      <c r="E70" s="2">
        <v>7423</v>
      </c>
      <c r="F70" s="301">
        <v>0.81303395399780942</v>
      </c>
      <c r="G70" s="14">
        <v>280.60606060606</v>
      </c>
      <c r="H70" s="2">
        <v>7448</v>
      </c>
      <c r="I70" s="301">
        <v>0.81053433453041679</v>
      </c>
      <c r="J70" s="14">
        <v>410.90910000000002</v>
      </c>
      <c r="K70" s="301">
        <v>-4.5739910313901344E-2</v>
      </c>
      <c r="L70" s="2">
        <v>537410</v>
      </c>
      <c r="M70" s="301">
        <v>0.65883855813400383</v>
      </c>
      <c r="N70" s="2">
        <v>3126.0606060606001</v>
      </c>
      <c r="O70" s="2">
        <v>646683</v>
      </c>
      <c r="P70" s="301">
        <v>0.74697482835414031</v>
      </c>
      <c r="Q70" s="14">
        <v>2381.2121212121201</v>
      </c>
      <c r="R70" s="2">
        <v>603368</v>
      </c>
      <c r="S70" s="301">
        <v>0.67607439229633215</v>
      </c>
      <c r="T70" s="14">
        <v>3689.6970000000001</v>
      </c>
      <c r="U70" s="301">
        <v>0.12273310879961295</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1728</v>
      </c>
      <c r="B71" s="2">
        <v>248</v>
      </c>
      <c r="C71" s="301">
        <v>2.646744930629669E-2</v>
      </c>
      <c r="D71" s="2">
        <v>51.515151515151501</v>
      </c>
      <c r="E71" s="2">
        <v>173</v>
      </c>
      <c r="F71" s="301">
        <v>1.8948521358159911E-2</v>
      </c>
      <c r="G71" s="14">
        <v>50.303030303030297</v>
      </c>
      <c r="H71" s="2">
        <v>182</v>
      </c>
      <c r="I71" s="301">
        <v>1.9806290129502666E-2</v>
      </c>
      <c r="J71" s="14">
        <v>93.333335899999994</v>
      </c>
      <c r="K71" s="301">
        <v>-0.2661290322580645</v>
      </c>
      <c r="L71" s="2">
        <v>45273</v>
      </c>
      <c r="M71" s="301">
        <v>5.5502499101990579E-2</v>
      </c>
      <c r="N71" s="2">
        <v>580.60606060606005</v>
      </c>
      <c r="O71" s="2">
        <v>49021</v>
      </c>
      <c r="P71" s="301">
        <v>5.6623497232412653E-2</v>
      </c>
      <c r="Q71" s="14">
        <v>608.48484848484804</v>
      </c>
      <c r="R71" s="2">
        <v>48530</v>
      </c>
      <c r="S71" s="301">
        <v>5.4377909100484283E-2</v>
      </c>
      <c r="T71" s="14">
        <v>765.45450000000005</v>
      </c>
      <c r="U71" s="301">
        <v>7.1941333686744866E-2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1729</v>
      </c>
      <c r="B72" s="2">
        <v>103</v>
      </c>
      <c r="C72" s="301">
        <v>1.0992529348986126E-2</v>
      </c>
      <c r="D72" s="2">
        <v>41.212121212121197</v>
      </c>
      <c r="E72" s="2">
        <v>18</v>
      </c>
      <c r="F72" s="301">
        <v>1.9715224534501644E-3</v>
      </c>
      <c r="G72" s="14">
        <v>6.6666666666666599</v>
      </c>
      <c r="H72" s="2">
        <v>24</v>
      </c>
      <c r="I72" s="301">
        <v>2.6118184786157361E-3</v>
      </c>
      <c r="J72" s="14">
        <v>20</v>
      </c>
      <c r="K72" s="301">
        <v>-0.76699029126213591</v>
      </c>
      <c r="L72" s="2">
        <v>8367</v>
      </c>
      <c r="M72" s="301">
        <v>1.0257535616953927E-2</v>
      </c>
      <c r="N72" s="2">
        <v>483.636363636363</v>
      </c>
      <c r="O72" s="2">
        <v>10086</v>
      </c>
      <c r="P72" s="301">
        <v>1.1650202833196264E-2</v>
      </c>
      <c r="Q72" s="14">
        <v>740.60606060606005</v>
      </c>
      <c r="R72" s="2">
        <v>8462</v>
      </c>
      <c r="S72" s="301">
        <v>9.4816786896414172E-3</v>
      </c>
      <c r="T72" s="14">
        <v>663.03030000000001</v>
      </c>
      <c r="U72" s="301">
        <v>1.135412931755707E-2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221</v>
      </c>
      <c r="B73" s="2">
        <v>226</v>
      </c>
      <c r="C73" s="301">
        <v>2.4119530416221984E-2</v>
      </c>
      <c r="D73" s="2">
        <v>68.484848484848399</v>
      </c>
      <c r="E73" s="2">
        <v>270</v>
      </c>
      <c r="F73" s="301">
        <v>2.9572836801752465E-2</v>
      </c>
      <c r="G73" s="14">
        <v>105.454545454545</v>
      </c>
      <c r="H73" s="2">
        <v>316</v>
      </c>
      <c r="I73" s="301">
        <v>3.4388943301773861E-2</v>
      </c>
      <c r="J73" s="14">
        <v>213.33332799999999</v>
      </c>
      <c r="K73" s="301">
        <v>0.39823008849557523</v>
      </c>
      <c r="L73" s="2">
        <v>32097</v>
      </c>
      <c r="M73" s="301">
        <v>3.9349363056934414E-2</v>
      </c>
      <c r="N73" s="2">
        <v>473.33333333333297</v>
      </c>
      <c r="O73" s="2">
        <v>39550</v>
      </c>
      <c r="P73" s="301">
        <v>4.5683672620752749E-2</v>
      </c>
      <c r="Q73" s="14">
        <v>555.15151515151501</v>
      </c>
      <c r="R73" s="2">
        <v>43381</v>
      </c>
      <c r="S73" s="301">
        <v>4.8608449921452884E-2</v>
      </c>
      <c r="T73" s="14">
        <v>784.24243200000001</v>
      </c>
      <c r="U73" s="301">
        <v>0.35155933576346698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1730</v>
      </c>
      <c r="B74" s="2">
        <v>16</v>
      </c>
      <c r="C74" s="301">
        <v>1.7075773745997866E-3</v>
      </c>
      <c r="D74" s="2">
        <v>12.1212121212121</v>
      </c>
      <c r="E74" s="2">
        <v>0</v>
      </c>
      <c r="F74" s="301">
        <v>0</v>
      </c>
      <c r="G74" s="14">
        <v>10.303030303030299</v>
      </c>
      <c r="H74" s="2">
        <v>5</v>
      </c>
      <c r="I74" s="301">
        <v>5.4412884971161168E-4</v>
      </c>
      <c r="J74" s="14">
        <v>6.0606059999999999</v>
      </c>
      <c r="K74" s="301">
        <v>-0.6875</v>
      </c>
      <c r="L74" s="2">
        <v>947</v>
      </c>
      <c r="M74" s="301">
        <v>1.1609760044526557E-3</v>
      </c>
      <c r="N74" s="2">
        <v>107.272727272727</v>
      </c>
      <c r="O74" s="2">
        <v>1314</v>
      </c>
      <c r="P74" s="301">
        <v>1.5177837123557297E-3</v>
      </c>
      <c r="Q74" s="14">
        <v>190.30303030303</v>
      </c>
      <c r="R74" s="2">
        <v>1380</v>
      </c>
      <c r="S74" s="301">
        <v>1.546291254042207E-3</v>
      </c>
      <c r="T74" s="14">
        <v>227.27271999999999</v>
      </c>
      <c r="U74" s="301">
        <v>0.45723336853220697</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223</v>
      </c>
      <c r="B75" s="2">
        <v>778</v>
      </c>
      <c r="C75" s="301">
        <v>8.3030949839914617E-2</v>
      </c>
      <c r="D75" s="2">
        <v>121.818181818181</v>
      </c>
      <c r="E75" s="2">
        <v>614</v>
      </c>
      <c r="F75" s="301">
        <v>6.7250821467688932E-2</v>
      </c>
      <c r="G75" s="14">
        <v>213.333333333333</v>
      </c>
      <c r="H75" s="2">
        <v>350</v>
      </c>
      <c r="I75" s="301">
        <v>3.8089019479812816E-2</v>
      </c>
      <c r="J75" s="14">
        <v>178.78787199999999</v>
      </c>
      <c r="K75" s="301">
        <v>-0.55012853470437018</v>
      </c>
      <c r="L75" s="2">
        <v>159750</v>
      </c>
      <c r="M75" s="301">
        <v>0.19584574098343371</v>
      </c>
      <c r="N75" s="2">
        <v>2994.54545454545</v>
      </c>
      <c r="O75" s="2">
        <v>90659</v>
      </c>
      <c r="P75" s="301">
        <v>0.10471899054677176</v>
      </c>
      <c r="Q75" s="14">
        <v>2415.15151515151</v>
      </c>
      <c r="R75" s="2">
        <v>112122</v>
      </c>
      <c r="S75" s="301">
        <v>0.12563280288820314</v>
      </c>
      <c r="T75" s="14">
        <v>3022.4243200000001</v>
      </c>
      <c r="U75" s="301">
        <v>-0.29814084507042254</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1731</v>
      </c>
      <c r="B76" s="2">
        <v>194</v>
      </c>
      <c r="C76" s="301">
        <v>2.0704375667022414E-2</v>
      </c>
      <c r="D76" s="2">
        <v>69.696969696969703</v>
      </c>
      <c r="E76" s="2">
        <v>632</v>
      </c>
      <c r="F76" s="301">
        <v>6.9222343921139101E-2</v>
      </c>
      <c r="G76" s="14">
        <v>150.90909090909</v>
      </c>
      <c r="H76" s="2">
        <v>864</v>
      </c>
      <c r="I76" s="301">
        <v>9.4025465230166499E-2</v>
      </c>
      <c r="J76" s="14">
        <v>283.63635299999999</v>
      </c>
      <c r="K76" s="301">
        <v>3.4536082474226806</v>
      </c>
      <c r="L76" s="2">
        <v>31849</v>
      </c>
      <c r="M76" s="301">
        <v>3.904532710223086E-2</v>
      </c>
      <c r="N76" s="2">
        <v>1226.0606060606001</v>
      </c>
      <c r="O76" s="2">
        <v>28423</v>
      </c>
      <c r="P76" s="301">
        <v>3.2831024700370554E-2</v>
      </c>
      <c r="Q76" s="14">
        <v>1169.69696969696</v>
      </c>
      <c r="R76" s="2">
        <v>75215</v>
      </c>
      <c r="S76" s="301">
        <v>8.4278475849843909E-2</v>
      </c>
      <c r="T76" s="14">
        <v>2819.3939999999998</v>
      </c>
      <c r="U76" s="301">
        <v>1.3616126095010832</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225</v>
      </c>
      <c r="B77" s="2">
        <v>16</v>
      </c>
      <c r="C77" s="301">
        <v>1.7075773745997866E-3</v>
      </c>
      <c r="D77" s="2">
        <v>7.8787878787878798</v>
      </c>
      <c r="E77" s="2">
        <v>314</v>
      </c>
      <c r="F77" s="301">
        <v>3.4392113910186199E-2</v>
      </c>
      <c r="G77" s="14">
        <v>102.424242424242</v>
      </c>
      <c r="H77" s="2">
        <v>311</v>
      </c>
      <c r="I77" s="301">
        <v>3.384481445206225E-2</v>
      </c>
      <c r="J77" s="14">
        <v>122.42424</v>
      </c>
      <c r="K77" s="301">
        <v>18.4375</v>
      </c>
      <c r="L77" s="2">
        <v>11072</v>
      </c>
      <c r="M77" s="301">
        <v>1.3573734235797046E-2</v>
      </c>
      <c r="N77" s="2">
        <v>798.18181818181802</v>
      </c>
      <c r="O77" s="2">
        <v>8402</v>
      </c>
      <c r="P77" s="301">
        <v>9.7050371013796353E-3</v>
      </c>
      <c r="Q77" s="14">
        <v>635.15151515151501</v>
      </c>
      <c r="R77" s="2">
        <v>48130</v>
      </c>
      <c r="S77" s="301">
        <v>5.3929708736993785E-2</v>
      </c>
      <c r="T77" s="14">
        <v>2424.8483900000001</v>
      </c>
      <c r="U77" s="301">
        <v>3.3470014450867054</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1732</v>
      </c>
      <c r="B78" s="2">
        <v>178</v>
      </c>
      <c r="C78" s="301">
        <v>1.8996798292422627E-2</v>
      </c>
      <c r="D78" s="2">
        <v>68.484848484848399</v>
      </c>
      <c r="E78" s="2">
        <v>318</v>
      </c>
      <c r="F78" s="301">
        <v>3.4830230010952902E-2</v>
      </c>
      <c r="G78" s="14">
        <v>118.787878787878</v>
      </c>
      <c r="H78" s="2">
        <v>553</v>
      </c>
      <c r="I78" s="301">
        <v>6.0180650778104257E-2</v>
      </c>
      <c r="J78" s="14">
        <v>206.66667200000001</v>
      </c>
      <c r="K78" s="301">
        <v>2.106741573033708</v>
      </c>
      <c r="L78" s="2">
        <v>20777</v>
      </c>
      <c r="M78" s="301">
        <v>2.5471592866433818E-2</v>
      </c>
      <c r="N78" s="2">
        <v>800.60606060606005</v>
      </c>
      <c r="O78" s="2">
        <v>20021</v>
      </c>
      <c r="P78" s="301">
        <v>2.3125987598990917E-2</v>
      </c>
      <c r="Q78" s="14">
        <v>889.69696969696895</v>
      </c>
      <c r="R78" s="2">
        <v>27085</v>
      </c>
      <c r="S78" s="301">
        <v>3.0348767112850127E-2</v>
      </c>
      <c r="T78" s="14">
        <v>1484.84851</v>
      </c>
      <c r="U78" s="301">
        <v>0.30360494777879388</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3" t="s">
        <v>1733</v>
      </c>
      <c r="B80" s="303"/>
      <c r="C80" s="303"/>
      <c r="D80" s="303"/>
      <c r="E80" s="303"/>
      <c r="F80" s="303"/>
      <c r="G80" s="303"/>
      <c r="H80" s="303"/>
      <c r="I80" s="303"/>
      <c r="J80" s="303"/>
      <c r="K80" s="303"/>
      <c r="L80" s="303"/>
      <c r="M80" s="303"/>
      <c r="N80" s="303"/>
      <c r="O80" s="303"/>
      <c r="P80" s="303"/>
      <c r="Q80" s="303"/>
      <c r="R80" s="303"/>
      <c r="S80" s="303"/>
      <c r="T80" s="303"/>
      <c r="U80" s="303"/>
      <c r="V80" s="122"/>
      <c r="W80" s="122"/>
      <c r="X80" s="122"/>
      <c r="Y80" s="122"/>
      <c r="Z80" s="122"/>
      <c r="AA80" s="122"/>
      <c r="AB80" s="122"/>
      <c r="AC80" s="122"/>
      <c r="AD80" s="122"/>
      <c r="AE80" s="122"/>
    </row>
    <row r="81" spans="1:31" x14ac:dyDescent="0.3">
      <c r="B81" s="304" t="s">
        <v>1700</v>
      </c>
      <c r="C81" s="304"/>
      <c r="D81" s="304" t="s">
        <v>1701</v>
      </c>
      <c r="E81" s="304" t="s">
        <v>1700</v>
      </c>
      <c r="F81" s="304"/>
      <c r="G81" s="304" t="s">
        <v>1701</v>
      </c>
      <c r="H81" s="304" t="s">
        <v>1700</v>
      </c>
      <c r="I81" s="304"/>
      <c r="J81" s="304" t="s">
        <v>1701</v>
      </c>
      <c r="K81" t="s">
        <v>170</v>
      </c>
      <c r="L81" s="304" t="s">
        <v>1700</v>
      </c>
      <c r="M81" s="304"/>
      <c r="N81" s="304" t="s">
        <v>1701</v>
      </c>
      <c r="O81" s="304" t="s">
        <v>1700</v>
      </c>
      <c r="P81" s="304"/>
      <c r="Q81" s="304" t="s">
        <v>1701</v>
      </c>
      <c r="R81" s="304" t="s">
        <v>1700</v>
      </c>
      <c r="S81" s="304"/>
      <c r="T81" s="304" t="s">
        <v>1701</v>
      </c>
      <c r="U81" t="s">
        <v>170</v>
      </c>
      <c r="V81" s="207" t="s">
        <v>1700</v>
      </c>
      <c r="W81" s="207"/>
      <c r="X81" s="207" t="s">
        <v>1701</v>
      </c>
      <c r="Y81" s="207" t="s">
        <v>1700</v>
      </c>
      <c r="Z81" s="207"/>
      <c r="AA81" s="207" t="s">
        <v>1701</v>
      </c>
      <c r="AB81" s="207" t="s">
        <v>1700</v>
      </c>
      <c r="AC81" s="207"/>
      <c r="AD81" s="207" t="s">
        <v>1701</v>
      </c>
      <c r="AE81" t="s">
        <v>170</v>
      </c>
    </row>
    <row r="82" spans="1:31" x14ac:dyDescent="0.3">
      <c r="A82" t="s">
        <v>172</v>
      </c>
      <c r="B82" s="2">
        <v>9370</v>
      </c>
      <c r="C82" t="s">
        <v>170</v>
      </c>
      <c r="D82" s="2">
        <v>11.5151515151515</v>
      </c>
      <c r="E82" s="2">
        <v>9130</v>
      </c>
      <c r="F82" t="s">
        <v>170</v>
      </c>
      <c r="G82" s="2">
        <v>30.303030303030301</v>
      </c>
      <c r="H82" s="2">
        <v>9189</v>
      </c>
      <c r="I82" t="s">
        <v>170</v>
      </c>
      <c r="J82" s="14">
        <v>56.363636</v>
      </c>
      <c r="K82" s="301">
        <v>-1.9316969050160084E-2</v>
      </c>
      <c r="L82" s="2">
        <v>815693</v>
      </c>
      <c r="M82" t="s">
        <v>170</v>
      </c>
      <c r="N82" s="2">
        <v>0</v>
      </c>
      <c r="O82" s="2">
        <v>865736</v>
      </c>
      <c r="P82" t="s">
        <v>170</v>
      </c>
      <c r="Q82" s="2">
        <v>0</v>
      </c>
      <c r="R82" s="2">
        <v>892458</v>
      </c>
      <c r="S82" t="s">
        <v>170</v>
      </c>
      <c r="T82" s="14">
        <v>0</v>
      </c>
      <c r="U82" s="301">
        <v>9.4110161543619966E-2</v>
      </c>
      <c r="V82" s="2">
        <v>36637290</v>
      </c>
      <c r="W82" s="27" t="s">
        <v>170</v>
      </c>
      <c r="X82" s="2">
        <v>0</v>
      </c>
      <c r="Y82" s="2">
        <v>38421464</v>
      </c>
      <c r="Z82" s="27" t="s">
        <v>170</v>
      </c>
      <c r="AA82" s="14">
        <v>0</v>
      </c>
      <c r="AB82" s="2">
        <v>39346023</v>
      </c>
      <c r="AC82" s="27" t="s">
        <v>170</v>
      </c>
      <c r="AD82" s="14">
        <v>0</v>
      </c>
      <c r="AE82" s="27">
        <v>7.3999999999999996E-2</v>
      </c>
    </row>
    <row r="83" spans="1:31" x14ac:dyDescent="0.3">
      <c r="A83" t="s">
        <v>1734</v>
      </c>
      <c r="B83" s="2">
        <v>6563</v>
      </c>
      <c r="C83" s="301">
        <v>0.70042689434364991</v>
      </c>
      <c r="D83" s="2">
        <v>352.72727272727201</v>
      </c>
      <c r="E83" s="2">
        <v>5649</v>
      </c>
      <c r="F83" s="301">
        <v>0.61872946330777656</v>
      </c>
      <c r="G83" s="14">
        <v>297.575757575757</v>
      </c>
      <c r="H83" s="2">
        <v>6149</v>
      </c>
      <c r="I83" s="301">
        <v>0.66916965937534012</v>
      </c>
      <c r="J83" s="14">
        <v>581.21209999999996</v>
      </c>
      <c r="K83" s="301">
        <v>-6.3080908121286E-2</v>
      </c>
      <c r="L83" s="2">
        <v>426937</v>
      </c>
      <c r="M83" s="301">
        <v>0.52340402577930667</v>
      </c>
      <c r="N83" s="2">
        <v>0</v>
      </c>
      <c r="O83" s="2">
        <v>424240</v>
      </c>
      <c r="P83" s="301">
        <v>0.4900339133407875</v>
      </c>
      <c r="Q83" s="14">
        <v>0</v>
      </c>
      <c r="R83" s="2">
        <v>411758</v>
      </c>
      <c r="S83" s="301">
        <v>0.46137521317529789</v>
      </c>
      <c r="T83" s="14">
        <v>0</v>
      </c>
      <c r="U83" s="301">
        <v>-3.5553254929884266E-2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231</v>
      </c>
      <c r="B84" s="2">
        <v>5860</v>
      </c>
      <c r="C84" s="301">
        <v>0.62540021344717178</v>
      </c>
      <c r="D84" s="2">
        <v>377.575757575757</v>
      </c>
      <c r="E84" s="2">
        <v>4866</v>
      </c>
      <c r="F84" s="301">
        <v>0.53296823658269443</v>
      </c>
      <c r="G84" s="14">
        <v>307.87878787878702</v>
      </c>
      <c r="H84" s="2">
        <v>5160</v>
      </c>
      <c r="I84" s="301">
        <v>0.56154097290238325</v>
      </c>
      <c r="J84" s="14">
        <v>593.93939999999998</v>
      </c>
      <c r="K84" s="301">
        <v>-0.11945392491467577</v>
      </c>
      <c r="L84" s="2">
        <v>327013</v>
      </c>
      <c r="M84" s="301">
        <v>0.40090205506238252</v>
      </c>
      <c r="N84" s="2">
        <v>244.84848484848399</v>
      </c>
      <c r="O84" s="2">
        <v>317048</v>
      </c>
      <c r="P84" s="301">
        <v>0.36621787704334807</v>
      </c>
      <c r="Q84" s="14">
        <v>203.030303030303</v>
      </c>
      <c r="R84" s="2">
        <v>296505</v>
      </c>
      <c r="S84" s="301">
        <v>0.33223412194187291</v>
      </c>
      <c r="T84" s="14">
        <v>744.84849999999994</v>
      </c>
      <c r="U84" s="301">
        <v>-9.3292927192496933E-2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1735</v>
      </c>
      <c r="B85" s="2">
        <v>222</v>
      </c>
      <c r="C85" s="301">
        <v>2.3692636072572038E-2</v>
      </c>
      <c r="D85" s="2">
        <v>47.878787878787797</v>
      </c>
      <c r="E85" s="2">
        <v>153</v>
      </c>
      <c r="F85" s="301">
        <v>1.6757940854326397E-2</v>
      </c>
      <c r="G85" s="14">
        <v>51.515151515151501</v>
      </c>
      <c r="H85" s="2">
        <v>182</v>
      </c>
      <c r="I85" s="301">
        <v>1.9806290129502666E-2</v>
      </c>
      <c r="J85" s="14">
        <v>93.333335899999994</v>
      </c>
      <c r="K85" s="301">
        <v>-0.18018018018018017</v>
      </c>
      <c r="L85" s="2">
        <v>44029</v>
      </c>
      <c r="M85" s="301">
        <v>5.3977415522751822E-2</v>
      </c>
      <c r="N85" s="2">
        <v>541.21212121212102</v>
      </c>
      <c r="O85" s="2">
        <v>46058</v>
      </c>
      <c r="P85" s="301">
        <v>5.3200975817108219E-2</v>
      </c>
      <c r="Q85" s="14">
        <v>517.57575757575705</v>
      </c>
      <c r="R85" s="2">
        <v>45312</v>
      </c>
      <c r="S85" s="301">
        <v>5.0772137176203248E-2</v>
      </c>
      <c r="T85" s="14">
        <v>629.69695999999999</v>
      </c>
      <c r="U85" s="301">
        <v>2.9139885075745532E-2</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1736</v>
      </c>
      <c r="B86" s="2">
        <v>84</v>
      </c>
      <c r="C86" s="301">
        <v>8.9647812166488792E-3</v>
      </c>
      <c r="D86" s="2">
        <v>39.393939393939398</v>
      </c>
      <c r="E86" s="2">
        <v>0</v>
      </c>
      <c r="F86" s="301">
        <v>0</v>
      </c>
      <c r="G86" s="14">
        <v>10.303030303030299</v>
      </c>
      <c r="H86" s="2">
        <v>0</v>
      </c>
      <c r="I86" s="301">
        <v>0</v>
      </c>
      <c r="J86" s="14">
        <v>11.515152</v>
      </c>
      <c r="K86" s="301">
        <v>-1</v>
      </c>
      <c r="L86" s="2">
        <v>4987</v>
      </c>
      <c r="M86" s="301">
        <v>6.1138197826878498E-3</v>
      </c>
      <c r="N86" s="2">
        <v>324.84848484848402</v>
      </c>
      <c r="O86" s="2">
        <v>4846</v>
      </c>
      <c r="P86" s="301">
        <v>5.5975493683986808E-3</v>
      </c>
      <c r="Q86" s="14">
        <v>283.636363636363</v>
      </c>
      <c r="R86" s="2">
        <v>4149</v>
      </c>
      <c r="S86" s="301">
        <v>4.6489582703051575E-3</v>
      </c>
      <c r="T86" s="14">
        <v>320.60604899999998</v>
      </c>
      <c r="U86" s="301">
        <v>-0.16803689592941648</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234</v>
      </c>
      <c r="B87" s="2">
        <v>218</v>
      </c>
      <c r="C87" s="301">
        <v>2.3265741728922092E-2</v>
      </c>
      <c r="D87" s="2">
        <v>66.060606060606005</v>
      </c>
      <c r="E87" s="2">
        <v>211</v>
      </c>
      <c r="F87" s="301">
        <v>2.3110624315443591E-2</v>
      </c>
      <c r="G87" s="14">
        <v>68.484848484848399</v>
      </c>
      <c r="H87" s="2">
        <v>316</v>
      </c>
      <c r="I87" s="301">
        <v>3.4388943301773861E-2</v>
      </c>
      <c r="J87" s="14">
        <v>213.33332799999999</v>
      </c>
      <c r="K87" s="301">
        <v>0.44954128440366975</v>
      </c>
      <c r="L87" s="2">
        <v>30995</v>
      </c>
      <c r="M87" s="301">
        <v>3.7998364580792039E-2</v>
      </c>
      <c r="N87" s="2">
        <v>394.54545454545399</v>
      </c>
      <c r="O87" s="2">
        <v>38202</v>
      </c>
      <c r="P87" s="301">
        <v>4.4126615966068178E-2</v>
      </c>
      <c r="Q87" s="14">
        <v>504.24242424242402</v>
      </c>
      <c r="R87" s="2">
        <v>41599</v>
      </c>
      <c r="S87" s="301">
        <v>4.6611717302102729E-2</v>
      </c>
      <c r="T87" s="14">
        <v>735.75756799999999</v>
      </c>
      <c r="U87" s="301">
        <v>0.34211969672527826</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1737</v>
      </c>
      <c r="B88" s="2">
        <v>16</v>
      </c>
      <c r="C88" s="301">
        <v>1.7075773745997866E-3</v>
      </c>
      <c r="D88" s="2">
        <v>12.1212121212121</v>
      </c>
      <c r="E88" s="2">
        <v>0</v>
      </c>
      <c r="F88" s="301">
        <v>0</v>
      </c>
      <c r="G88" s="14">
        <v>10.303030303030299</v>
      </c>
      <c r="H88" s="2">
        <v>5</v>
      </c>
      <c r="I88" s="301">
        <v>5.4412884971161168E-4</v>
      </c>
      <c r="J88" s="14">
        <v>6.0606059999999999</v>
      </c>
      <c r="K88" s="301">
        <v>-0.6875</v>
      </c>
      <c r="L88" s="2">
        <v>840</v>
      </c>
      <c r="M88" s="301">
        <v>1.0297992014152383E-3</v>
      </c>
      <c r="N88" s="2">
        <v>94.545454545454504</v>
      </c>
      <c r="O88" s="2">
        <v>1000</v>
      </c>
      <c r="P88" s="301">
        <v>1.1550865390835081E-3</v>
      </c>
      <c r="Q88" s="14">
        <v>127.272727272727</v>
      </c>
      <c r="R88" s="2">
        <v>1011</v>
      </c>
      <c r="S88" s="301">
        <v>1.1328264187222255E-3</v>
      </c>
      <c r="T88" s="14">
        <v>75.757576</v>
      </c>
      <c r="U88" s="301">
        <v>0.20357142857142857</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236</v>
      </c>
      <c r="B89" s="2">
        <v>8</v>
      </c>
      <c r="C89" s="301">
        <v>8.5378868729989329E-4</v>
      </c>
      <c r="D89" s="2">
        <v>7.8787878787878798</v>
      </c>
      <c r="E89" s="2">
        <v>0</v>
      </c>
      <c r="F89" s="301">
        <v>0</v>
      </c>
      <c r="G89" s="14">
        <v>10.303030303030299</v>
      </c>
      <c r="H89" s="2">
        <v>0</v>
      </c>
      <c r="I89" s="301">
        <v>0</v>
      </c>
      <c r="J89" s="14">
        <v>11.515152</v>
      </c>
      <c r="K89" s="301">
        <v>-1</v>
      </c>
      <c r="L89" s="2">
        <v>1498</v>
      </c>
      <c r="M89" s="301">
        <v>1.8364752425238417E-3</v>
      </c>
      <c r="N89" s="2">
        <v>309.09090909090901</v>
      </c>
      <c r="O89" s="2">
        <v>995</v>
      </c>
      <c r="P89" s="301">
        <v>1.1493111063880907E-3</v>
      </c>
      <c r="Q89" s="14">
        <v>183.636363636363</v>
      </c>
      <c r="R89" s="2">
        <v>2024</v>
      </c>
      <c r="S89" s="301">
        <v>2.2678938392619035E-3</v>
      </c>
      <c r="T89" s="14">
        <v>718.18179999999995</v>
      </c>
      <c r="U89" s="301">
        <v>0.35113484646194926</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1738</v>
      </c>
      <c r="B90" s="2">
        <v>155</v>
      </c>
      <c r="C90" s="301">
        <v>1.6542155816435433E-2</v>
      </c>
      <c r="D90" s="2">
        <v>65.454545454545396</v>
      </c>
      <c r="E90" s="2">
        <v>419</v>
      </c>
      <c r="F90" s="301">
        <v>4.5892661555312159E-2</v>
      </c>
      <c r="G90" s="14">
        <v>130.30303030303</v>
      </c>
      <c r="H90" s="2">
        <v>486</v>
      </c>
      <c r="I90" s="301">
        <v>5.2889324191968658E-2</v>
      </c>
      <c r="J90" s="14">
        <v>198.18182400000001</v>
      </c>
      <c r="K90" s="301">
        <v>2.1354838709677417</v>
      </c>
      <c r="L90" s="2">
        <v>17575</v>
      </c>
      <c r="M90" s="301">
        <v>2.1546096386753349E-2</v>
      </c>
      <c r="N90" s="2">
        <v>786.66666666666595</v>
      </c>
      <c r="O90" s="2">
        <v>16091</v>
      </c>
      <c r="P90" s="301">
        <v>1.8586497500392728E-2</v>
      </c>
      <c r="Q90" s="14">
        <v>768.48484848484804</v>
      </c>
      <c r="R90" s="2">
        <v>21158</v>
      </c>
      <c r="S90" s="301">
        <v>2.3707558226829722E-2</v>
      </c>
      <c r="T90" s="14">
        <v>1028.48486</v>
      </c>
      <c r="U90" s="301">
        <v>0.20386913229018491</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238</v>
      </c>
      <c r="B91" s="2">
        <v>0</v>
      </c>
      <c r="C91" s="301">
        <v>0</v>
      </c>
      <c r="D91" s="2">
        <v>80</v>
      </c>
      <c r="E91" s="2">
        <v>105</v>
      </c>
      <c r="F91" s="301">
        <v>1.1500547645125958E-2</v>
      </c>
      <c r="G91" s="14">
        <v>54.545454545454497</v>
      </c>
      <c r="H91" s="2">
        <v>0</v>
      </c>
      <c r="I91" s="301">
        <v>0</v>
      </c>
      <c r="J91" s="14">
        <v>11.515152</v>
      </c>
      <c r="L91" s="2">
        <v>1526</v>
      </c>
      <c r="M91" s="301">
        <v>1.8708018825710163E-3</v>
      </c>
      <c r="N91" s="2">
        <v>269.69696969696901</v>
      </c>
      <c r="O91" s="2">
        <v>1186</v>
      </c>
      <c r="P91" s="301">
        <v>1.3699326353530407E-3</v>
      </c>
      <c r="Q91" s="14">
        <v>310.90909090909003</v>
      </c>
      <c r="R91" s="2">
        <v>2337</v>
      </c>
      <c r="S91" s="301">
        <v>2.6186106236932159E-3</v>
      </c>
      <c r="T91" s="14">
        <v>383.03030000000001</v>
      </c>
      <c r="U91" s="301">
        <v>0.53145478374836175</v>
      </c>
      <c r="V91" s="2">
        <v>51485</v>
      </c>
      <c r="W91" s="27">
        <v>1E-3</v>
      </c>
      <c r="X91" s="2">
        <v>1338</v>
      </c>
      <c r="Y91" s="2">
        <v>53600</v>
      </c>
      <c r="Z91" s="27">
        <v>1E-3</v>
      </c>
      <c r="AA91" s="14">
        <v>1787.27</v>
      </c>
      <c r="AB91" s="2">
        <v>98006</v>
      </c>
      <c r="AC91" s="27">
        <v>2E-3</v>
      </c>
      <c r="AD91" s="14">
        <v>2473.94</v>
      </c>
      <c r="AE91" s="27">
        <v>0.90400000000000003</v>
      </c>
    </row>
    <row r="92" spans="1:31" x14ac:dyDescent="0.3">
      <c r="A92" t="s">
        <v>1739</v>
      </c>
      <c r="B92" s="2">
        <v>155</v>
      </c>
      <c r="C92" s="301">
        <v>1.6542155816435433E-2</v>
      </c>
      <c r="D92" s="2">
        <v>65.454545454545396</v>
      </c>
      <c r="E92" s="2">
        <v>314</v>
      </c>
      <c r="F92" s="301">
        <v>3.4392113910186199E-2</v>
      </c>
      <c r="G92" s="14">
        <v>118.787878787878</v>
      </c>
      <c r="H92" s="2">
        <v>486</v>
      </c>
      <c r="I92" s="301">
        <v>5.2889324191968658E-2</v>
      </c>
      <c r="J92" s="14">
        <v>198.18182400000001</v>
      </c>
      <c r="K92" s="301">
        <v>2.1354838709677417</v>
      </c>
      <c r="L92" s="2">
        <v>16049</v>
      </c>
      <c r="M92" s="301">
        <v>1.9675294504182334E-2</v>
      </c>
      <c r="N92" s="2">
        <v>656.36363636363603</v>
      </c>
      <c r="O92" s="2">
        <v>14905</v>
      </c>
      <c r="P92" s="301">
        <v>1.7216564865039689E-2</v>
      </c>
      <c r="Q92" s="14">
        <v>673.33333333333303</v>
      </c>
      <c r="R92" s="2">
        <v>18821</v>
      </c>
      <c r="S92" s="301">
        <v>2.1088947603136506E-2</v>
      </c>
      <c r="T92" s="14">
        <v>954.54549999999995</v>
      </c>
      <c r="U92" s="301">
        <v>0.17272104180945852</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244</v>
      </c>
      <c r="B93" s="2">
        <v>2807</v>
      </c>
      <c r="C93" s="301">
        <v>0.29957310565635004</v>
      </c>
      <c r="D93" s="2">
        <v>352.72727272727201</v>
      </c>
      <c r="E93" s="2">
        <v>3481</v>
      </c>
      <c r="F93" s="301">
        <v>0.38127053669222344</v>
      </c>
      <c r="G93" s="14">
        <v>296.969696969697</v>
      </c>
      <c r="H93" s="2">
        <v>3040</v>
      </c>
      <c r="I93" s="301">
        <v>0.33083034062465994</v>
      </c>
      <c r="J93" s="14">
        <v>582.42425500000002</v>
      </c>
      <c r="K93" s="301">
        <v>8.3006768792304952E-2</v>
      </c>
      <c r="L93" s="2">
        <v>388756</v>
      </c>
      <c r="M93" s="301">
        <v>0.47659597422069333</v>
      </c>
      <c r="N93" s="2">
        <v>0</v>
      </c>
      <c r="O93" s="2">
        <v>441496</v>
      </c>
      <c r="P93" s="301">
        <v>0.5099660866592125</v>
      </c>
      <c r="Q93" s="14">
        <v>0</v>
      </c>
      <c r="R93" s="2">
        <v>480700</v>
      </c>
      <c r="S93" s="301">
        <v>0.53862478682470216</v>
      </c>
      <c r="T93" s="14">
        <v>0</v>
      </c>
      <c r="U93" s="301">
        <v>0.23650824681805555</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231</v>
      </c>
      <c r="B94" s="2">
        <v>1945</v>
      </c>
      <c r="C94" s="301">
        <v>0.20757737459978656</v>
      </c>
      <c r="D94" s="2">
        <v>370.90909090909003</v>
      </c>
      <c r="E94" s="2">
        <v>2557</v>
      </c>
      <c r="F94" s="301">
        <v>0.28006571741511499</v>
      </c>
      <c r="G94" s="14">
        <v>344.84848484848402</v>
      </c>
      <c r="H94" s="2">
        <v>2288</v>
      </c>
      <c r="I94" s="301">
        <v>0.24899336162803351</v>
      </c>
      <c r="J94" s="14">
        <v>578.18179999999995</v>
      </c>
      <c r="K94" s="301">
        <v>0.17634961439588689</v>
      </c>
      <c r="L94" s="2">
        <v>210397</v>
      </c>
      <c r="M94" s="301">
        <v>0.2579365030716213</v>
      </c>
      <c r="N94" s="2">
        <v>3033.9393939393899</v>
      </c>
      <c r="O94" s="2">
        <v>329635</v>
      </c>
      <c r="P94" s="301">
        <v>0.38075695131079218</v>
      </c>
      <c r="Q94" s="14">
        <v>2329.0909090908999</v>
      </c>
      <c r="R94" s="2">
        <v>306863</v>
      </c>
      <c r="S94" s="301">
        <v>0.34384027035445924</v>
      </c>
      <c r="T94" s="14">
        <v>3641.8180000000002</v>
      </c>
      <c r="U94" s="301">
        <v>0.45849513063399194</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1735</v>
      </c>
      <c r="B95" s="2">
        <v>26</v>
      </c>
      <c r="C95" s="301">
        <v>2.774813233724653E-3</v>
      </c>
      <c r="D95" s="2">
        <v>20.606060606060598</v>
      </c>
      <c r="E95" s="2">
        <v>20</v>
      </c>
      <c r="F95" s="301">
        <v>2.1905805038335158E-3</v>
      </c>
      <c r="G95" s="14">
        <v>13.3333333333333</v>
      </c>
      <c r="H95" s="2">
        <v>0</v>
      </c>
      <c r="I95" s="301">
        <v>0</v>
      </c>
      <c r="J95" s="14">
        <v>11.515152</v>
      </c>
      <c r="K95" s="301">
        <v>-1</v>
      </c>
      <c r="L95" s="2">
        <v>1244</v>
      </c>
      <c r="M95" s="301">
        <v>1.5250835792387576E-3</v>
      </c>
      <c r="N95" s="2">
        <v>208.48484848484799</v>
      </c>
      <c r="O95" s="2">
        <v>2963</v>
      </c>
      <c r="P95" s="301">
        <v>3.4225214153044345E-3</v>
      </c>
      <c r="Q95" s="14">
        <v>385.45454545454498</v>
      </c>
      <c r="R95" s="2">
        <v>3218</v>
      </c>
      <c r="S95" s="301">
        <v>3.6057719242810304E-3</v>
      </c>
      <c r="T95" s="14">
        <v>453.93939999999998</v>
      </c>
      <c r="U95" s="301">
        <v>1.5868167202572347</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1736</v>
      </c>
      <c r="B96" s="2">
        <v>19</v>
      </c>
      <c r="C96" s="301">
        <v>2.0277481323372464E-3</v>
      </c>
      <c r="D96" s="2">
        <v>18.7878787878787</v>
      </c>
      <c r="E96" s="2">
        <v>18</v>
      </c>
      <c r="F96" s="301">
        <v>1.9715224534501644E-3</v>
      </c>
      <c r="G96" s="14">
        <v>6.6666666666666599</v>
      </c>
      <c r="H96" s="2">
        <v>24</v>
      </c>
      <c r="I96" s="301">
        <v>2.6118184786157361E-3</v>
      </c>
      <c r="J96" s="14">
        <v>20</v>
      </c>
      <c r="K96" s="301">
        <v>0.26315789473684209</v>
      </c>
      <c r="L96" s="2">
        <v>3380</v>
      </c>
      <c r="M96" s="301">
        <v>4.1437158342660782E-3</v>
      </c>
      <c r="N96" s="2">
        <v>392.72727272727201</v>
      </c>
      <c r="O96" s="2">
        <v>5240</v>
      </c>
      <c r="P96" s="301">
        <v>6.0526534647975822E-3</v>
      </c>
      <c r="Q96" s="14">
        <v>652.72727272727195</v>
      </c>
      <c r="R96" s="2">
        <v>4313</v>
      </c>
      <c r="S96" s="301">
        <v>4.8327204193362597E-3</v>
      </c>
      <c r="T96" s="14">
        <v>533.93939999999998</v>
      </c>
      <c r="U96" s="301">
        <v>0.27603550295857987</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234</v>
      </c>
      <c r="B97" s="2">
        <v>8</v>
      </c>
      <c r="C97" s="301">
        <v>8.5378868729989329E-4</v>
      </c>
      <c r="D97" s="2">
        <v>7.8787878787878798</v>
      </c>
      <c r="E97" s="2">
        <v>59</v>
      </c>
      <c r="F97" s="301">
        <v>6.4622124863088718E-3</v>
      </c>
      <c r="G97" s="14">
        <v>83.030303030303003</v>
      </c>
      <c r="H97" s="2">
        <v>0</v>
      </c>
      <c r="I97" s="301">
        <v>0</v>
      </c>
      <c r="J97" s="14">
        <v>11.515152</v>
      </c>
      <c r="K97" s="301">
        <v>-1</v>
      </c>
      <c r="L97" s="2">
        <v>1102</v>
      </c>
      <c r="M97" s="301">
        <v>1.3509984761423722E-3</v>
      </c>
      <c r="N97" s="2">
        <v>213.333333333333</v>
      </c>
      <c r="O97" s="2">
        <v>1348</v>
      </c>
      <c r="P97" s="301">
        <v>1.5570566546845689E-3</v>
      </c>
      <c r="Q97" s="14">
        <v>224.24242424242399</v>
      </c>
      <c r="R97" s="2">
        <v>1782</v>
      </c>
      <c r="S97" s="301">
        <v>1.9967326193501543E-3</v>
      </c>
      <c r="T97" s="14">
        <v>372.72726399999999</v>
      </c>
      <c r="U97" s="301">
        <v>0.61705989110707804</v>
      </c>
      <c r="V97" s="2">
        <v>63424</v>
      </c>
      <c r="W97" s="27">
        <v>2E-3</v>
      </c>
      <c r="X97" s="2">
        <v>1887</v>
      </c>
      <c r="Y97" s="2">
        <v>69430</v>
      </c>
      <c r="Z97" s="27">
        <v>2E-3</v>
      </c>
      <c r="AA97" s="14">
        <v>1903.64</v>
      </c>
      <c r="AB97" s="2">
        <v>90329</v>
      </c>
      <c r="AC97" s="27">
        <v>2E-3</v>
      </c>
      <c r="AD97" s="14">
        <v>2323.64</v>
      </c>
      <c r="AE97" s="27">
        <v>0.42399999999999999</v>
      </c>
    </row>
    <row r="98" spans="1:31" x14ac:dyDescent="0.3">
      <c r="A98" t="s">
        <v>1737</v>
      </c>
      <c r="B98" s="2">
        <v>0</v>
      </c>
      <c r="C98" s="301">
        <v>0</v>
      </c>
      <c r="D98" s="2">
        <v>80</v>
      </c>
      <c r="E98" s="2">
        <v>0</v>
      </c>
      <c r="F98" s="301">
        <v>0</v>
      </c>
      <c r="G98" s="14">
        <v>10.303030303030299</v>
      </c>
      <c r="H98" s="2">
        <v>0</v>
      </c>
      <c r="I98" s="301">
        <v>0</v>
      </c>
      <c r="J98" s="14">
        <v>11.515152</v>
      </c>
      <c r="L98" s="2">
        <v>107</v>
      </c>
      <c r="M98" s="301">
        <v>1.3117680303741726E-4</v>
      </c>
      <c r="N98" s="2">
        <v>51.515151515151501</v>
      </c>
      <c r="O98" s="2">
        <v>314</v>
      </c>
      <c r="P98" s="301">
        <v>3.6269717327222154E-4</v>
      </c>
      <c r="Q98" s="14">
        <v>120</v>
      </c>
      <c r="R98" s="2">
        <v>369</v>
      </c>
      <c r="S98" s="301">
        <v>4.1346483531998142E-4</v>
      </c>
      <c r="T98" s="14">
        <v>214.545456</v>
      </c>
      <c r="U98" s="301">
        <v>2.4485981308411215</v>
      </c>
      <c r="V98" s="2">
        <v>8924</v>
      </c>
      <c r="W98" s="27">
        <v>0</v>
      </c>
      <c r="X98" s="2">
        <v>710</v>
      </c>
      <c r="Y98" s="2">
        <v>11361</v>
      </c>
      <c r="Z98" s="27">
        <v>0</v>
      </c>
      <c r="AA98" s="14">
        <v>700</v>
      </c>
      <c r="AB98" s="2">
        <v>14112</v>
      </c>
      <c r="AC98" s="27">
        <v>0</v>
      </c>
      <c r="AD98" s="14">
        <v>786.67</v>
      </c>
      <c r="AE98" s="27">
        <v>0.58099999999999996</v>
      </c>
    </row>
    <row r="99" spans="1:31" x14ac:dyDescent="0.3">
      <c r="A99" t="s">
        <v>236</v>
      </c>
      <c r="B99" s="2">
        <v>770</v>
      </c>
      <c r="C99" s="301">
        <v>8.2177161152614725E-2</v>
      </c>
      <c r="D99" s="2">
        <v>120</v>
      </c>
      <c r="E99" s="2">
        <v>614</v>
      </c>
      <c r="F99" s="301">
        <v>6.7250821467688932E-2</v>
      </c>
      <c r="G99" s="14">
        <v>213.333333333333</v>
      </c>
      <c r="H99" s="2">
        <v>350</v>
      </c>
      <c r="I99" s="301">
        <v>3.8089019479812816E-2</v>
      </c>
      <c r="J99" s="14">
        <v>178.78787199999999</v>
      </c>
      <c r="K99" s="301">
        <v>-0.54545454545454541</v>
      </c>
      <c r="L99" s="2">
        <v>158252</v>
      </c>
      <c r="M99" s="301">
        <v>0.19400926574090988</v>
      </c>
      <c r="N99" s="2">
        <v>2992.1212121212102</v>
      </c>
      <c r="O99" s="2">
        <v>89664</v>
      </c>
      <c r="P99" s="301">
        <v>0.10356967944038367</v>
      </c>
      <c r="Q99" s="14">
        <v>2375.15151515151</v>
      </c>
      <c r="R99" s="2">
        <v>110098</v>
      </c>
      <c r="S99" s="301">
        <v>0.12336490904894123</v>
      </c>
      <c r="T99" s="14">
        <v>3045.4545899999998</v>
      </c>
      <c r="U99" s="301">
        <v>-0.30428683365771048</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1738</v>
      </c>
      <c r="B100" s="2">
        <v>39</v>
      </c>
      <c r="C100" s="301">
        <v>4.1622198505869793E-3</v>
      </c>
      <c r="D100" s="2">
        <v>19.393939393939299</v>
      </c>
      <c r="E100" s="2">
        <v>213</v>
      </c>
      <c r="F100" s="301">
        <v>2.3329682365826943E-2</v>
      </c>
      <c r="G100" s="14">
        <v>84.242424242424207</v>
      </c>
      <c r="H100" s="2">
        <v>378</v>
      </c>
      <c r="I100" s="301">
        <v>4.1136141038197842E-2</v>
      </c>
      <c r="J100" s="14">
        <v>129.090912</v>
      </c>
      <c r="K100" s="301">
        <v>8.6923076923076916</v>
      </c>
      <c r="L100" s="2">
        <v>14274</v>
      </c>
      <c r="M100" s="301">
        <v>1.7499230715477515E-2</v>
      </c>
      <c r="N100" s="2">
        <v>890.90909090909099</v>
      </c>
      <c r="O100" s="2">
        <v>12332</v>
      </c>
      <c r="P100" s="301">
        <v>1.4244527199977822E-2</v>
      </c>
      <c r="Q100" s="14">
        <v>857.57575757575705</v>
      </c>
      <c r="R100" s="2">
        <v>54057</v>
      </c>
      <c r="S100" s="301">
        <v>6.0570917623014191E-2</v>
      </c>
      <c r="T100" s="14">
        <v>2523.6364699999999</v>
      </c>
      <c r="U100" s="301">
        <v>2.7870954182429593</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238</v>
      </c>
      <c r="B101" s="2">
        <v>16</v>
      </c>
      <c r="C101" s="301">
        <v>1.7075773745997866E-3</v>
      </c>
      <c r="D101" s="2">
        <v>7.8787878787878798</v>
      </c>
      <c r="E101" s="2">
        <v>209</v>
      </c>
      <c r="F101" s="301">
        <v>2.289156626506024E-2</v>
      </c>
      <c r="G101" s="14">
        <v>83.636363636363598</v>
      </c>
      <c r="H101" s="2">
        <v>311</v>
      </c>
      <c r="I101" s="301">
        <v>3.384481445206225E-2</v>
      </c>
      <c r="J101" s="14">
        <v>122.42424</v>
      </c>
      <c r="K101" s="301">
        <v>18.4375</v>
      </c>
      <c r="L101" s="2">
        <v>9546</v>
      </c>
      <c r="M101" s="301">
        <v>1.1702932353226029E-2</v>
      </c>
      <c r="N101" s="2">
        <v>753.33333333333303</v>
      </c>
      <c r="O101" s="2">
        <v>7216</v>
      </c>
      <c r="P101" s="301">
        <v>8.3351044660265952E-3</v>
      </c>
      <c r="Q101" s="14">
        <v>542.42424242424204</v>
      </c>
      <c r="R101" s="2">
        <v>45793</v>
      </c>
      <c r="S101" s="301">
        <v>5.131109811330057E-2</v>
      </c>
      <c r="T101" s="14">
        <v>2458.78784</v>
      </c>
      <c r="U101" s="301">
        <v>3.7970877854598784</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1739</v>
      </c>
      <c r="B102" s="2">
        <v>23</v>
      </c>
      <c r="C102" s="301">
        <v>2.4546424759871932E-3</v>
      </c>
      <c r="D102" s="2">
        <v>16.969696969696901</v>
      </c>
      <c r="E102" s="2">
        <v>4</v>
      </c>
      <c r="F102" s="301">
        <v>4.381161007667032E-4</v>
      </c>
      <c r="G102" s="14">
        <v>4.2424242424242404</v>
      </c>
      <c r="H102" s="2">
        <v>67</v>
      </c>
      <c r="I102" s="301">
        <v>7.2913265861355965E-3</v>
      </c>
      <c r="J102" s="14">
        <v>55.151516000000001</v>
      </c>
      <c r="K102" s="301">
        <v>1.9130434782608696</v>
      </c>
      <c r="L102" s="2">
        <v>4728</v>
      </c>
      <c r="M102" s="301">
        <v>5.7962983622514841E-3</v>
      </c>
      <c r="N102" s="2">
        <v>406.06060606060601</v>
      </c>
      <c r="O102" s="2">
        <v>5116</v>
      </c>
      <c r="P102" s="301">
        <v>5.909422733951228E-3</v>
      </c>
      <c r="Q102" s="14">
        <v>561.21212121212102</v>
      </c>
      <c r="R102" s="2">
        <v>8264</v>
      </c>
      <c r="S102" s="301">
        <v>9.2598195097136227E-3</v>
      </c>
      <c r="T102" s="14">
        <v>1089.6969999999999</v>
      </c>
      <c r="U102" s="301">
        <v>0.74788494077834178</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3" t="s">
        <v>1740</v>
      </c>
      <c r="B104" s="303"/>
      <c r="C104" s="303"/>
      <c r="D104" s="303"/>
      <c r="E104" s="303"/>
      <c r="F104" s="303"/>
      <c r="G104" s="303"/>
      <c r="H104" s="303"/>
      <c r="I104" s="303"/>
      <c r="J104" s="303"/>
      <c r="K104" s="303"/>
      <c r="L104" s="303"/>
      <c r="M104" s="303"/>
      <c r="N104" s="303"/>
      <c r="O104" s="303"/>
      <c r="P104" s="303"/>
      <c r="Q104" s="303"/>
      <c r="R104" s="303"/>
      <c r="S104" s="303"/>
      <c r="T104" s="303"/>
      <c r="U104" s="303"/>
      <c r="V104" s="122"/>
      <c r="W104" s="122"/>
      <c r="X104" s="122"/>
      <c r="Y104" s="122"/>
      <c r="Z104" s="122"/>
      <c r="AA104" s="122"/>
      <c r="AB104" s="122"/>
      <c r="AC104" s="122"/>
      <c r="AD104" s="122"/>
      <c r="AE104" s="122"/>
    </row>
    <row r="105" spans="1:31" x14ac:dyDescent="0.3">
      <c r="B105" s="304" t="s">
        <v>1700</v>
      </c>
      <c r="C105" s="304"/>
      <c r="D105" s="304" t="s">
        <v>1701</v>
      </c>
      <c r="E105" s="304" t="s">
        <v>1700</v>
      </c>
      <c r="F105" s="304"/>
      <c r="G105" s="304" t="s">
        <v>1701</v>
      </c>
      <c r="H105" s="304" t="s">
        <v>1700</v>
      </c>
      <c r="I105" s="304"/>
      <c r="J105" s="304" t="s">
        <v>1701</v>
      </c>
      <c r="K105" t="s">
        <v>170</v>
      </c>
      <c r="L105" s="304" t="s">
        <v>1700</v>
      </c>
      <c r="M105" s="304"/>
      <c r="N105" s="304" t="s">
        <v>1701</v>
      </c>
      <c r="O105" s="304" t="s">
        <v>1700</v>
      </c>
      <c r="P105" s="304"/>
      <c r="Q105" s="304" t="s">
        <v>1701</v>
      </c>
      <c r="R105" s="304" t="s">
        <v>1700</v>
      </c>
      <c r="S105" s="304"/>
      <c r="T105" s="304" t="s">
        <v>1701</v>
      </c>
      <c r="U105" t="s">
        <v>170</v>
      </c>
      <c r="V105" s="207" t="s">
        <v>1700</v>
      </c>
      <c r="W105" s="207"/>
      <c r="X105" s="207" t="s">
        <v>1701</v>
      </c>
      <c r="Y105" s="207" t="s">
        <v>1700</v>
      </c>
      <c r="Z105" s="207"/>
      <c r="AA105" s="207" t="s">
        <v>1701</v>
      </c>
      <c r="AB105" s="207" t="s">
        <v>1700</v>
      </c>
      <c r="AC105" s="207"/>
      <c r="AD105" s="207" t="s">
        <v>1701</v>
      </c>
      <c r="AE105" t="s">
        <v>170</v>
      </c>
    </row>
    <row r="106" spans="1:31" x14ac:dyDescent="0.3">
      <c r="A106" t="s">
        <v>172</v>
      </c>
      <c r="B106" s="2">
        <v>2651</v>
      </c>
      <c r="C106" t="s">
        <v>170</v>
      </c>
      <c r="D106" s="2">
        <v>256.36363636363598</v>
      </c>
      <c r="E106" s="2">
        <v>2448</v>
      </c>
      <c r="F106" t="s">
        <v>170</v>
      </c>
      <c r="G106" s="14">
        <v>193.333333333333</v>
      </c>
      <c r="H106" s="2">
        <v>2625</v>
      </c>
      <c r="I106" t="s">
        <v>170</v>
      </c>
      <c r="J106" s="14">
        <v>284.84848</v>
      </c>
      <c r="K106" s="301">
        <v>-9.8076197661259908E-3</v>
      </c>
      <c r="L106" s="2">
        <v>304506</v>
      </c>
      <c r="M106" t="s">
        <v>170</v>
      </c>
      <c r="N106" s="2">
        <v>1776.3636363636299</v>
      </c>
      <c r="O106" s="2">
        <v>319796</v>
      </c>
      <c r="P106" t="s">
        <v>170</v>
      </c>
      <c r="Q106" s="14">
        <v>1813.3333333333301</v>
      </c>
      <c r="R106" s="2">
        <v>339931</v>
      </c>
      <c r="S106" t="s">
        <v>170</v>
      </c>
      <c r="T106" s="14">
        <v>2146.6667499999999</v>
      </c>
      <c r="U106" s="301">
        <v>0.11633596710738048</v>
      </c>
      <c r="V106" s="2">
        <v>16271905</v>
      </c>
      <c r="W106" s="27" t="s">
        <v>170</v>
      </c>
      <c r="X106" s="2">
        <v>11227</v>
      </c>
      <c r="Y106" s="2">
        <v>16869052</v>
      </c>
      <c r="Z106" s="27" t="s">
        <v>170</v>
      </c>
      <c r="AA106" s="14">
        <v>10595.76</v>
      </c>
      <c r="AB106" s="2">
        <v>18239892</v>
      </c>
      <c r="AC106" s="27" t="s">
        <v>170</v>
      </c>
      <c r="AD106" s="14">
        <v>14295.15</v>
      </c>
      <c r="AE106" s="27">
        <v>0.121</v>
      </c>
    </row>
    <row r="107" spans="1:31" x14ac:dyDescent="0.3">
      <c r="A107" t="s">
        <v>1741</v>
      </c>
      <c r="B107" s="2">
        <v>2354</v>
      </c>
      <c r="C107" s="301">
        <v>0.88796680497925307</v>
      </c>
      <c r="D107" s="2">
        <v>265.45454545454498</v>
      </c>
      <c r="E107" s="2">
        <v>2250</v>
      </c>
      <c r="F107" s="301">
        <v>0.91911764705882348</v>
      </c>
      <c r="G107" s="14">
        <v>188.48484848484799</v>
      </c>
      <c r="H107" s="2">
        <v>2393</v>
      </c>
      <c r="I107" s="301">
        <v>0.91161904761904766</v>
      </c>
      <c r="J107" s="14">
        <v>323.03030000000001</v>
      </c>
      <c r="K107" s="301">
        <v>1.6567544604927781E-2</v>
      </c>
      <c r="L107" s="2">
        <v>280713</v>
      </c>
      <c r="M107" s="301">
        <v>0.92186360859884531</v>
      </c>
      <c r="N107" s="2">
        <v>1710.30303030303</v>
      </c>
      <c r="O107" s="2">
        <v>293228</v>
      </c>
      <c r="P107" s="301">
        <v>0.91692203779909698</v>
      </c>
      <c r="Q107" s="14">
        <v>1921.8181818181799</v>
      </c>
      <c r="R107" s="2">
        <v>313924</v>
      </c>
      <c r="S107" s="301">
        <v>0.92349329716913142</v>
      </c>
      <c r="T107" s="14">
        <v>2034.5454099999999</v>
      </c>
      <c r="U107" s="301">
        <v>0.11830944772775041</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1742</v>
      </c>
      <c r="B108" s="2">
        <v>1800</v>
      </c>
      <c r="C108" s="301">
        <v>0.67898906073179932</v>
      </c>
      <c r="D108" s="2">
        <v>186.06060606060601</v>
      </c>
      <c r="E108" s="2">
        <v>1907</v>
      </c>
      <c r="F108" s="301">
        <v>0.77900326797385622</v>
      </c>
      <c r="G108" s="14">
        <v>171.51515151515099</v>
      </c>
      <c r="H108" s="2">
        <v>2112</v>
      </c>
      <c r="I108" s="301">
        <v>0.8045714285714286</v>
      </c>
      <c r="J108" s="14">
        <v>311.51513699999998</v>
      </c>
      <c r="K108" s="301">
        <v>0.17333333333333334</v>
      </c>
      <c r="L108" s="2">
        <v>228547</v>
      </c>
      <c r="M108" s="301">
        <v>0.75055007126296358</v>
      </c>
      <c r="N108" s="2">
        <v>1772.72727272727</v>
      </c>
      <c r="O108" s="2">
        <v>248666</v>
      </c>
      <c r="P108" s="301">
        <v>0.7775769553090095</v>
      </c>
      <c r="Q108" s="14">
        <v>1815.7575757575701</v>
      </c>
      <c r="R108" s="2">
        <v>272448</v>
      </c>
      <c r="S108" s="301">
        <v>0.8014803004139075</v>
      </c>
      <c r="T108" s="14">
        <v>2125.4545899999998</v>
      </c>
      <c r="U108" s="301">
        <v>0.19208740434133897</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1743</v>
      </c>
      <c r="B109" s="2">
        <v>554</v>
      </c>
      <c r="C109" s="301">
        <v>0.2089777442474538</v>
      </c>
      <c r="D109" s="2">
        <v>243.030303030303</v>
      </c>
      <c r="E109" s="2">
        <v>343</v>
      </c>
      <c r="F109" s="301">
        <v>0.14011437908496732</v>
      </c>
      <c r="G109" s="14">
        <v>123.030303030303</v>
      </c>
      <c r="H109" s="2">
        <v>281</v>
      </c>
      <c r="I109" s="301">
        <v>0.10704761904761904</v>
      </c>
      <c r="J109" s="14">
        <v>121.818184</v>
      </c>
      <c r="K109" s="301">
        <v>-0.49277978339350181</v>
      </c>
      <c r="L109" s="2">
        <v>52166</v>
      </c>
      <c r="M109" s="301">
        <v>0.17131353733588173</v>
      </c>
      <c r="N109" s="2">
        <v>1045.45454545454</v>
      </c>
      <c r="O109" s="2">
        <v>44562</v>
      </c>
      <c r="P109" s="301">
        <v>0.13934508249008742</v>
      </c>
      <c r="Q109" s="14">
        <v>1241.8181818181799</v>
      </c>
      <c r="R109" s="2">
        <v>41476</v>
      </c>
      <c r="S109" s="301">
        <v>0.12201299675522385</v>
      </c>
      <c r="T109" s="14">
        <v>1395.75757</v>
      </c>
      <c r="U109" s="301">
        <v>-0.20492274661657017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1484</v>
      </c>
      <c r="B110" s="2">
        <v>202</v>
      </c>
      <c r="C110" s="301">
        <v>7.6197661259901919E-2</v>
      </c>
      <c r="D110" s="2">
        <v>69.696969696969703</v>
      </c>
      <c r="E110" s="2">
        <v>262</v>
      </c>
      <c r="F110" s="301">
        <v>0.10702614379084967</v>
      </c>
      <c r="G110" s="14">
        <v>102.424242424242</v>
      </c>
      <c r="H110" s="2">
        <v>178</v>
      </c>
      <c r="I110" s="301">
        <v>6.7809523809523806E-2</v>
      </c>
      <c r="J110" s="14">
        <v>104.848488</v>
      </c>
      <c r="K110" s="301">
        <v>-0.11881188118811881</v>
      </c>
      <c r="L110" s="2">
        <v>34204</v>
      </c>
      <c r="M110" s="301">
        <v>0.1123261939009412</v>
      </c>
      <c r="N110" s="2">
        <v>830.30303030303003</v>
      </c>
      <c r="O110" s="2">
        <v>28214</v>
      </c>
      <c r="P110" s="301">
        <v>8.8224993433313734E-2</v>
      </c>
      <c r="Q110" s="14">
        <v>873.33333333333303</v>
      </c>
      <c r="R110" s="2">
        <v>27026</v>
      </c>
      <c r="S110" s="301">
        <v>7.9504370004500918E-2</v>
      </c>
      <c r="T110" s="14">
        <v>1115.15149</v>
      </c>
      <c r="U110" s="301">
        <v>-0.20985849608232957</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1485</v>
      </c>
      <c r="B111" s="2">
        <v>205</v>
      </c>
      <c r="C111" s="301">
        <v>7.7329309694454923E-2</v>
      </c>
      <c r="D111" s="2">
        <v>195.15151515151501</v>
      </c>
      <c r="E111" s="2">
        <v>11</v>
      </c>
      <c r="F111" s="301">
        <v>4.4934640522875813E-3</v>
      </c>
      <c r="G111" s="14">
        <v>12.7272727272727</v>
      </c>
      <c r="H111" s="2">
        <v>48</v>
      </c>
      <c r="I111" s="301">
        <v>1.8285714285714287E-2</v>
      </c>
      <c r="J111" s="14">
        <v>36.969695999999999</v>
      </c>
      <c r="K111" s="301">
        <v>-0.76585365853658538</v>
      </c>
      <c r="L111" s="2">
        <v>8063</v>
      </c>
      <c r="M111" s="301">
        <v>2.6478952795675619E-2</v>
      </c>
      <c r="N111" s="2">
        <v>552.12121212121201</v>
      </c>
      <c r="O111" s="2">
        <v>7785</v>
      </c>
      <c r="P111" s="301">
        <v>2.4343644073096599E-2</v>
      </c>
      <c r="Q111" s="14">
        <v>629.09090909090901</v>
      </c>
      <c r="R111" s="2">
        <v>7292</v>
      </c>
      <c r="S111" s="301">
        <v>2.1451412198357903E-2</v>
      </c>
      <c r="T111" s="14">
        <v>460</v>
      </c>
      <c r="U111" s="301">
        <v>-9.5621976931663147E-2</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1486</v>
      </c>
      <c r="B112" s="2">
        <v>79</v>
      </c>
      <c r="C112" s="301">
        <v>2.980007544322897E-2</v>
      </c>
      <c r="D112" s="2">
        <v>48.484848484848399</v>
      </c>
      <c r="E112" s="2">
        <v>70</v>
      </c>
      <c r="F112" s="301">
        <v>2.8594771241830064E-2</v>
      </c>
      <c r="G112" s="14">
        <v>68.484848484848399</v>
      </c>
      <c r="H112" s="2">
        <v>55</v>
      </c>
      <c r="I112" s="301">
        <v>2.0952380952380951E-2</v>
      </c>
      <c r="J112" s="14">
        <v>40.606059999999999</v>
      </c>
      <c r="K112" s="301">
        <v>-0.30379746835443039</v>
      </c>
      <c r="L112" s="2">
        <v>5404</v>
      </c>
      <c r="M112" s="301">
        <v>1.774677674659941E-2</v>
      </c>
      <c r="N112" s="2">
        <v>493.93939393939399</v>
      </c>
      <c r="O112" s="2">
        <v>4394</v>
      </c>
      <c r="P112" s="301">
        <v>1.3740009255900637E-2</v>
      </c>
      <c r="Q112" s="14">
        <v>415.75757575757501</v>
      </c>
      <c r="R112" s="2">
        <v>4166</v>
      </c>
      <c r="S112" s="301">
        <v>1.2255428307509465E-2</v>
      </c>
      <c r="T112" s="14">
        <v>524.84849999999994</v>
      </c>
      <c r="U112" s="301">
        <v>-0.22908956328645447</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1744</v>
      </c>
      <c r="B113" s="2">
        <v>0</v>
      </c>
      <c r="C113" s="301">
        <v>0</v>
      </c>
      <c r="D113" s="2">
        <v>80</v>
      </c>
      <c r="E113" s="2">
        <v>0</v>
      </c>
      <c r="F113" s="301">
        <v>0</v>
      </c>
      <c r="G113" s="14">
        <v>10.303030303030299</v>
      </c>
      <c r="H113" s="2">
        <v>0</v>
      </c>
      <c r="I113" s="301">
        <v>0</v>
      </c>
      <c r="J113" s="14">
        <v>11.515152</v>
      </c>
      <c r="L113" s="2">
        <v>2494</v>
      </c>
      <c r="M113" s="301">
        <v>8.1903148049627915E-3</v>
      </c>
      <c r="N113" s="2">
        <v>290.30303030303003</v>
      </c>
      <c r="O113" s="2">
        <v>2218</v>
      </c>
      <c r="P113" s="301">
        <v>6.9356714905752419E-3</v>
      </c>
      <c r="Q113" s="14">
        <v>350.30303030303003</v>
      </c>
      <c r="R113" s="2">
        <v>2149</v>
      </c>
      <c r="S113" s="301">
        <v>6.3218712032736052E-3</v>
      </c>
      <c r="T113" s="14">
        <v>323.03030000000001</v>
      </c>
      <c r="U113" s="301">
        <v>-0.13833199679230151</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1745</v>
      </c>
      <c r="B114" s="2">
        <v>68</v>
      </c>
      <c r="C114" s="301">
        <v>2.5650697849867975E-2</v>
      </c>
      <c r="D114" s="2">
        <v>44.848484848484802</v>
      </c>
      <c r="E114" s="2">
        <v>0</v>
      </c>
      <c r="F114" s="301">
        <v>0</v>
      </c>
      <c r="G114" s="14">
        <v>10.303030303030299</v>
      </c>
      <c r="H114" s="2">
        <v>0</v>
      </c>
      <c r="I114" s="301">
        <v>0</v>
      </c>
      <c r="J114" s="14">
        <v>11.515152</v>
      </c>
      <c r="K114" s="301">
        <v>-1</v>
      </c>
      <c r="L114" s="2">
        <v>2001</v>
      </c>
      <c r="M114" s="301">
        <v>6.5712990877027054E-3</v>
      </c>
      <c r="N114" s="2">
        <v>273.33333333333297</v>
      </c>
      <c r="O114" s="2">
        <v>1951</v>
      </c>
      <c r="P114" s="301">
        <v>6.100764237201216E-3</v>
      </c>
      <c r="Q114" s="14">
        <v>235.75757575757501</v>
      </c>
      <c r="R114" s="2">
        <v>843</v>
      </c>
      <c r="S114" s="301">
        <v>2.479915041581968E-3</v>
      </c>
      <c r="T114" s="14">
        <v>146.66667200000001</v>
      </c>
      <c r="U114" s="301">
        <v>-0.5787106446776612</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1746</v>
      </c>
      <c r="B115" s="2">
        <v>0</v>
      </c>
      <c r="C115" s="301">
        <v>0</v>
      </c>
      <c r="D115" s="2">
        <v>80</v>
      </c>
      <c r="E115" s="2">
        <v>59</v>
      </c>
      <c r="F115" s="301">
        <v>2.4101307189542485E-2</v>
      </c>
      <c r="G115" s="14">
        <v>30.909090909090899</v>
      </c>
      <c r="H115" s="2">
        <v>0</v>
      </c>
      <c r="I115" s="301">
        <v>0</v>
      </c>
      <c r="J115" s="14">
        <v>11.515152</v>
      </c>
      <c r="L115" s="2">
        <v>3117</v>
      </c>
      <c r="M115" s="301">
        <v>1.0236251502433449E-2</v>
      </c>
      <c r="N115" s="2">
        <v>248.48484848484799</v>
      </c>
      <c r="O115" s="2">
        <v>3366</v>
      </c>
      <c r="P115" s="301">
        <v>1.0525459980737721E-2</v>
      </c>
      <c r="Q115" s="14">
        <v>300.60606060606</v>
      </c>
      <c r="R115" s="2">
        <v>2266</v>
      </c>
      <c r="S115" s="301">
        <v>6.6660587001479716E-3</v>
      </c>
      <c r="T115" s="14">
        <v>255.15152</v>
      </c>
      <c r="U115" s="301">
        <v>-0.27301892845684955</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1747</v>
      </c>
      <c r="B116" s="2">
        <v>0</v>
      </c>
      <c r="C116" s="301">
        <v>0</v>
      </c>
      <c r="D116" s="2">
        <v>80</v>
      </c>
      <c r="E116" s="2">
        <v>59</v>
      </c>
      <c r="F116" s="301">
        <v>2.4101307189542485E-2</v>
      </c>
      <c r="G116" s="14">
        <v>30.909090909090899</v>
      </c>
      <c r="H116" s="2">
        <v>0</v>
      </c>
      <c r="I116" s="301">
        <v>0</v>
      </c>
      <c r="J116" s="14">
        <v>11.515152</v>
      </c>
      <c r="L116" s="2">
        <v>2769</v>
      </c>
      <c r="M116" s="301">
        <v>9.0934168784851527E-3</v>
      </c>
      <c r="N116" s="2">
        <v>224.84848484848399</v>
      </c>
      <c r="O116" s="2">
        <v>3183</v>
      </c>
      <c r="P116" s="301">
        <v>9.9532201778633877E-3</v>
      </c>
      <c r="Q116" s="14">
        <v>283.030303030303</v>
      </c>
      <c r="R116" s="2">
        <v>2146</v>
      </c>
      <c r="S116" s="301">
        <v>6.3130458828409295E-3</v>
      </c>
      <c r="T116" s="14">
        <v>255.75756799999999</v>
      </c>
      <c r="U116" s="301">
        <v>-0.2249909714698447</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1748</v>
      </c>
      <c r="B117" s="2">
        <v>0</v>
      </c>
      <c r="C117" s="301">
        <v>0</v>
      </c>
      <c r="D117" s="2">
        <v>80</v>
      </c>
      <c r="E117" s="2">
        <v>0</v>
      </c>
      <c r="F117" s="301">
        <v>0</v>
      </c>
      <c r="G117" s="14">
        <v>10.303030303030299</v>
      </c>
      <c r="H117" s="2">
        <v>0</v>
      </c>
      <c r="I117" s="301">
        <v>0</v>
      </c>
      <c r="J117" s="14">
        <v>11.515152</v>
      </c>
      <c r="L117" s="2">
        <v>63</v>
      </c>
      <c r="M117" s="301">
        <v>2.0689247502512267E-4</v>
      </c>
      <c r="N117" s="2">
        <v>41.212121212121197</v>
      </c>
      <c r="O117" s="2">
        <v>82</v>
      </c>
      <c r="P117" s="301">
        <v>2.564134635830342E-4</v>
      </c>
      <c r="Q117" s="14">
        <v>62.424242424242401</v>
      </c>
      <c r="R117" s="2">
        <v>41</v>
      </c>
      <c r="S117" s="301">
        <v>1.2061271257990592E-4</v>
      </c>
      <c r="T117" s="14">
        <v>28.484848</v>
      </c>
      <c r="U117" s="301">
        <v>-0.34920634920634919</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1749</v>
      </c>
      <c r="B118" s="2">
        <v>0</v>
      </c>
      <c r="C118" s="301">
        <v>0</v>
      </c>
      <c r="D118" s="2">
        <v>80</v>
      </c>
      <c r="E118" s="2">
        <v>0</v>
      </c>
      <c r="F118" s="301">
        <v>0</v>
      </c>
      <c r="G118" s="14">
        <v>10.303030303030299</v>
      </c>
      <c r="H118" s="2">
        <v>0</v>
      </c>
      <c r="I118" s="301">
        <v>0</v>
      </c>
      <c r="J118" s="14">
        <v>11.515152</v>
      </c>
      <c r="L118" s="2">
        <v>52</v>
      </c>
      <c r="M118" s="301">
        <v>1.7076839208422822E-4</v>
      </c>
      <c r="N118" s="2">
        <v>32.121212121212103</v>
      </c>
      <c r="O118" s="2">
        <v>10</v>
      </c>
      <c r="P118" s="301">
        <v>3.1269934583296849E-5</v>
      </c>
      <c r="Q118" s="14">
        <v>10.303030303030299</v>
      </c>
      <c r="R118" s="2">
        <v>45</v>
      </c>
      <c r="S118" s="301">
        <v>1.3237980649014064E-4</v>
      </c>
      <c r="T118" s="14">
        <v>24.848483999999999</v>
      </c>
      <c r="U118" s="301">
        <v>-0.13461538461538461</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1750</v>
      </c>
      <c r="B119" s="2">
        <v>0</v>
      </c>
      <c r="C119" s="301">
        <v>0</v>
      </c>
      <c r="D119" s="2">
        <v>80</v>
      </c>
      <c r="E119" s="2">
        <v>0</v>
      </c>
      <c r="F119" s="301">
        <v>0</v>
      </c>
      <c r="G119" s="14">
        <v>10.303030303030299</v>
      </c>
      <c r="H119" s="2">
        <v>0</v>
      </c>
      <c r="I119" s="301">
        <v>0</v>
      </c>
      <c r="J119" s="14">
        <v>11.515152</v>
      </c>
      <c r="L119" s="2">
        <v>233</v>
      </c>
      <c r="M119" s="301">
        <v>7.6517375683894575E-4</v>
      </c>
      <c r="N119" s="2">
        <v>89.696969696969703</v>
      </c>
      <c r="O119" s="2">
        <v>52</v>
      </c>
      <c r="P119" s="301">
        <v>1.6260365983314362E-4</v>
      </c>
      <c r="Q119" s="14">
        <v>43.636363636363598</v>
      </c>
      <c r="R119" s="2">
        <v>0</v>
      </c>
      <c r="S119" s="301">
        <v>0</v>
      </c>
      <c r="T119" s="14">
        <v>18.787877999999999</v>
      </c>
      <c r="U119" s="301">
        <v>-1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1494</v>
      </c>
      <c r="B120" s="2">
        <v>0</v>
      </c>
      <c r="C120" s="301">
        <v>0</v>
      </c>
      <c r="D120" s="2">
        <v>80</v>
      </c>
      <c r="E120" s="2">
        <v>0</v>
      </c>
      <c r="F120" s="301">
        <v>0</v>
      </c>
      <c r="G120" s="14">
        <v>10.303030303030299</v>
      </c>
      <c r="H120" s="2">
        <v>0</v>
      </c>
      <c r="I120" s="301">
        <v>0</v>
      </c>
      <c r="J120" s="14">
        <v>11.515152</v>
      </c>
      <c r="L120" s="2">
        <v>0</v>
      </c>
      <c r="M120" s="301">
        <v>0</v>
      </c>
      <c r="N120" s="2">
        <v>80</v>
      </c>
      <c r="O120" s="2">
        <v>39</v>
      </c>
      <c r="P120" s="301">
        <v>1.2195274487485772E-4</v>
      </c>
      <c r="Q120" s="14">
        <v>22.424242424242401</v>
      </c>
      <c r="R120" s="2">
        <v>34</v>
      </c>
      <c r="S120" s="301">
        <v>1.0002029823699515E-4</v>
      </c>
      <c r="T120" s="14">
        <v>26.060606</v>
      </c>
      <c r="V120" s="2">
        <v>5452</v>
      </c>
      <c r="W120" s="27">
        <v>0</v>
      </c>
      <c r="X120" s="2">
        <v>285</v>
      </c>
      <c r="Y120" s="2">
        <v>8640</v>
      </c>
      <c r="Z120" s="27">
        <v>1E-3</v>
      </c>
      <c r="AA120" s="14">
        <v>428.48</v>
      </c>
      <c r="AB120" s="2">
        <v>12155</v>
      </c>
      <c r="AC120" s="27">
        <v>1E-3</v>
      </c>
      <c r="AD120" s="14">
        <v>453.33</v>
      </c>
      <c r="AE120" s="27">
        <v>1.2290000000000001</v>
      </c>
    </row>
    <row r="121" spans="1:31" x14ac:dyDescent="0.3">
      <c r="A121" t="s">
        <v>1495</v>
      </c>
      <c r="B121" s="2">
        <v>0</v>
      </c>
      <c r="C121" s="301">
        <v>0</v>
      </c>
      <c r="D121" s="2">
        <v>80</v>
      </c>
      <c r="E121" s="2">
        <v>0</v>
      </c>
      <c r="F121" s="301">
        <v>0</v>
      </c>
      <c r="G121" s="14">
        <v>10.303030303030299</v>
      </c>
      <c r="H121" s="2">
        <v>0</v>
      </c>
      <c r="I121" s="301">
        <v>0</v>
      </c>
      <c r="J121" s="14">
        <v>11.515152</v>
      </c>
      <c r="L121" s="2">
        <v>163</v>
      </c>
      <c r="M121" s="301">
        <v>5.352932290332539E-4</v>
      </c>
      <c r="N121" s="2">
        <v>62.424242424242401</v>
      </c>
      <c r="O121" s="2">
        <v>102</v>
      </c>
      <c r="P121" s="301">
        <v>3.1895333274962789E-4</v>
      </c>
      <c r="Q121" s="14">
        <v>44.848484848484802</v>
      </c>
      <c r="R121" s="2">
        <v>100</v>
      </c>
      <c r="S121" s="301">
        <v>2.9417734775586811E-4</v>
      </c>
      <c r="T121" s="14">
        <v>56.969695999999999</v>
      </c>
      <c r="U121" s="301">
        <v>-0.38650306748466257</v>
      </c>
      <c r="V121" s="2">
        <v>7341</v>
      </c>
      <c r="W121" s="27">
        <v>0</v>
      </c>
      <c r="X121" s="2">
        <v>407</v>
      </c>
      <c r="Y121" s="2">
        <v>9086</v>
      </c>
      <c r="Z121" s="27">
        <v>1E-3</v>
      </c>
      <c r="AA121" s="14">
        <v>405.45</v>
      </c>
      <c r="AB121" s="2">
        <v>36638</v>
      </c>
      <c r="AC121" s="27">
        <v>2E-3</v>
      </c>
      <c r="AD121" s="14">
        <v>947.88</v>
      </c>
      <c r="AE121" s="27">
        <v>3.9910000000000001</v>
      </c>
    </row>
    <row r="122" spans="1:31" x14ac:dyDescent="0.3">
      <c r="A122" t="s">
        <v>1496</v>
      </c>
      <c r="B122" s="2">
        <v>48</v>
      </c>
      <c r="C122" s="301">
        <v>1.8106374952847983E-2</v>
      </c>
      <c r="D122" s="2">
        <v>35.757575757575701</v>
      </c>
      <c r="E122" s="2">
        <v>27</v>
      </c>
      <c r="F122" s="301">
        <v>1.1029411764705883E-2</v>
      </c>
      <c r="G122" s="14">
        <v>13.3333333333333</v>
      </c>
      <c r="H122" s="2">
        <v>0</v>
      </c>
      <c r="I122" s="301">
        <v>0</v>
      </c>
      <c r="J122" s="14">
        <v>11.515152</v>
      </c>
      <c r="K122" s="301">
        <v>-1</v>
      </c>
      <c r="L122" s="2">
        <v>916</v>
      </c>
      <c r="M122" s="301">
        <v>3.0081509067144819E-3</v>
      </c>
      <c r="N122" s="2">
        <v>116.363636363636</v>
      </c>
      <c r="O122" s="2">
        <v>1042</v>
      </c>
      <c r="P122" s="301">
        <v>3.2583271835795319E-3</v>
      </c>
      <c r="Q122" s="14">
        <v>146.666666666666</v>
      </c>
      <c r="R122" s="2">
        <v>523</v>
      </c>
      <c r="S122" s="301">
        <v>1.5385475287631903E-3</v>
      </c>
      <c r="T122" s="14">
        <v>92.727270000000004</v>
      </c>
      <c r="U122" s="301">
        <v>-0.42903930131004364</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1497</v>
      </c>
      <c r="B123" s="2">
        <v>19</v>
      </c>
      <c r="C123" s="301">
        <v>7.1671067521689932E-3</v>
      </c>
      <c r="D123" s="2">
        <v>20.606060606060598</v>
      </c>
      <c r="E123" s="2">
        <v>17</v>
      </c>
      <c r="F123" s="301">
        <v>6.9444444444444441E-3</v>
      </c>
      <c r="G123" s="14">
        <v>12.7272727272727</v>
      </c>
      <c r="H123" s="2">
        <v>0</v>
      </c>
      <c r="I123" s="301">
        <v>0</v>
      </c>
      <c r="J123" s="14">
        <v>11.515152</v>
      </c>
      <c r="K123" s="301">
        <v>-1</v>
      </c>
      <c r="L123" s="2">
        <v>1046</v>
      </c>
      <c r="M123" s="301">
        <v>3.4350718869250525E-3</v>
      </c>
      <c r="N123" s="2">
        <v>128.48484848484799</v>
      </c>
      <c r="O123" s="2">
        <v>1766</v>
      </c>
      <c r="P123" s="301">
        <v>5.5222704474102245E-3</v>
      </c>
      <c r="Q123" s="14">
        <v>227.87878787878699</v>
      </c>
      <c r="R123" s="2">
        <v>925</v>
      </c>
      <c r="S123" s="301">
        <v>2.7211404667417801E-3</v>
      </c>
      <c r="T123" s="14">
        <v>146.060608</v>
      </c>
      <c r="U123" s="301">
        <v>-0.11567877629063097</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1498</v>
      </c>
      <c r="B124" s="2">
        <v>204</v>
      </c>
      <c r="C124" s="301">
        <v>7.6952093549603917E-2</v>
      </c>
      <c r="D124" s="2">
        <v>126.06060606060601</v>
      </c>
      <c r="E124" s="2">
        <v>45</v>
      </c>
      <c r="F124" s="301">
        <v>1.8382352941176471E-2</v>
      </c>
      <c r="G124" s="14">
        <v>24.2424242424242</v>
      </c>
      <c r="H124" s="2">
        <v>37</v>
      </c>
      <c r="I124" s="301">
        <v>1.4095238095238095E-2</v>
      </c>
      <c r="J124" s="14">
        <v>27.272728000000001</v>
      </c>
      <c r="K124" s="301">
        <v>-0.81862745098039214</v>
      </c>
      <c r="L124" s="2">
        <v>5411</v>
      </c>
      <c r="M124" s="301">
        <v>1.7769764799379979E-2</v>
      </c>
      <c r="N124" s="2">
        <v>483.030303030303</v>
      </c>
      <c r="O124" s="2">
        <v>4574</v>
      </c>
      <c r="P124" s="301">
        <v>1.4302868078399981E-2</v>
      </c>
      <c r="Q124" s="14">
        <v>406.666666666666</v>
      </c>
      <c r="R124" s="2">
        <v>3680</v>
      </c>
      <c r="S124" s="301">
        <v>1.0825726397415946E-2</v>
      </c>
      <c r="T124" s="14">
        <v>292.121216</v>
      </c>
      <c r="U124" s="301">
        <v>-0.31990389946405473</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1500</v>
      </c>
      <c r="B125" s="2">
        <v>0</v>
      </c>
      <c r="C125" s="301">
        <v>0</v>
      </c>
      <c r="D125" s="2">
        <v>80</v>
      </c>
      <c r="E125" s="2">
        <v>6</v>
      </c>
      <c r="F125" s="301">
        <v>2.4509803921568627E-3</v>
      </c>
      <c r="G125" s="14">
        <v>8.4848484848484809</v>
      </c>
      <c r="H125" s="2">
        <v>183</v>
      </c>
      <c r="I125" s="301">
        <v>6.9714285714285715E-2</v>
      </c>
      <c r="J125" s="14">
        <v>120</v>
      </c>
      <c r="L125" s="2">
        <v>4294</v>
      </c>
      <c r="M125" s="301">
        <v>1.4101528377109153E-2</v>
      </c>
      <c r="N125" s="2">
        <v>469.09090909090901</v>
      </c>
      <c r="O125" s="2">
        <v>6471</v>
      </c>
      <c r="P125" s="301">
        <v>2.0234774668851391E-2</v>
      </c>
      <c r="Q125" s="14">
        <v>452.12121212121201</v>
      </c>
      <c r="R125" s="2">
        <v>3151</v>
      </c>
      <c r="S125" s="301">
        <v>9.2695282277874044E-3</v>
      </c>
      <c r="T125" s="14">
        <v>383.63635299999999</v>
      </c>
      <c r="U125" s="301">
        <v>-0.26618537494177924</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1751</v>
      </c>
      <c r="B126" s="2">
        <v>26</v>
      </c>
      <c r="C126" s="301">
        <v>9.8076197661259908E-3</v>
      </c>
      <c r="D126" s="2">
        <v>18.7878787878787</v>
      </c>
      <c r="E126" s="2">
        <v>44</v>
      </c>
      <c r="F126" s="301">
        <v>1.7973856209150325E-2</v>
      </c>
      <c r="G126" s="14">
        <v>32.121212121212103</v>
      </c>
      <c r="H126" s="2">
        <v>12</v>
      </c>
      <c r="I126" s="301">
        <v>4.5714285714285718E-3</v>
      </c>
      <c r="J126" s="14">
        <v>9.0909089999999999</v>
      </c>
      <c r="K126" s="301">
        <v>-0.53846153846153844</v>
      </c>
      <c r="L126" s="2">
        <v>8846</v>
      </c>
      <c r="M126" s="301">
        <v>2.9050330699559285E-2</v>
      </c>
      <c r="N126" s="2">
        <v>389.09090909090901</v>
      </c>
      <c r="O126" s="2">
        <v>9247</v>
      </c>
      <c r="P126" s="301">
        <v>2.8915308509174599E-2</v>
      </c>
      <c r="Q126" s="14">
        <v>484.24242424242402</v>
      </c>
      <c r="R126" s="2">
        <v>15362</v>
      </c>
      <c r="S126" s="301">
        <v>4.5191524162256455E-2</v>
      </c>
      <c r="T126" s="14">
        <v>989.09090000000003</v>
      </c>
      <c r="U126" s="301">
        <v>0.73660411485417143</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3" t="s">
        <v>1752</v>
      </c>
      <c r="B128" s="303"/>
      <c r="C128" s="303"/>
      <c r="D128" s="303"/>
      <c r="E128" s="303"/>
      <c r="F128" s="303"/>
      <c r="G128" s="303"/>
      <c r="H128" s="303"/>
      <c r="I128" s="303"/>
      <c r="J128" s="303"/>
      <c r="K128" s="303"/>
      <c r="L128" s="303"/>
      <c r="M128" s="303"/>
      <c r="N128" s="303"/>
      <c r="O128" s="303"/>
      <c r="P128" s="303"/>
      <c r="Q128" s="303"/>
      <c r="R128" s="303"/>
      <c r="S128" s="303"/>
      <c r="T128" s="303"/>
      <c r="U128" s="303"/>
      <c r="V128" s="122"/>
      <c r="W128" s="122"/>
      <c r="X128" s="122"/>
      <c r="Y128" s="122"/>
      <c r="Z128" s="122"/>
      <c r="AA128" s="122"/>
      <c r="AB128" s="122"/>
      <c r="AC128" s="122"/>
      <c r="AD128" s="122"/>
      <c r="AE128" s="122"/>
    </row>
    <row r="129" spans="1:31" x14ac:dyDescent="0.3">
      <c r="B129" s="304" t="s">
        <v>1700</v>
      </c>
      <c r="C129" s="304"/>
      <c r="D129" s="304" t="s">
        <v>1701</v>
      </c>
      <c r="E129" s="304" t="s">
        <v>1700</v>
      </c>
      <c r="F129" s="304"/>
      <c r="G129" s="304" t="s">
        <v>1701</v>
      </c>
      <c r="H129" s="304" t="s">
        <v>1700</v>
      </c>
      <c r="I129" s="304"/>
      <c r="J129" s="304" t="s">
        <v>1701</v>
      </c>
      <c r="K129" t="s">
        <v>170</v>
      </c>
      <c r="L129" s="304" t="s">
        <v>1700</v>
      </c>
      <c r="M129" s="304"/>
      <c r="N129" s="304" t="s">
        <v>1701</v>
      </c>
      <c r="O129" s="304" t="s">
        <v>1700</v>
      </c>
      <c r="P129" s="304"/>
      <c r="Q129" s="304" t="s">
        <v>1701</v>
      </c>
      <c r="R129" s="304" t="s">
        <v>1700</v>
      </c>
      <c r="S129" s="304"/>
      <c r="T129" s="304" t="s">
        <v>1701</v>
      </c>
      <c r="U129" t="s">
        <v>170</v>
      </c>
      <c r="V129" s="207" t="s">
        <v>1700</v>
      </c>
      <c r="W129" s="207"/>
      <c r="X129" s="207" t="s">
        <v>1701</v>
      </c>
      <c r="Y129" s="207" t="s">
        <v>1700</v>
      </c>
      <c r="Z129" s="207"/>
      <c r="AA129" s="207" t="s">
        <v>1701</v>
      </c>
      <c r="AB129" s="207" t="s">
        <v>1700</v>
      </c>
      <c r="AC129" s="207"/>
      <c r="AD129" s="207" t="s">
        <v>1701</v>
      </c>
      <c r="AE129" t="s">
        <v>170</v>
      </c>
    </row>
    <row r="130" spans="1:31" x14ac:dyDescent="0.3">
      <c r="A130" t="s">
        <v>172</v>
      </c>
      <c r="B130" s="2">
        <v>2625</v>
      </c>
      <c r="C130" t="s">
        <v>170</v>
      </c>
      <c r="D130" s="2">
        <v>255.75757575757501</v>
      </c>
      <c r="E130" s="2">
        <v>2404</v>
      </c>
      <c r="F130" t="s">
        <v>170</v>
      </c>
      <c r="G130" s="14">
        <v>190.30303030303</v>
      </c>
      <c r="H130" s="2">
        <v>2613</v>
      </c>
      <c r="I130" t="s">
        <v>170</v>
      </c>
      <c r="J130" s="14">
        <v>286.06060000000002</v>
      </c>
      <c r="K130" s="301">
        <v>-4.5714285714285718E-3</v>
      </c>
      <c r="L130" s="2">
        <v>295660</v>
      </c>
      <c r="M130" t="s">
        <v>170</v>
      </c>
      <c r="N130" s="2">
        <v>1804.2424242424199</v>
      </c>
      <c r="O130" s="2">
        <v>310549</v>
      </c>
      <c r="P130" t="s">
        <v>170</v>
      </c>
      <c r="Q130" s="14">
        <v>1913.3333333333301</v>
      </c>
      <c r="R130" s="2">
        <v>324569</v>
      </c>
      <c r="S130" t="s">
        <v>170</v>
      </c>
      <c r="T130" s="14">
        <v>2036.96973</v>
      </c>
      <c r="U130" s="301">
        <v>9.7777852939186907E-2</v>
      </c>
      <c r="V130" s="2">
        <v>15466086</v>
      </c>
      <c r="W130" s="27" t="s">
        <v>170</v>
      </c>
      <c r="X130" s="2">
        <v>11853</v>
      </c>
      <c r="Y130" s="2">
        <v>15968724</v>
      </c>
      <c r="Z130" s="27" t="s">
        <v>170</v>
      </c>
      <c r="AA130" s="14">
        <v>11384.24</v>
      </c>
      <c r="AB130" s="2">
        <v>16710195</v>
      </c>
      <c r="AC130" s="27" t="s">
        <v>170</v>
      </c>
      <c r="AD130" s="14">
        <v>15007.88</v>
      </c>
      <c r="AE130" s="27">
        <v>0.08</v>
      </c>
    </row>
    <row r="131" spans="1:31" x14ac:dyDescent="0.3">
      <c r="A131" t="s">
        <v>1523</v>
      </c>
      <c r="B131" s="2">
        <v>438</v>
      </c>
      <c r="C131" s="301">
        <v>0.16685714285714287</v>
      </c>
      <c r="D131" s="2">
        <v>129.69696969696901</v>
      </c>
      <c r="E131" s="2">
        <v>156</v>
      </c>
      <c r="F131" s="301">
        <v>6.4891846921797003E-2</v>
      </c>
      <c r="G131" s="14">
        <v>57.5757575757575</v>
      </c>
      <c r="H131" s="2">
        <v>182</v>
      </c>
      <c r="I131" s="301">
        <v>6.965174129353234E-2</v>
      </c>
      <c r="J131" s="14">
        <v>91.515150000000006</v>
      </c>
      <c r="K131" s="301">
        <v>-0.58447488584474883</v>
      </c>
      <c r="L131" s="2">
        <v>10499</v>
      </c>
      <c r="M131" s="301">
        <v>3.5510383548670768E-2</v>
      </c>
      <c r="N131" s="2">
        <v>504.24242424242402</v>
      </c>
      <c r="O131" s="2">
        <v>7656</v>
      </c>
      <c r="P131" s="301">
        <v>2.4653114323343498E-2</v>
      </c>
      <c r="Q131" s="14">
        <v>476.969696969697</v>
      </c>
      <c r="R131" s="2">
        <v>7273</v>
      </c>
      <c r="S131" s="301">
        <v>2.2408178230206827E-2</v>
      </c>
      <c r="T131" s="14">
        <v>529.09090000000003</v>
      </c>
      <c r="U131" s="301">
        <v>-0.30726735879607581</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1524</v>
      </c>
      <c r="B132" s="2">
        <v>778</v>
      </c>
      <c r="C132" s="301">
        <v>0.29638095238095236</v>
      </c>
      <c r="D132" s="2">
        <v>174.54545454545399</v>
      </c>
      <c r="E132" s="2">
        <v>686</v>
      </c>
      <c r="F132" s="301">
        <v>0.28535773710482532</v>
      </c>
      <c r="G132" s="14">
        <v>133.333333333333</v>
      </c>
      <c r="H132" s="2">
        <v>1030</v>
      </c>
      <c r="I132" s="301">
        <v>0.39418293149636435</v>
      </c>
      <c r="J132" s="14">
        <v>219.393936</v>
      </c>
      <c r="K132" s="301">
        <v>0.32390745501285345</v>
      </c>
      <c r="L132" s="2">
        <v>36824</v>
      </c>
      <c r="M132" s="301">
        <v>0.12454846783467496</v>
      </c>
      <c r="N132" s="2">
        <v>942.42424242424204</v>
      </c>
      <c r="O132" s="2">
        <v>35926</v>
      </c>
      <c r="P132" s="301">
        <v>0.11568544738511474</v>
      </c>
      <c r="Q132" s="14">
        <v>883.030303030303</v>
      </c>
      <c r="R132" s="2">
        <v>32248</v>
      </c>
      <c r="S132" s="301">
        <v>9.9356377226414105E-2</v>
      </c>
      <c r="T132" s="14">
        <v>952.72730000000001</v>
      </c>
      <c r="U132" s="301">
        <v>-0.12426678253313057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1525</v>
      </c>
      <c r="B133" s="2">
        <v>299</v>
      </c>
      <c r="C133" s="301">
        <v>0.11390476190476191</v>
      </c>
      <c r="D133" s="2">
        <v>73.3333333333333</v>
      </c>
      <c r="E133" s="2">
        <v>231</v>
      </c>
      <c r="F133" s="301">
        <v>9.6089850249584025E-2</v>
      </c>
      <c r="G133" s="14">
        <v>71.515151515151501</v>
      </c>
      <c r="H133" s="2">
        <v>257</v>
      </c>
      <c r="I133" s="301">
        <v>9.8354381936471488E-2</v>
      </c>
      <c r="J133" s="14">
        <v>96.969695999999999</v>
      </c>
      <c r="K133" s="301">
        <v>-0.14046822742474915</v>
      </c>
      <c r="L133" s="2">
        <v>51488</v>
      </c>
      <c r="M133" s="301">
        <v>0.1741459784888047</v>
      </c>
      <c r="N133" s="2">
        <v>1030.30303030303</v>
      </c>
      <c r="O133" s="2">
        <v>52035</v>
      </c>
      <c r="P133" s="301">
        <v>0.16755809872194083</v>
      </c>
      <c r="Q133" s="14">
        <v>990.90909090909099</v>
      </c>
      <c r="R133" s="2">
        <v>52456</v>
      </c>
      <c r="S133" s="301">
        <v>0.16161740646827022</v>
      </c>
      <c r="T133" s="14">
        <v>1452.12122</v>
      </c>
      <c r="U133" s="301">
        <v>1.880049720323182E-2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1526</v>
      </c>
      <c r="B134" s="2">
        <v>438</v>
      </c>
      <c r="C134" s="301">
        <v>0.16685714285714287</v>
      </c>
      <c r="D134" s="2">
        <v>122.424242424242</v>
      </c>
      <c r="E134" s="2">
        <v>329</v>
      </c>
      <c r="F134" s="301">
        <v>0.13685524126455906</v>
      </c>
      <c r="G134" s="14">
        <v>83.636363636363598</v>
      </c>
      <c r="H134" s="2">
        <v>230</v>
      </c>
      <c r="I134" s="301">
        <v>8.8021431305013401E-2</v>
      </c>
      <c r="J134" s="14">
        <v>108.484848</v>
      </c>
      <c r="K134" s="301">
        <v>-0.47488584474885842</v>
      </c>
      <c r="L134" s="2">
        <v>57147</v>
      </c>
      <c r="M134" s="301">
        <v>0.19328620712981126</v>
      </c>
      <c r="N134" s="2">
        <v>1053.3333333333301</v>
      </c>
      <c r="O134" s="2">
        <v>60747</v>
      </c>
      <c r="P134" s="301">
        <v>0.1956116426071248</v>
      </c>
      <c r="Q134" s="14">
        <v>1143.6363636363601</v>
      </c>
      <c r="R134" s="2">
        <v>68662</v>
      </c>
      <c r="S134" s="301">
        <v>0.21154823781692028</v>
      </c>
      <c r="T134" s="14">
        <v>1603.63635</v>
      </c>
      <c r="U134" s="301">
        <v>0.2014978914028733</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1527</v>
      </c>
      <c r="B135" s="2">
        <v>62</v>
      </c>
      <c r="C135" s="301">
        <v>2.3619047619047619E-2</v>
      </c>
      <c r="D135" s="2">
        <v>32.727272727272698</v>
      </c>
      <c r="E135" s="2">
        <v>232</v>
      </c>
      <c r="F135" s="301">
        <v>9.6505823627287851E-2</v>
      </c>
      <c r="G135" s="14">
        <v>83.030303030303003</v>
      </c>
      <c r="H135" s="2">
        <v>81</v>
      </c>
      <c r="I135" s="301">
        <v>3.0998851894374284E-2</v>
      </c>
      <c r="J135" s="14">
        <v>47.878788</v>
      </c>
      <c r="K135" s="301">
        <v>0.30645161290322581</v>
      </c>
      <c r="L135" s="2">
        <v>45786</v>
      </c>
      <c r="M135" s="301">
        <v>0.15486031252113916</v>
      </c>
      <c r="N135" s="2">
        <v>1093.9393939393899</v>
      </c>
      <c r="O135" s="2">
        <v>50544</v>
      </c>
      <c r="P135" s="301">
        <v>0.16275692402809219</v>
      </c>
      <c r="Q135" s="14">
        <v>1195.7575757575701</v>
      </c>
      <c r="R135" s="2">
        <v>56889</v>
      </c>
      <c r="S135" s="301">
        <v>0.17527551922703646</v>
      </c>
      <c r="T135" s="14">
        <v>1336.96973</v>
      </c>
      <c r="U135" s="301">
        <v>0.24249770672257895</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1528</v>
      </c>
      <c r="B136" s="2">
        <v>23</v>
      </c>
      <c r="C136" s="301">
        <v>8.7619047619047624E-3</v>
      </c>
      <c r="D136" s="2">
        <v>16.363636363636299</v>
      </c>
      <c r="E136" s="2">
        <v>17</v>
      </c>
      <c r="F136" s="301">
        <v>7.071547420965058E-3</v>
      </c>
      <c r="G136" s="14">
        <v>20.606060606060598</v>
      </c>
      <c r="H136" s="2">
        <v>42</v>
      </c>
      <c r="I136" s="301">
        <v>1.6073478760045924E-2</v>
      </c>
      <c r="J136" s="14">
        <v>39.393940000000001</v>
      </c>
      <c r="K136" s="301">
        <v>0.82608695652173914</v>
      </c>
      <c r="L136" s="2">
        <v>14424</v>
      </c>
      <c r="M136" s="301">
        <v>4.8785767435567881E-2</v>
      </c>
      <c r="N136" s="2">
        <v>580</v>
      </c>
      <c r="O136" s="2">
        <v>16682</v>
      </c>
      <c r="P136" s="301">
        <v>5.3717770786574741E-2</v>
      </c>
      <c r="Q136" s="14">
        <v>595.75757575757495</v>
      </c>
      <c r="R136" s="2">
        <v>22594</v>
      </c>
      <c r="S136" s="301">
        <v>6.9612316641453745E-2</v>
      </c>
      <c r="T136" s="14">
        <v>923.03030000000001</v>
      </c>
      <c r="U136" s="301">
        <v>0.56641708264004442</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1529</v>
      </c>
      <c r="B137" s="2">
        <v>88</v>
      </c>
      <c r="C137" s="301">
        <v>3.3523809523809525E-2</v>
      </c>
      <c r="D137" s="2">
        <v>49.090909090909101</v>
      </c>
      <c r="E137" s="2">
        <v>199</v>
      </c>
      <c r="F137" s="301">
        <v>8.277870216306156E-2</v>
      </c>
      <c r="G137" s="14">
        <v>61.818181818181799</v>
      </c>
      <c r="H137" s="2">
        <v>278</v>
      </c>
      <c r="I137" s="301">
        <v>0.10639112131649445</v>
      </c>
      <c r="J137" s="14">
        <v>121.21212</v>
      </c>
      <c r="K137" s="301">
        <v>2.1590909090909092</v>
      </c>
      <c r="L137" s="2">
        <v>32772</v>
      </c>
      <c r="M137" s="301">
        <v>0.1108435364946222</v>
      </c>
      <c r="N137" s="2">
        <v>916.36363636363603</v>
      </c>
      <c r="O137" s="2">
        <v>35972</v>
      </c>
      <c r="P137" s="301">
        <v>0.11583357215769492</v>
      </c>
      <c r="Q137" s="14">
        <v>1041.2121212121201</v>
      </c>
      <c r="R137" s="2">
        <v>35827</v>
      </c>
      <c r="S137" s="301">
        <v>0.11038330832581053</v>
      </c>
      <c r="T137" s="14">
        <v>1188.48486</v>
      </c>
      <c r="U137" s="301">
        <v>9.3219821799096783E-2</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1530</v>
      </c>
      <c r="B138" s="2">
        <v>11</v>
      </c>
      <c r="C138" s="301">
        <v>4.1904761904761906E-3</v>
      </c>
      <c r="D138" s="2">
        <v>13.3333333333333</v>
      </c>
      <c r="E138" s="2">
        <v>29</v>
      </c>
      <c r="F138" s="301">
        <v>1.2063227953410981E-2</v>
      </c>
      <c r="G138" s="14">
        <v>20.606060606060598</v>
      </c>
      <c r="H138" s="2">
        <v>35</v>
      </c>
      <c r="I138" s="301">
        <v>1.3394565633371604E-2</v>
      </c>
      <c r="J138" s="14">
        <v>35.151516000000001</v>
      </c>
      <c r="K138" s="301">
        <v>2.1818181818181817</v>
      </c>
      <c r="L138" s="2">
        <v>4910</v>
      </c>
      <c r="M138" s="301">
        <v>1.6606913346411418E-2</v>
      </c>
      <c r="N138" s="2">
        <v>322.42424242424198</v>
      </c>
      <c r="O138" s="2">
        <v>4336</v>
      </c>
      <c r="P138" s="301">
        <v>1.3962369867557133E-2</v>
      </c>
      <c r="Q138" s="14">
        <v>367.27272727272702</v>
      </c>
      <c r="R138" s="2">
        <v>4387</v>
      </c>
      <c r="S138" s="301">
        <v>1.3516386346200653E-2</v>
      </c>
      <c r="T138" s="14">
        <v>307.27273600000001</v>
      </c>
      <c r="U138" s="301">
        <v>-0.1065173116089613</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1531</v>
      </c>
      <c r="B139" s="2">
        <v>156</v>
      </c>
      <c r="C139" s="301">
        <v>5.9428571428571428E-2</v>
      </c>
      <c r="D139" s="2">
        <v>63.030303030303003</v>
      </c>
      <c r="E139" s="2">
        <v>64</v>
      </c>
      <c r="F139" s="301">
        <v>2.6622296173044926E-2</v>
      </c>
      <c r="G139" s="14">
        <v>46.060606060605998</v>
      </c>
      <c r="H139" s="2">
        <v>106</v>
      </c>
      <c r="I139" s="301">
        <v>4.0566398775354E-2</v>
      </c>
      <c r="J139" s="14">
        <v>98.787880000000001</v>
      </c>
      <c r="K139" s="301">
        <v>-0.32051282051282054</v>
      </c>
      <c r="L139" s="2">
        <v>5563</v>
      </c>
      <c r="M139" s="301">
        <v>1.8815531353581817E-2</v>
      </c>
      <c r="N139" s="2">
        <v>312.72727272727201</v>
      </c>
      <c r="O139" s="2">
        <v>7581</v>
      </c>
      <c r="P139" s="301">
        <v>2.4411606541962783E-2</v>
      </c>
      <c r="Q139" s="14">
        <v>462.42424242424198</v>
      </c>
      <c r="R139" s="2">
        <v>7783</v>
      </c>
      <c r="S139" s="301">
        <v>2.3979492804303552E-2</v>
      </c>
      <c r="T139" s="14">
        <v>503.03030000000001</v>
      </c>
      <c r="U139" s="301">
        <v>0.3990652525615675</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1532</v>
      </c>
      <c r="B140" s="2">
        <v>97</v>
      </c>
      <c r="C140" s="301">
        <v>3.6952380952380952E-2</v>
      </c>
      <c r="D140" s="2">
        <v>49.696969696969703</v>
      </c>
      <c r="E140" s="2">
        <v>161</v>
      </c>
      <c r="F140" s="301">
        <v>6.6971713810316136E-2</v>
      </c>
      <c r="G140" s="14">
        <v>55.151515151515099</v>
      </c>
      <c r="H140" s="2">
        <v>220</v>
      </c>
      <c r="I140" s="301">
        <v>8.4194412552621514E-2</v>
      </c>
      <c r="J140" s="14">
        <v>121.818184</v>
      </c>
      <c r="K140" s="301">
        <v>1.268041237113402</v>
      </c>
      <c r="L140" s="2">
        <v>14824</v>
      </c>
      <c r="M140" s="301">
        <v>5.013867279983765E-2</v>
      </c>
      <c r="N140" s="2">
        <v>571.51515151515105</v>
      </c>
      <c r="O140" s="2">
        <v>15871</v>
      </c>
      <c r="P140" s="301">
        <v>5.1106266643911269E-2</v>
      </c>
      <c r="Q140" s="14">
        <v>595.15151515151501</v>
      </c>
      <c r="R140" s="2">
        <v>15221</v>
      </c>
      <c r="S140" s="301">
        <v>4.6896037514365205E-2</v>
      </c>
      <c r="T140" s="14">
        <v>715.75756799999999</v>
      </c>
      <c r="U140" s="301">
        <v>2.6780895844576363E-2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1533</v>
      </c>
      <c r="B141" s="2">
        <v>17</v>
      </c>
      <c r="C141" s="301">
        <v>6.4761904761904765E-3</v>
      </c>
      <c r="D141" s="2">
        <v>16.363636363636299</v>
      </c>
      <c r="E141" s="2">
        <v>165</v>
      </c>
      <c r="F141" s="301">
        <v>6.8635607321131442E-2</v>
      </c>
      <c r="G141" s="14">
        <v>65.454545454545396</v>
      </c>
      <c r="H141" s="2">
        <v>101</v>
      </c>
      <c r="I141" s="301">
        <v>3.8652889399158057E-2</v>
      </c>
      <c r="J141" s="14">
        <v>59.393940000000001</v>
      </c>
      <c r="K141" s="301">
        <v>4.9411764705882355</v>
      </c>
      <c r="L141" s="2">
        <v>12528</v>
      </c>
      <c r="M141" s="301">
        <v>4.2372996008929173E-2</v>
      </c>
      <c r="N141" s="2">
        <v>580.60606060606005</v>
      </c>
      <c r="O141" s="2">
        <v>14925</v>
      </c>
      <c r="P141" s="301">
        <v>4.8060048494762503E-2</v>
      </c>
      <c r="Q141" s="14">
        <v>674.54545454545405</v>
      </c>
      <c r="R141" s="2">
        <v>11501</v>
      </c>
      <c r="S141" s="301">
        <v>3.5434684150365561E-2</v>
      </c>
      <c r="T141" s="14">
        <v>678.78790000000004</v>
      </c>
      <c r="U141" s="301">
        <v>-8.197637292464878E-2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1534</v>
      </c>
      <c r="B142" s="2">
        <v>218</v>
      </c>
      <c r="C142" s="301">
        <v>8.3047619047619051E-2</v>
      </c>
      <c r="D142" s="2">
        <v>195.15151515151501</v>
      </c>
      <c r="E142" s="2">
        <v>135</v>
      </c>
      <c r="F142" s="301">
        <v>5.6156405990016638E-2</v>
      </c>
      <c r="G142" s="14">
        <v>67.878787878787804</v>
      </c>
      <c r="H142" s="2">
        <v>51</v>
      </c>
      <c r="I142" s="301">
        <v>1.9517795637198621E-2</v>
      </c>
      <c r="J142" s="14">
        <v>33.939392099999999</v>
      </c>
      <c r="K142" s="301">
        <v>-0.76605504587155959</v>
      </c>
      <c r="L142" s="2">
        <v>8895</v>
      </c>
      <c r="M142" s="301">
        <v>3.0085233037948994E-2</v>
      </c>
      <c r="N142" s="2">
        <v>484.84848484848402</v>
      </c>
      <c r="O142" s="2">
        <v>8274</v>
      </c>
      <c r="P142" s="301">
        <v>2.6643138441920598E-2</v>
      </c>
      <c r="Q142" s="14">
        <v>438.78787878787801</v>
      </c>
      <c r="R142" s="2">
        <v>9728</v>
      </c>
      <c r="S142" s="301">
        <v>2.9972055248652828E-2</v>
      </c>
      <c r="T142" s="14">
        <v>603.03030000000001</v>
      </c>
      <c r="U142" s="301">
        <v>9.364811691961776E-2</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3" t="s">
        <v>1753</v>
      </c>
      <c r="B144" s="303"/>
      <c r="C144" s="303"/>
      <c r="D144" s="303"/>
      <c r="E144" s="303"/>
      <c r="F144" s="303"/>
      <c r="G144" s="303"/>
      <c r="H144" s="303"/>
      <c r="I144" s="303"/>
      <c r="J144" s="303"/>
      <c r="K144" s="303"/>
      <c r="L144" s="303"/>
      <c r="M144" s="303"/>
      <c r="N144" s="303"/>
      <c r="O144" s="303"/>
      <c r="P144" s="303"/>
      <c r="Q144" s="303"/>
      <c r="R144" s="303"/>
      <c r="S144" s="303"/>
      <c r="T144" s="303"/>
      <c r="U144" s="303"/>
      <c r="V144" s="122"/>
      <c r="W144" s="122"/>
      <c r="X144" s="122"/>
      <c r="Y144" s="122"/>
      <c r="Z144" s="122"/>
      <c r="AA144" s="122"/>
      <c r="AB144" s="122"/>
      <c r="AC144" s="122"/>
      <c r="AD144" s="122"/>
      <c r="AE144" s="122"/>
    </row>
    <row r="145" spans="1:31" x14ac:dyDescent="0.3">
      <c r="B145" s="304" t="s">
        <v>1700</v>
      </c>
      <c r="C145" s="304"/>
      <c r="D145" s="304" t="s">
        <v>1701</v>
      </c>
      <c r="E145" s="304" t="s">
        <v>1700</v>
      </c>
      <c r="F145" s="304"/>
      <c r="G145" s="304" t="s">
        <v>1701</v>
      </c>
      <c r="H145" s="304" t="s">
        <v>1700</v>
      </c>
      <c r="I145" s="304"/>
      <c r="J145" s="304" t="s">
        <v>1701</v>
      </c>
      <c r="K145" t="s">
        <v>170</v>
      </c>
      <c r="L145" s="304" t="s">
        <v>1700</v>
      </c>
      <c r="M145" s="304"/>
      <c r="N145" s="304" t="s">
        <v>1701</v>
      </c>
      <c r="O145" s="304" t="s">
        <v>1700</v>
      </c>
      <c r="P145" s="304"/>
      <c r="Q145" s="304" t="s">
        <v>1701</v>
      </c>
      <c r="R145" s="304" t="s">
        <v>1700</v>
      </c>
      <c r="S145" s="304"/>
      <c r="T145" s="304" t="s">
        <v>1701</v>
      </c>
      <c r="U145" t="s">
        <v>170</v>
      </c>
      <c r="V145" s="207" t="s">
        <v>1700</v>
      </c>
      <c r="W145" s="207"/>
      <c r="X145" s="207" t="s">
        <v>1701</v>
      </c>
      <c r="Y145" s="207" t="s">
        <v>1700</v>
      </c>
      <c r="Z145" s="207"/>
      <c r="AA145" s="207" t="s">
        <v>1701</v>
      </c>
      <c r="AB145" s="207" t="s">
        <v>1700</v>
      </c>
      <c r="AC145" s="207"/>
      <c r="AD145" s="207" t="s">
        <v>1701</v>
      </c>
      <c r="AE145" t="s">
        <v>170</v>
      </c>
    </row>
    <row r="146" spans="1:31" x14ac:dyDescent="0.3">
      <c r="A146" t="s">
        <v>172</v>
      </c>
      <c r="B146" s="2">
        <v>2430</v>
      </c>
      <c r="C146" t="s">
        <v>170</v>
      </c>
      <c r="D146" s="2">
        <v>129.09090909090901</v>
      </c>
      <c r="E146" s="2">
        <v>2306</v>
      </c>
      <c r="F146" t="s">
        <v>170</v>
      </c>
      <c r="G146" s="14">
        <v>124.24242424242399</v>
      </c>
      <c r="H146" s="2">
        <v>3457</v>
      </c>
      <c r="I146" t="s">
        <v>170</v>
      </c>
      <c r="J146" s="14">
        <v>244.84848</v>
      </c>
      <c r="K146" s="301">
        <v>0.42263374485596705</v>
      </c>
      <c r="L146" s="2">
        <v>248057</v>
      </c>
      <c r="M146" t="s">
        <v>170</v>
      </c>
      <c r="N146" s="2">
        <v>1032.72727272727</v>
      </c>
      <c r="O146" s="2">
        <v>259700</v>
      </c>
      <c r="P146" t="s">
        <v>170</v>
      </c>
      <c r="Q146" s="14">
        <v>948.48484848484804</v>
      </c>
      <c r="R146" s="2">
        <v>273556</v>
      </c>
      <c r="S146" t="s">
        <v>170</v>
      </c>
      <c r="T146" s="14">
        <v>804.24243200000001</v>
      </c>
      <c r="U146" s="301">
        <v>0.10279492213483192</v>
      </c>
      <c r="V146" s="2">
        <v>12392852</v>
      </c>
      <c r="W146" s="27" t="s">
        <v>170</v>
      </c>
      <c r="X146" s="2">
        <v>13533</v>
      </c>
      <c r="Y146" s="2">
        <v>12717801</v>
      </c>
      <c r="Z146" s="27" t="s">
        <v>170</v>
      </c>
      <c r="AA146" s="14">
        <v>11122.42</v>
      </c>
      <c r="AB146" s="2">
        <v>13103114</v>
      </c>
      <c r="AC146" s="27" t="s">
        <v>170</v>
      </c>
      <c r="AD146" s="14">
        <v>11237.58</v>
      </c>
      <c r="AE146" s="27">
        <v>5.7000000000000002E-2</v>
      </c>
    </row>
    <row r="147" spans="1:31" x14ac:dyDescent="0.3">
      <c r="A147" t="s">
        <v>1754</v>
      </c>
      <c r="B147" s="2">
        <v>82</v>
      </c>
      <c r="C147" s="301">
        <v>3.3744855967078193E-2</v>
      </c>
      <c r="D147" s="2">
        <v>40</v>
      </c>
      <c r="E147" s="2">
        <v>195</v>
      </c>
      <c r="F147" s="301">
        <v>8.4562012142237644E-2</v>
      </c>
      <c r="G147" s="14">
        <v>58.787878787878803</v>
      </c>
      <c r="H147" s="2">
        <v>0</v>
      </c>
      <c r="I147" s="301">
        <v>0</v>
      </c>
      <c r="J147" s="14">
        <v>11.515152</v>
      </c>
      <c r="K147" s="301">
        <v>-1</v>
      </c>
      <c r="L147" s="2">
        <v>16289</v>
      </c>
      <c r="M147" s="301">
        <v>6.5666358941694855E-2</v>
      </c>
      <c r="N147" s="2">
        <v>442.42424242424198</v>
      </c>
      <c r="O147" s="2">
        <v>17412</v>
      </c>
      <c r="P147" s="301">
        <v>6.7046592221794377E-2</v>
      </c>
      <c r="Q147" s="14">
        <v>485.45454545454498</v>
      </c>
      <c r="R147" s="2">
        <v>16817</v>
      </c>
      <c r="S147" s="301">
        <v>6.1475529690447298E-2</v>
      </c>
      <c r="T147" s="14">
        <v>692.12120000000004</v>
      </c>
      <c r="U147" s="301">
        <v>3.2414512861440238E-2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1755</v>
      </c>
      <c r="B148" s="2">
        <v>27</v>
      </c>
      <c r="C148" s="301">
        <v>1.1111111111111112E-2</v>
      </c>
      <c r="D148" s="2">
        <v>20</v>
      </c>
      <c r="E148" s="2">
        <v>132</v>
      </c>
      <c r="F148" s="301">
        <v>5.7241977450130092E-2</v>
      </c>
      <c r="G148" s="14">
        <v>50.909090909090899</v>
      </c>
      <c r="H148" s="2">
        <v>0</v>
      </c>
      <c r="I148" s="301">
        <v>0</v>
      </c>
      <c r="J148" s="14">
        <v>11.515152</v>
      </c>
      <c r="K148" s="301">
        <v>-1</v>
      </c>
      <c r="L148" s="2">
        <v>6076</v>
      </c>
      <c r="M148" s="301">
        <v>2.4494370245548402E-2</v>
      </c>
      <c r="N148" s="2">
        <v>349.69696969696901</v>
      </c>
      <c r="O148" s="2">
        <v>6424</v>
      </c>
      <c r="P148" s="301">
        <v>2.4736234116288024E-2</v>
      </c>
      <c r="Q148" s="14">
        <v>266.06060606060601</v>
      </c>
      <c r="R148" s="2">
        <v>5785</v>
      </c>
      <c r="S148" s="301">
        <v>2.114740674669903E-2</v>
      </c>
      <c r="T148" s="14">
        <v>376.36364700000001</v>
      </c>
      <c r="U148" s="301">
        <v>-4.7893350888742595E-2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1756</v>
      </c>
      <c r="B149" s="2">
        <v>0</v>
      </c>
      <c r="C149" s="301">
        <v>0</v>
      </c>
      <c r="D149" s="2">
        <v>80</v>
      </c>
      <c r="E149" s="2">
        <v>56</v>
      </c>
      <c r="F149" s="301">
        <v>2.4284475281873375E-2</v>
      </c>
      <c r="G149" s="14">
        <v>41.818181818181799</v>
      </c>
      <c r="H149" s="2">
        <v>0</v>
      </c>
      <c r="I149" s="301">
        <v>0</v>
      </c>
      <c r="J149" s="14">
        <v>11.515152</v>
      </c>
      <c r="L149" s="2">
        <v>1939</v>
      </c>
      <c r="M149" s="301">
        <v>7.8167517949503541E-3</v>
      </c>
      <c r="N149" s="2">
        <v>180</v>
      </c>
      <c r="O149" s="2">
        <v>1671</v>
      </c>
      <c r="P149" s="301">
        <v>6.4343473238351948E-3</v>
      </c>
      <c r="Q149" s="14">
        <v>154.54545454545399</v>
      </c>
      <c r="R149" s="2">
        <v>1618</v>
      </c>
      <c r="S149" s="301">
        <v>5.9146938835192798E-3</v>
      </c>
      <c r="T149" s="14">
        <v>200</v>
      </c>
      <c r="U149" s="301">
        <v>-0.16554925219185146</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1757</v>
      </c>
      <c r="B150" s="2">
        <v>27</v>
      </c>
      <c r="C150" s="301">
        <v>1.1111111111111112E-2</v>
      </c>
      <c r="D150" s="2">
        <v>20</v>
      </c>
      <c r="E150" s="2">
        <v>76</v>
      </c>
      <c r="F150" s="301">
        <v>3.2957502168256721E-2</v>
      </c>
      <c r="G150" s="14">
        <v>44.848484848484802</v>
      </c>
      <c r="H150" s="2">
        <v>0</v>
      </c>
      <c r="I150" s="301">
        <v>0</v>
      </c>
      <c r="J150" s="14">
        <v>11.515152</v>
      </c>
      <c r="K150" s="301">
        <v>-1</v>
      </c>
      <c r="L150" s="2">
        <v>4137</v>
      </c>
      <c r="M150" s="301">
        <v>1.6677618450598047E-2</v>
      </c>
      <c r="N150" s="2">
        <v>260</v>
      </c>
      <c r="O150" s="2">
        <v>4753</v>
      </c>
      <c r="P150" s="301">
        <v>1.8301886792452829E-2</v>
      </c>
      <c r="Q150" s="14">
        <v>243.636363636363</v>
      </c>
      <c r="R150" s="2">
        <v>4167</v>
      </c>
      <c r="S150" s="301">
        <v>1.5232712863179751E-2</v>
      </c>
      <c r="T150" s="14">
        <v>303.63635299999999</v>
      </c>
      <c r="U150" s="301">
        <v>7.251631617113851E-3</v>
      </c>
      <c r="V150" s="2">
        <v>150058</v>
      </c>
      <c r="W150" s="27">
        <v>1.2E-2</v>
      </c>
      <c r="X150" s="2">
        <v>1699</v>
      </c>
      <c r="Y150" s="2">
        <v>157568</v>
      </c>
      <c r="Z150" s="27">
        <v>1.2E-2</v>
      </c>
      <c r="AA150" s="14">
        <v>1599.39</v>
      </c>
      <c r="AB150" s="2">
        <v>132020</v>
      </c>
      <c r="AC150" s="27">
        <v>0.01</v>
      </c>
      <c r="AD150" s="14">
        <v>1887.88</v>
      </c>
      <c r="AE150" s="27">
        <v>-0.12</v>
      </c>
    </row>
    <row r="151" spans="1:31" x14ac:dyDescent="0.3">
      <c r="A151" t="s">
        <v>1758</v>
      </c>
      <c r="B151" s="2">
        <v>55</v>
      </c>
      <c r="C151" s="301">
        <v>2.2633744855967079E-2</v>
      </c>
      <c r="D151" s="2">
        <v>33.939393939393902</v>
      </c>
      <c r="E151" s="2">
        <v>63</v>
      </c>
      <c r="F151" s="301">
        <v>2.7320034692107545E-2</v>
      </c>
      <c r="G151" s="14">
        <v>32.121212121212103</v>
      </c>
      <c r="H151" s="2">
        <v>0</v>
      </c>
      <c r="I151" s="301">
        <v>0</v>
      </c>
      <c r="J151" s="14">
        <v>11.515152</v>
      </c>
      <c r="K151" s="301">
        <v>-1</v>
      </c>
      <c r="L151" s="2">
        <v>10213</v>
      </c>
      <c r="M151" s="301">
        <v>4.1171988696146453E-2</v>
      </c>
      <c r="N151" s="2">
        <v>367.87878787878702</v>
      </c>
      <c r="O151" s="2">
        <v>10988</v>
      </c>
      <c r="P151" s="301">
        <v>4.2310358105506353E-2</v>
      </c>
      <c r="Q151" s="14">
        <v>452.12121212121201</v>
      </c>
      <c r="R151" s="2">
        <v>11032</v>
      </c>
      <c r="S151" s="301">
        <v>4.0328122943748261E-2</v>
      </c>
      <c r="T151" s="14">
        <v>552.72730000000001</v>
      </c>
      <c r="U151" s="301">
        <v>8.0191912268677182E-2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1759</v>
      </c>
      <c r="B152" s="2">
        <v>2348</v>
      </c>
      <c r="C152" s="301">
        <v>0.96625514403292179</v>
      </c>
      <c r="D152" s="2">
        <v>136.363636363636</v>
      </c>
      <c r="E152" s="2">
        <v>2111</v>
      </c>
      <c r="F152" s="301">
        <v>0.91543798785776231</v>
      </c>
      <c r="G152" s="14">
        <v>145.45454545454501</v>
      </c>
      <c r="H152" s="2">
        <v>3457</v>
      </c>
      <c r="I152" s="301">
        <v>1</v>
      </c>
      <c r="J152" s="14">
        <v>244.84848</v>
      </c>
      <c r="K152" s="301">
        <v>0.4723168654173765</v>
      </c>
      <c r="L152" s="2">
        <v>231768</v>
      </c>
      <c r="M152" s="301">
        <v>0.93433364105830519</v>
      </c>
      <c r="N152" s="2">
        <v>1141.8181818181799</v>
      </c>
      <c r="O152" s="2">
        <v>242288</v>
      </c>
      <c r="P152" s="301">
        <v>0.93295340777820557</v>
      </c>
      <c r="Q152" s="14">
        <v>1098.1818181818101</v>
      </c>
      <c r="R152" s="2">
        <v>256739</v>
      </c>
      <c r="S152" s="301">
        <v>0.93852447030955266</v>
      </c>
      <c r="T152" s="14">
        <v>1002.42426</v>
      </c>
      <c r="U152" s="301">
        <v>0.10774136205170688</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3" t="s">
        <v>1760</v>
      </c>
      <c r="B154" s="303"/>
      <c r="C154" s="303"/>
      <c r="D154" s="303"/>
      <c r="E154" s="303"/>
      <c r="F154" s="303"/>
      <c r="G154" s="303"/>
      <c r="H154" s="303"/>
      <c r="I154" s="303"/>
      <c r="J154" s="303"/>
      <c r="K154" s="303"/>
      <c r="L154" s="303"/>
      <c r="M154" s="303"/>
      <c r="N154" s="303"/>
      <c r="O154" s="303"/>
      <c r="P154" s="303"/>
      <c r="Q154" s="303"/>
      <c r="R154" s="303"/>
      <c r="S154" s="303"/>
      <c r="T154" s="303"/>
      <c r="U154" s="303"/>
      <c r="V154" s="122"/>
      <c r="W154" s="122"/>
      <c r="X154" s="122"/>
      <c r="Y154" s="122"/>
      <c r="Z154" s="122"/>
      <c r="AA154" s="122"/>
      <c r="AB154" s="122"/>
      <c r="AC154" s="122"/>
      <c r="AD154" s="122"/>
      <c r="AE154" s="122"/>
    </row>
    <row r="155" spans="1:31" x14ac:dyDescent="0.3">
      <c r="B155" s="304" t="s">
        <v>1700</v>
      </c>
      <c r="C155" s="304"/>
      <c r="D155" s="304" t="s">
        <v>1701</v>
      </c>
      <c r="E155" s="304" t="s">
        <v>1700</v>
      </c>
      <c r="F155" s="304"/>
      <c r="G155" s="304" t="s">
        <v>1701</v>
      </c>
      <c r="H155" s="304" t="s">
        <v>1700</v>
      </c>
      <c r="I155" s="304"/>
      <c r="J155" s="304" t="s">
        <v>1701</v>
      </c>
      <c r="K155" t="s">
        <v>170</v>
      </c>
      <c r="L155" s="304" t="s">
        <v>1700</v>
      </c>
      <c r="M155" s="304"/>
      <c r="N155" s="304" t="s">
        <v>1701</v>
      </c>
      <c r="O155" s="304" t="s">
        <v>1700</v>
      </c>
      <c r="P155" s="304"/>
      <c r="Q155" s="304" t="s">
        <v>1701</v>
      </c>
      <c r="R155" s="304" t="s">
        <v>1700</v>
      </c>
      <c r="S155" s="304"/>
      <c r="T155" s="304" t="s">
        <v>1701</v>
      </c>
      <c r="U155" t="s">
        <v>170</v>
      </c>
      <c r="V155" s="207" t="s">
        <v>1700</v>
      </c>
      <c r="W155" s="207"/>
      <c r="X155" s="207" t="s">
        <v>1701</v>
      </c>
      <c r="Y155" s="207" t="s">
        <v>1700</v>
      </c>
      <c r="Z155" s="207"/>
      <c r="AA155" s="207" t="s">
        <v>1701</v>
      </c>
      <c r="AB155" s="207" t="s">
        <v>1700</v>
      </c>
      <c r="AC155" s="207"/>
      <c r="AD155" s="207" t="s">
        <v>1701</v>
      </c>
      <c r="AE155" t="s">
        <v>170</v>
      </c>
    </row>
    <row r="156" spans="1:31" x14ac:dyDescent="0.3">
      <c r="A156" t="s">
        <v>172</v>
      </c>
      <c r="B156" s="2">
        <v>2430</v>
      </c>
      <c r="C156" t="s">
        <v>170</v>
      </c>
      <c r="D156" s="2">
        <v>129.09090909090901</v>
      </c>
      <c r="E156" s="2">
        <v>2306</v>
      </c>
      <c r="F156" t="s">
        <v>170</v>
      </c>
      <c r="G156" s="14">
        <v>124.24242424242399</v>
      </c>
      <c r="H156" s="2">
        <v>3457</v>
      </c>
      <c r="I156" t="s">
        <v>170</v>
      </c>
      <c r="J156" s="14">
        <v>244.84848</v>
      </c>
      <c r="K156" s="301">
        <v>0.42263374485596705</v>
      </c>
      <c r="L156" s="2">
        <v>248057</v>
      </c>
      <c r="M156" t="s">
        <v>170</v>
      </c>
      <c r="N156" s="2">
        <v>1032.72727272727</v>
      </c>
      <c r="O156" s="2">
        <v>259700</v>
      </c>
      <c r="P156" t="s">
        <v>170</v>
      </c>
      <c r="Q156" s="14">
        <v>948.48484848484804</v>
      </c>
      <c r="R156" s="2">
        <v>273556</v>
      </c>
      <c r="S156" t="s">
        <v>170</v>
      </c>
      <c r="T156" s="14">
        <v>804.24243200000001</v>
      </c>
      <c r="U156" s="301">
        <v>0.10279492213483192</v>
      </c>
      <c r="V156" s="2">
        <v>12392852</v>
      </c>
      <c r="W156" s="27" t="s">
        <v>170</v>
      </c>
      <c r="X156" s="2">
        <v>13533</v>
      </c>
      <c r="Y156" s="2">
        <v>12717801</v>
      </c>
      <c r="Z156" s="27" t="s">
        <v>170</v>
      </c>
      <c r="AA156" s="14">
        <v>11122.42</v>
      </c>
      <c r="AB156" s="2">
        <v>13103114</v>
      </c>
      <c r="AC156" s="27" t="s">
        <v>170</v>
      </c>
      <c r="AD156" s="14">
        <v>11237.58</v>
      </c>
      <c r="AE156" s="27">
        <v>5.7000000000000002E-2</v>
      </c>
    </row>
    <row r="157" spans="1:31" x14ac:dyDescent="0.3">
      <c r="A157" t="s">
        <v>1761</v>
      </c>
      <c r="B157" s="2">
        <v>1785</v>
      </c>
      <c r="C157" s="301">
        <v>0.73456790123456794</v>
      </c>
      <c r="D157" s="2">
        <v>85.454545454545396</v>
      </c>
      <c r="E157" s="2">
        <v>1744</v>
      </c>
      <c r="F157" s="301">
        <v>0.75628794449262793</v>
      </c>
      <c r="G157" s="14">
        <v>109.09090909090899</v>
      </c>
      <c r="H157" s="2">
        <v>2003</v>
      </c>
      <c r="I157" s="301">
        <v>0.57940410760775241</v>
      </c>
      <c r="J157" s="14">
        <v>224.24243200000001</v>
      </c>
      <c r="K157" s="301">
        <v>0.12212885154061624</v>
      </c>
      <c r="L157" s="2">
        <v>185559</v>
      </c>
      <c r="M157" s="301">
        <v>0.74804984338277092</v>
      </c>
      <c r="N157" s="2">
        <v>1049.69696969696</v>
      </c>
      <c r="O157" s="2">
        <v>196097</v>
      </c>
      <c r="P157" s="301">
        <v>0.75509048902579901</v>
      </c>
      <c r="Q157" s="14">
        <v>1229.69696969696</v>
      </c>
      <c r="R157" s="2">
        <v>201939</v>
      </c>
      <c r="S157" s="301">
        <v>0.7381998567021012</v>
      </c>
      <c r="T157" s="14">
        <v>1221.21216</v>
      </c>
      <c r="U157" s="301">
        <v>8.8273810486152654E-2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1762</v>
      </c>
      <c r="B158" s="2">
        <v>1211</v>
      </c>
      <c r="C158" s="301">
        <v>0.49835390946502056</v>
      </c>
      <c r="D158" s="2">
        <v>122.424242424242</v>
      </c>
      <c r="E158" s="2">
        <v>1071</v>
      </c>
      <c r="F158" s="301">
        <v>0.46444058976582825</v>
      </c>
      <c r="G158" s="14">
        <v>128.48484848484799</v>
      </c>
      <c r="H158" s="2">
        <v>1179</v>
      </c>
      <c r="I158" s="301">
        <v>0.34104715070870695</v>
      </c>
      <c r="J158" s="14">
        <v>241.21212800000001</v>
      </c>
      <c r="K158" s="301">
        <v>-2.6424442609413706E-2</v>
      </c>
      <c r="L158" s="2">
        <v>128781</v>
      </c>
      <c r="M158" s="301">
        <v>0.51915890299406986</v>
      </c>
      <c r="N158" s="2">
        <v>1099.3939393939299</v>
      </c>
      <c r="O158" s="2">
        <v>132357</v>
      </c>
      <c r="P158" s="301">
        <v>0.50965344628417408</v>
      </c>
      <c r="Q158" s="14">
        <v>1198.1818181818101</v>
      </c>
      <c r="R158" s="2">
        <v>138061</v>
      </c>
      <c r="S158" s="301">
        <v>0.50469008173829122</v>
      </c>
      <c r="T158" s="14">
        <v>1253.9394500000001</v>
      </c>
      <c r="U158" s="301">
        <v>7.206031945706276E-2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1763</v>
      </c>
      <c r="B159" s="2">
        <v>574</v>
      </c>
      <c r="C159" s="301">
        <v>0.23621399176954733</v>
      </c>
      <c r="D159" s="2">
        <v>100</v>
      </c>
      <c r="E159" s="2">
        <v>673</v>
      </c>
      <c r="F159" s="301">
        <v>0.29184735472679968</v>
      </c>
      <c r="G159" s="14">
        <v>109.69696969696901</v>
      </c>
      <c r="H159" s="2">
        <v>824</v>
      </c>
      <c r="I159" s="301">
        <v>0.2383569568990454</v>
      </c>
      <c r="J159" s="14">
        <v>203.03030000000001</v>
      </c>
      <c r="K159" s="301">
        <v>0.43554006968641112</v>
      </c>
      <c r="L159" s="2">
        <v>56778</v>
      </c>
      <c r="M159" s="301">
        <v>0.22889094038870098</v>
      </c>
      <c r="N159" s="2">
        <v>993.93939393939399</v>
      </c>
      <c r="O159" s="2">
        <v>63740</v>
      </c>
      <c r="P159" s="301">
        <v>0.24543704274162495</v>
      </c>
      <c r="Q159" s="14">
        <v>1061.2121212121201</v>
      </c>
      <c r="R159" s="2">
        <v>63878</v>
      </c>
      <c r="S159" s="301">
        <v>0.23350977496380998</v>
      </c>
      <c r="T159" s="14">
        <v>1275.75757</v>
      </c>
      <c r="U159" s="301">
        <v>0.12504843425270351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1764</v>
      </c>
      <c r="B160" s="2">
        <v>220</v>
      </c>
      <c r="C160" s="301">
        <v>9.0534979423868317E-2</v>
      </c>
      <c r="D160" s="2">
        <v>67.272727272727195</v>
      </c>
      <c r="E160" s="2">
        <v>175</v>
      </c>
      <c r="F160" s="301">
        <v>7.5888985255854288E-2</v>
      </c>
      <c r="G160" s="14">
        <v>52.727272727272698</v>
      </c>
      <c r="H160" s="2">
        <v>341</v>
      </c>
      <c r="I160" s="301">
        <v>9.8640439687590398E-2</v>
      </c>
      <c r="J160" s="14">
        <v>195.75756799999999</v>
      </c>
      <c r="K160" s="301">
        <v>0.55000000000000004</v>
      </c>
      <c r="L160" s="2">
        <v>17835</v>
      </c>
      <c r="M160" s="301">
        <v>7.1898797453811017E-2</v>
      </c>
      <c r="N160" s="2">
        <v>598.18181818181802</v>
      </c>
      <c r="O160" s="2">
        <v>20621</v>
      </c>
      <c r="P160" s="301">
        <v>7.9403157489410861E-2</v>
      </c>
      <c r="Q160" s="14">
        <v>710.90909090909099</v>
      </c>
      <c r="R160" s="2">
        <v>19915</v>
      </c>
      <c r="S160" s="301">
        <v>7.2800450364824756E-2</v>
      </c>
      <c r="T160" s="14">
        <v>784.24243200000001</v>
      </c>
      <c r="U160" s="301">
        <v>0.11662461452200729</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1765</v>
      </c>
      <c r="B161" s="2">
        <v>354</v>
      </c>
      <c r="C161" s="301">
        <v>0.14567901234567901</v>
      </c>
      <c r="D161" s="2">
        <v>92.727272727272705</v>
      </c>
      <c r="E161" s="2">
        <v>498</v>
      </c>
      <c r="F161" s="301">
        <v>0.21595836947094535</v>
      </c>
      <c r="G161" s="14">
        <v>98.787878787878796</v>
      </c>
      <c r="H161" s="2">
        <v>483</v>
      </c>
      <c r="I161" s="301">
        <v>0.13971651721145503</v>
      </c>
      <c r="J161" s="14">
        <v>143.03030000000001</v>
      </c>
      <c r="K161" s="301">
        <v>0.36440677966101692</v>
      </c>
      <c r="L161" s="2">
        <v>38943</v>
      </c>
      <c r="M161" s="301">
        <v>0.15699214293488997</v>
      </c>
      <c r="N161" s="2">
        <v>773.33333333333303</v>
      </c>
      <c r="O161" s="2">
        <v>43119</v>
      </c>
      <c r="P161" s="301">
        <v>0.1660338852522141</v>
      </c>
      <c r="Q161" s="14">
        <v>790.90909090909099</v>
      </c>
      <c r="R161" s="2">
        <v>43963</v>
      </c>
      <c r="S161" s="301">
        <v>0.16070932459898521</v>
      </c>
      <c r="T161" s="14">
        <v>1020</v>
      </c>
      <c r="U161" s="301">
        <v>0.12890635030685874</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1766</v>
      </c>
      <c r="B162" s="2">
        <v>645</v>
      </c>
      <c r="C162" s="301">
        <v>0.26543209876543211</v>
      </c>
      <c r="D162" s="2">
        <v>111.515151515151</v>
      </c>
      <c r="E162" s="2">
        <v>562</v>
      </c>
      <c r="F162" s="301">
        <v>0.24371205550737207</v>
      </c>
      <c r="G162" s="14">
        <v>93.939393939393895</v>
      </c>
      <c r="H162" s="2">
        <v>1454</v>
      </c>
      <c r="I162" s="301">
        <v>0.42059589239224759</v>
      </c>
      <c r="J162" s="14">
        <v>297.57574499999998</v>
      </c>
      <c r="K162" s="301">
        <v>1.2542635658914729</v>
      </c>
      <c r="L162" s="2">
        <v>62498</v>
      </c>
      <c r="M162" s="301">
        <v>0.25195015661722908</v>
      </c>
      <c r="N162" s="2">
        <v>866.06060606060601</v>
      </c>
      <c r="O162" s="2">
        <v>63603</v>
      </c>
      <c r="P162" s="301">
        <v>0.24490951097420099</v>
      </c>
      <c r="Q162" s="14">
        <v>940.60606060606005</v>
      </c>
      <c r="R162" s="2">
        <v>71617</v>
      </c>
      <c r="S162" s="301">
        <v>0.2618001432978988</v>
      </c>
      <c r="T162" s="14">
        <v>1058.78784</v>
      </c>
      <c r="U162" s="301">
        <v>0.14590866907741049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1767</v>
      </c>
      <c r="B163" s="2">
        <v>645</v>
      </c>
      <c r="C163" s="301">
        <v>0.26543209876543211</v>
      </c>
      <c r="D163" s="2">
        <v>111.515151515151</v>
      </c>
      <c r="E163" s="2">
        <v>478</v>
      </c>
      <c r="F163" s="301">
        <v>0.20728534258456202</v>
      </c>
      <c r="G163" s="14">
        <v>97.575757575757606</v>
      </c>
      <c r="H163" s="2">
        <v>1323</v>
      </c>
      <c r="I163" s="301">
        <v>0.38270176453572463</v>
      </c>
      <c r="J163" s="14">
        <v>290.90910000000002</v>
      </c>
      <c r="K163" s="301">
        <v>1.0511627906976744</v>
      </c>
      <c r="L163" s="2">
        <v>50098</v>
      </c>
      <c r="M163" s="301">
        <v>0.20196164591202828</v>
      </c>
      <c r="N163" s="2">
        <v>772.12121212121201</v>
      </c>
      <c r="O163" s="2">
        <v>50633</v>
      </c>
      <c r="P163" s="301">
        <v>0.19496726992683866</v>
      </c>
      <c r="Q163" s="14">
        <v>864.24242424242402</v>
      </c>
      <c r="R163" s="2">
        <v>57077</v>
      </c>
      <c r="S163" s="301">
        <v>0.20864832063635966</v>
      </c>
      <c r="T163" s="14">
        <v>982.42425500000002</v>
      </c>
      <c r="U163" s="301">
        <v>0.13930695836161125</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1768</v>
      </c>
      <c r="B164" s="2">
        <v>0</v>
      </c>
      <c r="C164" s="301">
        <v>0</v>
      </c>
      <c r="D164" s="2">
        <v>80</v>
      </c>
      <c r="E164" s="2">
        <v>84</v>
      </c>
      <c r="F164" s="301">
        <v>3.6426712922810058E-2</v>
      </c>
      <c r="G164" s="14">
        <v>44.2424242424242</v>
      </c>
      <c r="H164" s="2">
        <v>131</v>
      </c>
      <c r="I164" s="301">
        <v>3.7894127856522998E-2</v>
      </c>
      <c r="J164" s="14">
        <v>98.181816100000006</v>
      </c>
      <c r="L164" s="2">
        <v>12400</v>
      </c>
      <c r="M164" s="301">
        <v>4.9988510705200821E-2</v>
      </c>
      <c r="N164" s="2">
        <v>562.42424242424204</v>
      </c>
      <c r="O164" s="2">
        <v>12970</v>
      </c>
      <c r="P164" s="301">
        <v>4.9942241047362342E-2</v>
      </c>
      <c r="Q164" s="14">
        <v>479.39393939393898</v>
      </c>
      <c r="R164" s="2">
        <v>14540</v>
      </c>
      <c r="S164" s="301">
        <v>5.3151822661539137E-2</v>
      </c>
      <c r="T164" s="14">
        <v>686.66669999999999</v>
      </c>
      <c r="U164" s="301">
        <v>0.17258064516129032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3" t="s">
        <v>1769</v>
      </c>
      <c r="B166" s="303"/>
      <c r="C166" s="303"/>
      <c r="D166" s="303"/>
      <c r="E166" s="303"/>
      <c r="F166" s="303"/>
      <c r="G166" s="303"/>
      <c r="H166" s="303"/>
      <c r="I166" s="303"/>
      <c r="J166" s="303"/>
      <c r="K166" s="303"/>
      <c r="L166" s="303"/>
      <c r="M166" s="303"/>
      <c r="N166" s="303"/>
      <c r="O166" s="303"/>
      <c r="P166" s="303"/>
      <c r="Q166" s="303"/>
      <c r="R166" s="303"/>
      <c r="S166" s="303"/>
      <c r="T166" s="303"/>
      <c r="U166" s="303"/>
      <c r="V166" s="122"/>
      <c r="W166" s="122"/>
      <c r="X166" s="122"/>
      <c r="Y166" s="122"/>
      <c r="Z166" s="122"/>
      <c r="AA166" s="122"/>
      <c r="AB166" s="122"/>
      <c r="AC166" s="122"/>
      <c r="AD166" s="122"/>
      <c r="AE166" s="122"/>
    </row>
    <row r="167" spans="1:31" x14ac:dyDescent="0.3">
      <c r="B167" s="304" t="s">
        <v>1700</v>
      </c>
      <c r="C167" s="304"/>
      <c r="D167" s="304" t="s">
        <v>1701</v>
      </c>
      <c r="E167" s="304" t="s">
        <v>1700</v>
      </c>
      <c r="F167" s="304"/>
      <c r="G167" s="304" t="s">
        <v>1701</v>
      </c>
      <c r="H167" s="304" t="s">
        <v>1700</v>
      </c>
      <c r="I167" s="304"/>
      <c r="J167" s="304" t="s">
        <v>1701</v>
      </c>
      <c r="K167" t="s">
        <v>170</v>
      </c>
      <c r="L167" s="304" t="s">
        <v>1700</v>
      </c>
      <c r="M167" s="304"/>
      <c r="N167" s="304" t="s">
        <v>1701</v>
      </c>
      <c r="O167" s="304" t="s">
        <v>1700</v>
      </c>
      <c r="P167" s="304"/>
      <c r="Q167" s="304" t="s">
        <v>1701</v>
      </c>
      <c r="R167" s="304" t="s">
        <v>1700</v>
      </c>
      <c r="S167" s="304"/>
      <c r="T167" s="304" t="s">
        <v>1701</v>
      </c>
      <c r="U167" t="s">
        <v>170</v>
      </c>
      <c r="V167" s="207" t="s">
        <v>1700</v>
      </c>
      <c r="W167" s="207"/>
      <c r="X167" s="207" t="s">
        <v>1701</v>
      </c>
      <c r="Y167" s="207" t="s">
        <v>1700</v>
      </c>
      <c r="Z167" s="207"/>
      <c r="AA167" s="207" t="s">
        <v>1701</v>
      </c>
      <c r="AB167" s="207" t="s">
        <v>1700</v>
      </c>
      <c r="AC167" s="207"/>
      <c r="AD167" s="207" t="s">
        <v>1701</v>
      </c>
      <c r="AE167" t="s">
        <v>170</v>
      </c>
    </row>
    <row r="168" spans="1:31" x14ac:dyDescent="0.3">
      <c r="A168" t="s">
        <v>172</v>
      </c>
      <c r="B168" s="2">
        <v>1785</v>
      </c>
      <c r="C168" t="s">
        <v>170</v>
      </c>
      <c r="D168" s="2">
        <v>85.454545454545396</v>
      </c>
      <c r="E168" s="2">
        <v>1744</v>
      </c>
      <c r="F168" t="s">
        <v>170</v>
      </c>
      <c r="G168" s="14">
        <v>109.09090909090899</v>
      </c>
      <c r="H168" s="2">
        <v>2003</v>
      </c>
      <c r="I168" t="s">
        <v>170</v>
      </c>
      <c r="J168" s="14">
        <v>224.24243200000001</v>
      </c>
      <c r="K168" s="301">
        <v>0.12212885154061624</v>
      </c>
      <c r="L168" s="2">
        <v>185559</v>
      </c>
      <c r="M168" t="s">
        <v>170</v>
      </c>
      <c r="N168" s="2">
        <v>1049.69696969696</v>
      </c>
      <c r="O168" s="2">
        <v>196097</v>
      </c>
      <c r="P168" t="s">
        <v>170</v>
      </c>
      <c r="Q168" s="14">
        <v>1229.69696969696</v>
      </c>
      <c r="R168" s="2">
        <v>201939</v>
      </c>
      <c r="S168" t="s">
        <v>170</v>
      </c>
      <c r="T168" s="14">
        <v>1221.21216</v>
      </c>
      <c r="U168" s="301">
        <v>8.8273810486152654E-2</v>
      </c>
      <c r="V168" s="2">
        <v>8495322</v>
      </c>
      <c r="W168" s="27" t="s">
        <v>170</v>
      </c>
      <c r="X168" s="2">
        <v>13850</v>
      </c>
      <c r="Y168" s="2">
        <v>8732734</v>
      </c>
      <c r="Z168" s="27" t="s">
        <v>170</v>
      </c>
      <c r="AA168" s="14">
        <v>13901.82</v>
      </c>
      <c r="AB168" s="2">
        <v>8986666</v>
      </c>
      <c r="AC168" s="27" t="s">
        <v>170</v>
      </c>
      <c r="AD168" s="14">
        <v>14521.21</v>
      </c>
      <c r="AE168" s="27">
        <v>5.8000000000000003E-2</v>
      </c>
    </row>
    <row r="169" spans="1:31" x14ac:dyDescent="0.3">
      <c r="A169" t="s">
        <v>1770</v>
      </c>
      <c r="B169" s="2">
        <v>1211</v>
      </c>
      <c r="C169" s="301">
        <v>0.67843137254901964</v>
      </c>
      <c r="D169" s="2">
        <v>122.424242424242</v>
      </c>
      <c r="E169" s="2">
        <v>1071</v>
      </c>
      <c r="F169" s="301">
        <v>0.61410550458715596</v>
      </c>
      <c r="G169" s="14">
        <v>128.48484848484799</v>
      </c>
      <c r="H169" s="2">
        <v>1179</v>
      </c>
      <c r="I169" s="301">
        <v>0.58861707438841737</v>
      </c>
      <c r="J169" s="14">
        <v>241.21212800000001</v>
      </c>
      <c r="K169" s="301">
        <v>-2.6424442609413706E-2</v>
      </c>
      <c r="L169" s="2">
        <v>128781</v>
      </c>
      <c r="M169" s="301">
        <v>0.69401645837711989</v>
      </c>
      <c r="N169" s="2">
        <v>1099.3939393939299</v>
      </c>
      <c r="O169" s="2">
        <v>132357</v>
      </c>
      <c r="P169" s="301">
        <v>0.67495678159278316</v>
      </c>
      <c r="Q169" s="14">
        <v>1198.1818181818101</v>
      </c>
      <c r="R169" s="2">
        <v>138061</v>
      </c>
      <c r="S169" s="301">
        <v>0.68367675387121851</v>
      </c>
      <c r="T169" s="14">
        <v>1253.9394500000001</v>
      </c>
      <c r="U169" s="301">
        <v>7.206031945706276E-2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1297</v>
      </c>
      <c r="B170" s="2">
        <v>552</v>
      </c>
      <c r="C170" s="301">
        <v>0.30924369747899161</v>
      </c>
      <c r="D170" s="2">
        <v>85.454545454545396</v>
      </c>
      <c r="E170" s="2">
        <v>325</v>
      </c>
      <c r="F170" s="301">
        <v>0.18635321100917432</v>
      </c>
      <c r="G170" s="14">
        <v>69.696969696969703</v>
      </c>
      <c r="H170" s="2">
        <v>398</v>
      </c>
      <c r="I170" s="301">
        <v>0.19870194707938094</v>
      </c>
      <c r="J170" s="14">
        <v>67.272729999999996</v>
      </c>
      <c r="K170" s="301">
        <v>-0.27898550724637683</v>
      </c>
      <c r="L170" s="2">
        <v>66300</v>
      </c>
      <c r="M170" s="301">
        <v>0.35729875672966549</v>
      </c>
      <c r="N170" s="2">
        <v>984.84848484848499</v>
      </c>
      <c r="O170" s="2">
        <v>65424</v>
      </c>
      <c r="P170" s="301">
        <v>0.33363080516275107</v>
      </c>
      <c r="Q170" s="14">
        <v>963.030303030303</v>
      </c>
      <c r="R170" s="2">
        <v>67618</v>
      </c>
      <c r="S170" s="301">
        <v>0.33484369042136486</v>
      </c>
      <c r="T170" s="14">
        <v>1050.3030000000001</v>
      </c>
      <c r="U170" s="301">
        <v>1.9879336349924587E-2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1771</v>
      </c>
      <c r="B171" s="2">
        <v>133</v>
      </c>
      <c r="C171" s="301">
        <v>7.4509803921568626E-2</v>
      </c>
      <c r="D171" s="2">
        <v>50.909090909090899</v>
      </c>
      <c r="E171" s="2">
        <v>46</v>
      </c>
      <c r="F171" s="301">
        <v>2.6376146788990827E-2</v>
      </c>
      <c r="G171" s="14">
        <v>29.696969696969699</v>
      </c>
      <c r="H171" s="2">
        <v>90</v>
      </c>
      <c r="I171" s="301">
        <v>4.4932601098352475E-2</v>
      </c>
      <c r="J171" s="14">
        <v>68.484849999999994</v>
      </c>
      <c r="K171" s="301">
        <v>-0.32330827067669171</v>
      </c>
      <c r="L171" s="2">
        <v>12895</v>
      </c>
      <c r="M171" s="301">
        <v>6.9492721991388187E-2</v>
      </c>
      <c r="N171" s="2">
        <v>501.81818181818102</v>
      </c>
      <c r="O171" s="2">
        <v>11772</v>
      </c>
      <c r="P171" s="301">
        <v>6.0031515015528031E-2</v>
      </c>
      <c r="Q171" s="14">
        <v>550.90909090909099</v>
      </c>
      <c r="R171" s="2">
        <v>13217</v>
      </c>
      <c r="S171" s="301">
        <v>6.5450457811517343E-2</v>
      </c>
      <c r="T171" s="14">
        <v>676.96969999999999</v>
      </c>
      <c r="U171" s="301">
        <v>2.4970918960837533E-2</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1772</v>
      </c>
      <c r="B172" s="2">
        <v>133</v>
      </c>
      <c r="C172" s="301">
        <v>7.4509803921568626E-2</v>
      </c>
      <c r="D172" s="2">
        <v>56.363636363636303</v>
      </c>
      <c r="E172" s="2">
        <v>114</v>
      </c>
      <c r="F172" s="301">
        <v>6.5366972477064217E-2</v>
      </c>
      <c r="G172" s="14">
        <v>54.545454545454497</v>
      </c>
      <c r="H172" s="2">
        <v>144</v>
      </c>
      <c r="I172" s="301">
        <v>7.1892161757363959E-2</v>
      </c>
      <c r="J172" s="14">
        <v>80.606063800000001</v>
      </c>
      <c r="K172" s="301">
        <v>8.2706766917293228E-2</v>
      </c>
      <c r="L172" s="2">
        <v>18690</v>
      </c>
      <c r="M172" s="301">
        <v>0.10072268119573828</v>
      </c>
      <c r="N172" s="2">
        <v>453.93939393939399</v>
      </c>
      <c r="O172" s="2">
        <v>19050</v>
      </c>
      <c r="P172" s="301">
        <v>9.7145800292712275E-2</v>
      </c>
      <c r="Q172" s="14">
        <v>594.54545454545405</v>
      </c>
      <c r="R172" s="2">
        <v>17909</v>
      </c>
      <c r="S172" s="301">
        <v>8.8685197014940154E-2</v>
      </c>
      <c r="T172" s="14">
        <v>647.27269999999999</v>
      </c>
      <c r="U172" s="301">
        <v>-4.1787051899411447E-2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1773</v>
      </c>
      <c r="B173" s="2">
        <v>286</v>
      </c>
      <c r="C173" s="301">
        <v>0.16022408963585436</v>
      </c>
      <c r="D173" s="2">
        <v>72.727272727272705</v>
      </c>
      <c r="E173" s="2">
        <v>165</v>
      </c>
      <c r="F173" s="301">
        <v>9.4610091743119268E-2</v>
      </c>
      <c r="G173" s="14">
        <v>54.545454545454497</v>
      </c>
      <c r="H173" s="2">
        <v>164</v>
      </c>
      <c r="I173" s="301">
        <v>8.1877184223664509E-2</v>
      </c>
      <c r="J173" s="14">
        <v>99.393936199999999</v>
      </c>
      <c r="K173" s="301">
        <v>-0.42657342657342656</v>
      </c>
      <c r="L173" s="2">
        <v>34715</v>
      </c>
      <c r="M173" s="301">
        <v>0.18708335354253902</v>
      </c>
      <c r="N173" s="2">
        <v>724.84848484848396</v>
      </c>
      <c r="O173" s="2">
        <v>34602</v>
      </c>
      <c r="P173" s="301">
        <v>0.17645348985451079</v>
      </c>
      <c r="Q173" s="14">
        <v>678.18181818181802</v>
      </c>
      <c r="R173" s="2">
        <v>36492</v>
      </c>
      <c r="S173" s="301">
        <v>0.18070803559490736</v>
      </c>
      <c r="T173" s="14">
        <v>939.39390000000003</v>
      </c>
      <c r="U173" s="301">
        <v>5.1188247155408324E-2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1774</v>
      </c>
      <c r="B174" s="2">
        <v>659</v>
      </c>
      <c r="C174" s="301">
        <v>0.36918767507002803</v>
      </c>
      <c r="D174" s="2">
        <v>97.575757575757606</v>
      </c>
      <c r="E174" s="2">
        <v>746</v>
      </c>
      <c r="F174" s="301">
        <v>0.42775229357798167</v>
      </c>
      <c r="G174" s="14">
        <v>111.515151515151</v>
      </c>
      <c r="H174" s="2">
        <v>781</v>
      </c>
      <c r="I174" s="301">
        <v>0.38991512730903644</v>
      </c>
      <c r="J174" s="14">
        <v>248.484848</v>
      </c>
      <c r="K174" s="301">
        <v>0.18512898330804248</v>
      </c>
      <c r="L174" s="2">
        <v>62481</v>
      </c>
      <c r="M174" s="301">
        <v>0.33671770164745446</v>
      </c>
      <c r="N174" s="2">
        <v>815.75757575757495</v>
      </c>
      <c r="O174" s="2">
        <v>66933</v>
      </c>
      <c r="P174" s="301">
        <v>0.3413259764300321</v>
      </c>
      <c r="Q174" s="14">
        <v>772.12121212121201</v>
      </c>
      <c r="R174" s="2">
        <v>70443</v>
      </c>
      <c r="S174" s="301">
        <v>0.34883306344985365</v>
      </c>
      <c r="T174" s="14">
        <v>1121.21216</v>
      </c>
      <c r="U174" s="301">
        <v>0.12743073894463916</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1775</v>
      </c>
      <c r="B175" s="2">
        <v>574</v>
      </c>
      <c r="C175" s="301">
        <v>0.32156862745098042</v>
      </c>
      <c r="D175" s="2">
        <v>100</v>
      </c>
      <c r="E175" s="2">
        <v>673</v>
      </c>
      <c r="F175" s="301">
        <v>0.38589449541284404</v>
      </c>
      <c r="G175" s="14">
        <v>109.69696969696901</v>
      </c>
      <c r="H175" s="2">
        <v>824</v>
      </c>
      <c r="I175" s="301">
        <v>0.41138292561158263</v>
      </c>
      <c r="J175" s="14">
        <v>203.03030000000001</v>
      </c>
      <c r="K175" s="301">
        <v>0.43554006968641112</v>
      </c>
      <c r="L175" s="2">
        <v>56778</v>
      </c>
      <c r="M175" s="301">
        <v>0.30598354162288005</v>
      </c>
      <c r="N175" s="2">
        <v>993.93939393939399</v>
      </c>
      <c r="O175" s="2">
        <v>63740</v>
      </c>
      <c r="P175" s="301">
        <v>0.32504321840721684</v>
      </c>
      <c r="Q175" s="14">
        <v>1061.2121212121201</v>
      </c>
      <c r="R175" s="2">
        <v>63878</v>
      </c>
      <c r="S175" s="301">
        <v>0.31632324612878149</v>
      </c>
      <c r="T175" s="14">
        <v>1275.75757</v>
      </c>
      <c r="U175" s="301">
        <v>0.12504843425270351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1776</v>
      </c>
      <c r="B176" s="2">
        <v>220</v>
      </c>
      <c r="C176" s="301">
        <v>0.12324929971988796</v>
      </c>
      <c r="D176" s="2">
        <v>67.272727272727195</v>
      </c>
      <c r="E176" s="2">
        <v>175</v>
      </c>
      <c r="F176" s="301">
        <v>0.1003440366972477</v>
      </c>
      <c r="G176" s="14">
        <v>52.727272727272698</v>
      </c>
      <c r="H176" s="2">
        <v>341</v>
      </c>
      <c r="I176" s="301">
        <v>0.17024463305042437</v>
      </c>
      <c r="J176" s="14">
        <v>195.75756799999999</v>
      </c>
      <c r="K176" s="301">
        <v>0.55000000000000004</v>
      </c>
      <c r="L176" s="2">
        <v>17835</v>
      </c>
      <c r="M176" s="301">
        <v>9.6114982296735804E-2</v>
      </c>
      <c r="N176" s="2">
        <v>598.18181818181802</v>
      </c>
      <c r="O176" s="2">
        <v>20621</v>
      </c>
      <c r="P176" s="301">
        <v>0.10515714161868871</v>
      </c>
      <c r="Q176" s="14">
        <v>710.90909090909099</v>
      </c>
      <c r="R176" s="2">
        <v>19915</v>
      </c>
      <c r="S176" s="301">
        <v>9.8618889862780348E-2</v>
      </c>
      <c r="T176" s="14">
        <v>784.24243200000001</v>
      </c>
      <c r="U176" s="301">
        <v>0.11662461452200729</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1777</v>
      </c>
      <c r="B177" s="2">
        <v>177</v>
      </c>
      <c r="C177" s="301">
        <v>9.9159663865546213E-2</v>
      </c>
      <c r="D177" s="2">
        <v>68.484848484848399</v>
      </c>
      <c r="E177" s="2">
        <v>125</v>
      </c>
      <c r="F177" s="301">
        <v>7.1674311926605505E-2</v>
      </c>
      <c r="G177" s="14">
        <v>48.484848484848399</v>
      </c>
      <c r="H177" s="2">
        <v>291</v>
      </c>
      <c r="I177" s="301">
        <v>0.14528207688467298</v>
      </c>
      <c r="J177" s="14">
        <v>195.15152</v>
      </c>
      <c r="K177" s="301">
        <v>0.64406779661016944</v>
      </c>
      <c r="L177" s="2">
        <v>10597</v>
      </c>
      <c r="M177" s="301">
        <v>5.7108520740034169E-2</v>
      </c>
      <c r="N177" s="2">
        <v>473.93939393939399</v>
      </c>
      <c r="O177" s="2">
        <v>11092</v>
      </c>
      <c r="P177" s="301">
        <v>5.6563843404029639E-2</v>
      </c>
      <c r="Q177" s="14">
        <v>509.09090909090901</v>
      </c>
      <c r="R177" s="2">
        <v>10269</v>
      </c>
      <c r="S177" s="301">
        <v>5.0851989957363362E-2</v>
      </c>
      <c r="T177" s="14">
        <v>587.87879999999996</v>
      </c>
      <c r="U177" s="301">
        <v>-3.0952156270642635E-2</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1778</v>
      </c>
      <c r="B178" s="2">
        <v>13</v>
      </c>
      <c r="C178" s="301">
        <v>7.2829131652661066E-3</v>
      </c>
      <c r="D178" s="2">
        <v>12.1212121212121</v>
      </c>
      <c r="E178" s="2">
        <v>0</v>
      </c>
      <c r="F178" s="301">
        <v>0</v>
      </c>
      <c r="G178" s="14">
        <v>10.303030303030299</v>
      </c>
      <c r="H178" s="2">
        <v>199</v>
      </c>
      <c r="I178" s="301">
        <v>9.9350973539690468E-2</v>
      </c>
      <c r="J178" s="14">
        <v>181.21212800000001</v>
      </c>
      <c r="K178" s="301">
        <v>14.307692307692308</v>
      </c>
      <c r="L178" s="2">
        <v>3168</v>
      </c>
      <c r="M178" s="301">
        <v>1.7072736973146006E-2</v>
      </c>
      <c r="N178" s="2">
        <v>231.51515151515099</v>
      </c>
      <c r="O178" s="2">
        <v>3033</v>
      </c>
      <c r="P178" s="301">
        <v>1.5466835290697971E-2</v>
      </c>
      <c r="Q178" s="14">
        <v>259.39393939393898</v>
      </c>
      <c r="R178" s="2">
        <v>2982</v>
      </c>
      <c r="S178" s="301">
        <v>1.4766835529541099E-2</v>
      </c>
      <c r="T178" s="14">
        <v>360.60604899999998</v>
      </c>
      <c r="U178" s="301">
        <v>-5.8712121212121215E-2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1779</v>
      </c>
      <c r="B179" s="2">
        <v>39</v>
      </c>
      <c r="C179" s="301">
        <v>2.1848739495798318E-2</v>
      </c>
      <c r="D179" s="2">
        <v>29.090909090909101</v>
      </c>
      <c r="E179" s="2">
        <v>85</v>
      </c>
      <c r="F179" s="301">
        <v>4.8738532110091742E-2</v>
      </c>
      <c r="G179" s="14">
        <v>36.969696969696898</v>
      </c>
      <c r="H179" s="2">
        <v>82</v>
      </c>
      <c r="I179" s="301">
        <v>4.0938592111832255E-2</v>
      </c>
      <c r="J179" s="14">
        <v>78.181816100000006</v>
      </c>
      <c r="K179" s="301">
        <v>1.1025641025641026</v>
      </c>
      <c r="L179" s="2">
        <v>2148</v>
      </c>
      <c r="M179" s="301">
        <v>1.1575833023458847E-2</v>
      </c>
      <c r="N179" s="2">
        <v>221.81818181818099</v>
      </c>
      <c r="O179" s="2">
        <v>2825</v>
      </c>
      <c r="P179" s="301">
        <v>1.4406135738945522E-2</v>
      </c>
      <c r="Q179" s="14">
        <v>269.69696969696901</v>
      </c>
      <c r="R179" s="2">
        <v>2103</v>
      </c>
      <c r="S179" s="301">
        <v>1.0414035921738743E-2</v>
      </c>
      <c r="T179" s="14">
        <v>254.545456</v>
      </c>
      <c r="U179" s="301">
        <v>-2.094972067039106E-2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1780</v>
      </c>
      <c r="B180" s="2">
        <v>125</v>
      </c>
      <c r="C180" s="301">
        <v>7.0028011204481794E-2</v>
      </c>
      <c r="D180" s="2">
        <v>66.6666666666666</v>
      </c>
      <c r="E180" s="2">
        <v>40</v>
      </c>
      <c r="F180" s="301">
        <v>2.2935779816513763E-2</v>
      </c>
      <c r="G180" s="14">
        <v>29.090909090909101</v>
      </c>
      <c r="H180" s="2">
        <v>10</v>
      </c>
      <c r="I180" s="301">
        <v>4.992511233150275E-3</v>
      </c>
      <c r="J180" s="14">
        <v>9.6969700000000003</v>
      </c>
      <c r="K180" s="301">
        <v>-0.92</v>
      </c>
      <c r="L180" s="2">
        <v>5281</v>
      </c>
      <c r="M180" s="301">
        <v>2.8459950743429312E-2</v>
      </c>
      <c r="N180" s="2">
        <v>306.666666666666</v>
      </c>
      <c r="O180" s="2">
        <v>5234</v>
      </c>
      <c r="P180" s="301">
        <v>2.6690872374386145E-2</v>
      </c>
      <c r="Q180" s="14">
        <v>331.51515151515099</v>
      </c>
      <c r="R180" s="2">
        <v>5184</v>
      </c>
      <c r="S180" s="301">
        <v>2.5671118506083519E-2</v>
      </c>
      <c r="T180" s="14">
        <v>384.84848</v>
      </c>
      <c r="U180" s="301">
        <v>-1.836773338382882E-2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1781</v>
      </c>
      <c r="B181" s="2">
        <v>43</v>
      </c>
      <c r="C181" s="301">
        <v>2.4089635854341738E-2</v>
      </c>
      <c r="D181" s="2">
        <v>22.424242424242401</v>
      </c>
      <c r="E181" s="2">
        <v>50</v>
      </c>
      <c r="F181" s="301">
        <v>2.8669724770642203E-2</v>
      </c>
      <c r="G181" s="14">
        <v>30.303030303030301</v>
      </c>
      <c r="H181" s="2">
        <v>50</v>
      </c>
      <c r="I181" s="301">
        <v>2.4962556165751371E-2</v>
      </c>
      <c r="J181" s="14">
        <v>38.787880000000001</v>
      </c>
      <c r="K181" s="301">
        <v>0.16279069767441862</v>
      </c>
      <c r="L181" s="2">
        <v>7238</v>
      </c>
      <c r="M181" s="301">
        <v>3.9006461556701642E-2</v>
      </c>
      <c r="N181" s="2">
        <v>324.84848484848402</v>
      </c>
      <c r="O181" s="2">
        <v>9529</v>
      </c>
      <c r="P181" s="301">
        <v>4.8593298214659068E-2</v>
      </c>
      <c r="Q181" s="14">
        <v>453.33333333333297</v>
      </c>
      <c r="R181" s="2">
        <v>9646</v>
      </c>
      <c r="S181" s="301">
        <v>4.7766899905416979E-2</v>
      </c>
      <c r="T181" s="14">
        <v>550.30304000000001</v>
      </c>
      <c r="U181" s="301">
        <v>0.33268858800773693</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1782</v>
      </c>
      <c r="B182" s="2">
        <v>354</v>
      </c>
      <c r="C182" s="301">
        <v>0.19831932773109243</v>
      </c>
      <c r="D182" s="2">
        <v>92.727272727272705</v>
      </c>
      <c r="E182" s="2">
        <v>498</v>
      </c>
      <c r="F182" s="301">
        <v>0.28555045871559631</v>
      </c>
      <c r="G182" s="14">
        <v>98.787878787878796</v>
      </c>
      <c r="H182" s="2">
        <v>483</v>
      </c>
      <c r="I182" s="301">
        <v>0.24113829256115826</v>
      </c>
      <c r="J182" s="14">
        <v>143.03030000000001</v>
      </c>
      <c r="K182" s="301">
        <v>0.36440677966101692</v>
      </c>
      <c r="L182" s="2">
        <v>38943</v>
      </c>
      <c r="M182" s="301">
        <v>0.20986855932614423</v>
      </c>
      <c r="N182" s="2">
        <v>773.33333333333303</v>
      </c>
      <c r="O182" s="2">
        <v>43119</v>
      </c>
      <c r="P182" s="301">
        <v>0.21988607678852812</v>
      </c>
      <c r="Q182" s="14">
        <v>790.90909090909099</v>
      </c>
      <c r="R182" s="2">
        <v>43963</v>
      </c>
      <c r="S182" s="301">
        <v>0.21770435626600113</v>
      </c>
      <c r="T182" s="14">
        <v>1020</v>
      </c>
      <c r="U182" s="301">
        <v>0.12890635030685874</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1777</v>
      </c>
      <c r="B183" s="2">
        <v>308</v>
      </c>
      <c r="C183" s="301">
        <v>0.17254901960784313</v>
      </c>
      <c r="D183" s="2">
        <v>84.848484848484802</v>
      </c>
      <c r="E183" s="2">
        <v>307</v>
      </c>
      <c r="F183" s="301">
        <v>0.17603211009174313</v>
      </c>
      <c r="G183" s="14">
        <v>84.242424242424207</v>
      </c>
      <c r="H183" s="2">
        <v>329</v>
      </c>
      <c r="I183" s="301">
        <v>0.16425361957064402</v>
      </c>
      <c r="J183" s="14">
        <v>113.939392</v>
      </c>
      <c r="K183" s="301">
        <v>6.8181818181818177E-2</v>
      </c>
      <c r="L183" s="2">
        <v>25039</v>
      </c>
      <c r="M183" s="301">
        <v>0.13493821372178122</v>
      </c>
      <c r="N183" s="2">
        <v>643.030303030303</v>
      </c>
      <c r="O183" s="2">
        <v>26593</v>
      </c>
      <c r="P183" s="301">
        <v>0.13561145759496576</v>
      </c>
      <c r="Q183" s="14">
        <v>650.30303030303003</v>
      </c>
      <c r="R183" s="2">
        <v>24905</v>
      </c>
      <c r="S183" s="301">
        <v>0.12332932222106675</v>
      </c>
      <c r="T183" s="14">
        <v>807.27269999999999</v>
      </c>
      <c r="U183" s="301">
        <v>-5.351651423778905E-3</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1778</v>
      </c>
      <c r="B184" s="2">
        <v>53</v>
      </c>
      <c r="C184" s="301">
        <v>2.9691876750700279E-2</v>
      </c>
      <c r="D184" s="2">
        <v>39.393939393939398</v>
      </c>
      <c r="E184" s="2">
        <v>214</v>
      </c>
      <c r="F184" s="301">
        <v>0.12270642201834862</v>
      </c>
      <c r="G184" s="14">
        <v>72.727272727272705</v>
      </c>
      <c r="H184" s="2">
        <v>88</v>
      </c>
      <c r="I184" s="301">
        <v>4.393409885172242E-2</v>
      </c>
      <c r="J184" s="14">
        <v>80</v>
      </c>
      <c r="K184" s="301">
        <v>0.660377358490566</v>
      </c>
      <c r="L184" s="2">
        <v>5653</v>
      </c>
      <c r="M184" s="301">
        <v>3.0464703948609336E-2</v>
      </c>
      <c r="N184" s="2">
        <v>340.60606060606</v>
      </c>
      <c r="O184" s="2">
        <v>4744</v>
      </c>
      <c r="P184" s="301">
        <v>2.4192109007277012E-2</v>
      </c>
      <c r="Q184" s="14">
        <v>347.27272727272702</v>
      </c>
      <c r="R184" s="2">
        <v>4269</v>
      </c>
      <c r="S184" s="301">
        <v>2.1140047241988917E-2</v>
      </c>
      <c r="T184" s="14">
        <v>367.27273600000001</v>
      </c>
      <c r="U184" s="301">
        <v>-0.24482575623562711</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1779</v>
      </c>
      <c r="B185" s="2">
        <v>133</v>
      </c>
      <c r="C185" s="301">
        <v>7.4509803921568626E-2</v>
      </c>
      <c r="D185" s="2">
        <v>63.030303030303003</v>
      </c>
      <c r="E185" s="2">
        <v>21</v>
      </c>
      <c r="F185" s="301">
        <v>1.2041284403669725E-2</v>
      </c>
      <c r="G185" s="14">
        <v>15.757575757575699</v>
      </c>
      <c r="H185" s="2">
        <v>80</v>
      </c>
      <c r="I185" s="301">
        <v>3.99400898652022E-2</v>
      </c>
      <c r="J185" s="14">
        <v>67.878784199999998</v>
      </c>
      <c r="K185" s="301">
        <v>-0.39849624060150374</v>
      </c>
      <c r="L185" s="2">
        <v>5644</v>
      </c>
      <c r="M185" s="301">
        <v>3.0416201854935626E-2</v>
      </c>
      <c r="N185" s="2">
        <v>309.69696969696901</v>
      </c>
      <c r="O185" s="2">
        <v>7060</v>
      </c>
      <c r="P185" s="301">
        <v>3.6002590554674474E-2</v>
      </c>
      <c r="Q185" s="14">
        <v>389.09090909090901</v>
      </c>
      <c r="R185" s="2">
        <v>6375</v>
      </c>
      <c r="S185" s="301">
        <v>3.156893913508535E-2</v>
      </c>
      <c r="T185" s="14">
        <v>348.48486300000002</v>
      </c>
      <c r="U185" s="301">
        <v>0.12951807228915663</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1780</v>
      </c>
      <c r="B186" s="2">
        <v>122</v>
      </c>
      <c r="C186" s="301">
        <v>6.8347338935574223E-2</v>
      </c>
      <c r="D186" s="2">
        <v>49.696969696969703</v>
      </c>
      <c r="E186" s="2">
        <v>72</v>
      </c>
      <c r="F186" s="301">
        <v>4.1284403669724773E-2</v>
      </c>
      <c r="G186" s="14">
        <v>44.2424242424242</v>
      </c>
      <c r="H186" s="2">
        <v>161</v>
      </c>
      <c r="I186" s="301">
        <v>8.0379430853719416E-2</v>
      </c>
      <c r="J186" s="14">
        <v>72.121215800000002</v>
      </c>
      <c r="K186" s="301">
        <v>0.31967213114754101</v>
      </c>
      <c r="L186" s="2">
        <v>13742</v>
      </c>
      <c r="M186" s="301">
        <v>7.4057307918236254E-2</v>
      </c>
      <c r="N186" s="2">
        <v>493.93939393939399</v>
      </c>
      <c r="O186" s="2">
        <v>14789</v>
      </c>
      <c r="P186" s="301">
        <v>7.5416758033014272E-2</v>
      </c>
      <c r="Q186" s="14">
        <v>596.36363636363603</v>
      </c>
      <c r="R186" s="2">
        <v>14261</v>
      </c>
      <c r="S186" s="301">
        <v>7.0620335843992493E-2</v>
      </c>
      <c r="T186" s="14">
        <v>611.51513699999998</v>
      </c>
      <c r="U186" s="301">
        <v>3.7767428321932764E-2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1781</v>
      </c>
      <c r="B187" s="2">
        <v>46</v>
      </c>
      <c r="C187" s="301">
        <v>2.5770308123249298E-2</v>
      </c>
      <c r="D187" s="2">
        <v>27.878787878787801</v>
      </c>
      <c r="E187" s="2">
        <v>191</v>
      </c>
      <c r="F187" s="301">
        <v>0.10951834862385321</v>
      </c>
      <c r="G187" s="14">
        <v>62.424242424242401</v>
      </c>
      <c r="H187" s="2">
        <v>154</v>
      </c>
      <c r="I187" s="301">
        <v>7.6884672990514227E-2</v>
      </c>
      <c r="J187" s="14">
        <v>78.181816100000006</v>
      </c>
      <c r="K187" s="301">
        <v>2.347826086956522</v>
      </c>
      <c r="L187" s="2">
        <v>13904</v>
      </c>
      <c r="M187" s="301">
        <v>7.4930345604363027E-2</v>
      </c>
      <c r="N187" s="2">
        <v>487.27272727272702</v>
      </c>
      <c r="O187" s="2">
        <v>16526</v>
      </c>
      <c r="P187" s="301">
        <v>8.427461919356237E-2</v>
      </c>
      <c r="Q187" s="14">
        <v>484.84848484848402</v>
      </c>
      <c r="R187" s="2">
        <v>19058</v>
      </c>
      <c r="S187" s="301">
        <v>9.4375034044934358E-2</v>
      </c>
      <c r="T187" s="14">
        <v>695.75756799999999</v>
      </c>
      <c r="U187" s="301">
        <v>0.37068469505178364</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3" t="s">
        <v>1783</v>
      </c>
      <c r="B189" s="303"/>
      <c r="C189" s="303"/>
      <c r="D189" s="303"/>
      <c r="E189" s="303"/>
      <c r="F189" s="303"/>
      <c r="G189" s="303"/>
      <c r="H189" s="303"/>
      <c r="I189" s="303"/>
      <c r="J189" s="303"/>
      <c r="K189" s="303"/>
      <c r="L189" s="303"/>
      <c r="M189" s="303"/>
      <c r="N189" s="303"/>
      <c r="O189" s="303"/>
      <c r="P189" s="303"/>
      <c r="Q189" s="303"/>
      <c r="R189" s="303"/>
      <c r="S189" s="303"/>
      <c r="T189" s="303"/>
      <c r="U189" s="303"/>
      <c r="V189" s="122"/>
      <c r="W189" s="122"/>
      <c r="X189" s="122"/>
      <c r="Y189" s="122"/>
      <c r="Z189" s="122"/>
      <c r="AA189" s="122"/>
      <c r="AB189" s="122"/>
      <c r="AC189" s="122"/>
      <c r="AD189" s="122"/>
      <c r="AE189" s="122"/>
    </row>
    <row r="190" spans="1:31" x14ac:dyDescent="0.3">
      <c r="B190" s="304" t="s">
        <v>1700</v>
      </c>
      <c r="C190" s="304"/>
      <c r="D190" s="304" t="s">
        <v>1701</v>
      </c>
      <c r="E190" s="304" t="s">
        <v>1700</v>
      </c>
      <c r="F190" s="304"/>
      <c r="G190" s="304" t="s">
        <v>1701</v>
      </c>
      <c r="H190" s="304" t="s">
        <v>1700</v>
      </c>
      <c r="I190" s="304"/>
      <c r="J190" s="304" t="s">
        <v>1701</v>
      </c>
      <c r="K190" t="s">
        <v>170</v>
      </c>
      <c r="L190" s="304" t="s">
        <v>1700</v>
      </c>
      <c r="M190" s="304"/>
      <c r="N190" s="304" t="s">
        <v>1701</v>
      </c>
      <c r="O190" s="304" t="s">
        <v>1700</v>
      </c>
      <c r="P190" s="304"/>
      <c r="Q190" s="304" t="s">
        <v>1701</v>
      </c>
      <c r="R190" s="304" t="s">
        <v>1700</v>
      </c>
      <c r="S190" s="304"/>
      <c r="T190" s="304" t="s">
        <v>1701</v>
      </c>
      <c r="U190" t="s">
        <v>170</v>
      </c>
      <c r="V190" s="207" t="s">
        <v>1700</v>
      </c>
      <c r="W190" s="207"/>
      <c r="X190" s="207" t="s">
        <v>1701</v>
      </c>
      <c r="Y190" s="207" t="s">
        <v>1700</v>
      </c>
      <c r="Z190" s="207"/>
      <c r="AA190" s="207" t="s">
        <v>1701</v>
      </c>
      <c r="AB190" s="207" t="s">
        <v>1700</v>
      </c>
      <c r="AC190" s="207"/>
      <c r="AD190" s="207" t="s">
        <v>1701</v>
      </c>
      <c r="AE190" t="s">
        <v>170</v>
      </c>
    </row>
    <row r="191" spans="1:31" x14ac:dyDescent="0.3">
      <c r="A191" t="s">
        <v>172</v>
      </c>
      <c r="B191" s="2">
        <v>2430</v>
      </c>
      <c r="C191" t="s">
        <v>170</v>
      </c>
      <c r="D191" s="2">
        <v>129.09090909090901</v>
      </c>
      <c r="E191" s="2">
        <v>2306</v>
      </c>
      <c r="F191" t="s">
        <v>170</v>
      </c>
      <c r="G191" s="14">
        <v>124.24242424242399</v>
      </c>
      <c r="H191" s="2">
        <v>3457</v>
      </c>
      <c r="I191" t="s">
        <v>170</v>
      </c>
      <c r="J191" s="14">
        <v>244.84848</v>
      </c>
      <c r="K191" s="301">
        <v>0.42263374485596705</v>
      </c>
      <c r="L191" s="2">
        <v>248057</v>
      </c>
      <c r="M191" t="s">
        <v>170</v>
      </c>
      <c r="N191" s="2">
        <v>1032.72727272727</v>
      </c>
      <c r="O191" s="2">
        <v>259700</v>
      </c>
      <c r="P191" t="s">
        <v>170</v>
      </c>
      <c r="Q191" s="14">
        <v>948.48484848484804</v>
      </c>
      <c r="R191" s="2">
        <v>273556</v>
      </c>
      <c r="S191" t="s">
        <v>170</v>
      </c>
      <c r="T191" s="14">
        <v>804.24243200000001</v>
      </c>
      <c r="U191" s="301">
        <v>0.10279492213483192</v>
      </c>
      <c r="V191" s="2">
        <v>12392852</v>
      </c>
      <c r="W191" s="27" t="s">
        <v>170</v>
      </c>
      <c r="X191" s="2">
        <v>13533</v>
      </c>
      <c r="Y191" s="2">
        <v>12717801</v>
      </c>
      <c r="Z191" s="27" t="s">
        <v>170</v>
      </c>
      <c r="AA191" s="14">
        <v>11122.42</v>
      </c>
      <c r="AB191" s="2">
        <v>13103114</v>
      </c>
      <c r="AC191" s="27" t="s">
        <v>170</v>
      </c>
      <c r="AD191" s="14">
        <v>11237.58</v>
      </c>
      <c r="AE191" s="27">
        <v>5.7000000000000002E-2</v>
      </c>
    </row>
    <row r="192" spans="1:31" x14ac:dyDescent="0.3">
      <c r="A192" t="s">
        <v>1784</v>
      </c>
      <c r="B192" s="2">
        <v>617</v>
      </c>
      <c r="C192" s="301">
        <v>0.25390946502057615</v>
      </c>
      <c r="D192" s="2">
        <v>65.454545454545396</v>
      </c>
      <c r="E192" s="2">
        <v>642</v>
      </c>
      <c r="F192" s="301">
        <v>0.27840416305290544</v>
      </c>
      <c r="G192" s="14">
        <v>70.303030303030297</v>
      </c>
      <c r="H192" s="2">
        <v>1331</v>
      </c>
      <c r="I192" s="301">
        <v>0.38501590974833672</v>
      </c>
      <c r="J192" s="14">
        <v>277.57574499999998</v>
      </c>
      <c r="K192" s="301">
        <v>1.1572123176661264</v>
      </c>
      <c r="L192" s="2">
        <v>52400</v>
      </c>
      <c r="M192" s="301">
        <v>0.2112417710445583</v>
      </c>
      <c r="N192" s="2">
        <v>380.60606060606</v>
      </c>
      <c r="O192" s="2">
        <v>58841</v>
      </c>
      <c r="P192" s="301">
        <v>0.22657296881016559</v>
      </c>
      <c r="Q192" s="14">
        <v>458.78787878787801</v>
      </c>
      <c r="R192" s="2">
        <v>70385</v>
      </c>
      <c r="S192" s="301">
        <v>0.25729649505037361</v>
      </c>
      <c r="T192" s="14">
        <v>513.93939999999998</v>
      </c>
      <c r="U192" s="301">
        <v>0.34322519083969466</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1328</v>
      </c>
      <c r="B193" s="2">
        <v>347</v>
      </c>
      <c r="C193" s="301">
        <v>0.14279835390946502</v>
      </c>
      <c r="D193" s="2">
        <v>67.272727272727195</v>
      </c>
      <c r="E193" s="2">
        <v>186</v>
      </c>
      <c r="F193" s="301">
        <v>8.065915004336513E-2</v>
      </c>
      <c r="G193" s="14">
        <v>51.515151515151501</v>
      </c>
      <c r="H193" s="2">
        <v>685</v>
      </c>
      <c r="I193" s="301">
        <v>0.19814868382991033</v>
      </c>
      <c r="J193" s="14">
        <v>183.636368</v>
      </c>
      <c r="K193" s="301">
        <v>0.97406340057636887</v>
      </c>
      <c r="L193" s="2">
        <v>17970</v>
      </c>
      <c r="M193" s="301">
        <v>7.2443027207456351E-2</v>
      </c>
      <c r="N193" s="2">
        <v>480</v>
      </c>
      <c r="O193" s="2">
        <v>18976</v>
      </c>
      <c r="P193" s="301">
        <v>7.3068925683480945E-2</v>
      </c>
      <c r="Q193" s="14">
        <v>468.48484848484799</v>
      </c>
      <c r="R193" s="2">
        <v>23675</v>
      </c>
      <c r="S193" s="301">
        <v>8.6545350860518511E-2</v>
      </c>
      <c r="T193" s="14">
        <v>759.39390000000003</v>
      </c>
      <c r="U193" s="301">
        <v>0.31747356705620478</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1785</v>
      </c>
      <c r="B194" s="2">
        <v>270</v>
      </c>
      <c r="C194" s="301">
        <v>0.1111111111111111</v>
      </c>
      <c r="D194" s="2">
        <v>49.696969696969703</v>
      </c>
      <c r="E194" s="2">
        <v>456</v>
      </c>
      <c r="F194" s="301">
        <v>0.19774501300954034</v>
      </c>
      <c r="G194" s="14">
        <v>61.818181818181799</v>
      </c>
      <c r="H194" s="2">
        <v>646</v>
      </c>
      <c r="I194" s="301">
        <v>0.18686722591842639</v>
      </c>
      <c r="J194" s="14">
        <v>261.21212800000001</v>
      </c>
      <c r="K194" s="301">
        <v>1.3925925925925926</v>
      </c>
      <c r="L194" s="2">
        <v>34430</v>
      </c>
      <c r="M194" s="301">
        <v>0.13879874383710195</v>
      </c>
      <c r="N194" s="2">
        <v>500.60606060606</v>
      </c>
      <c r="O194" s="2">
        <v>39865</v>
      </c>
      <c r="P194" s="301">
        <v>0.15350404312668464</v>
      </c>
      <c r="Q194" s="14">
        <v>412.12121212121201</v>
      </c>
      <c r="R194" s="2">
        <v>46710</v>
      </c>
      <c r="S194" s="301">
        <v>0.1707511441898551</v>
      </c>
      <c r="T194" s="14">
        <v>681.81820000000005</v>
      </c>
      <c r="U194" s="301">
        <v>0.35666569851873364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1786</v>
      </c>
      <c r="B195" s="2">
        <v>270</v>
      </c>
      <c r="C195" s="301">
        <v>0.1111111111111111</v>
      </c>
      <c r="D195" s="2">
        <v>49.696969696969703</v>
      </c>
      <c r="E195" s="2">
        <v>456</v>
      </c>
      <c r="F195" s="301">
        <v>0.19774501300954034</v>
      </c>
      <c r="G195" s="14">
        <v>61.818181818181799</v>
      </c>
      <c r="H195" s="2">
        <v>542</v>
      </c>
      <c r="I195" s="301">
        <v>0.15678333815446918</v>
      </c>
      <c r="J195" s="14">
        <v>249.69697600000001</v>
      </c>
      <c r="K195" s="301">
        <v>1.0074074074074073</v>
      </c>
      <c r="L195" s="2">
        <v>32838</v>
      </c>
      <c r="M195" s="301">
        <v>0.13238086407559552</v>
      </c>
      <c r="N195" s="2">
        <v>480</v>
      </c>
      <c r="O195" s="2">
        <v>37910</v>
      </c>
      <c r="P195" s="301">
        <v>0.14597612629957643</v>
      </c>
      <c r="Q195" s="14">
        <v>440</v>
      </c>
      <c r="R195" s="2">
        <v>44161</v>
      </c>
      <c r="S195" s="301">
        <v>0.16143312521019462</v>
      </c>
      <c r="T195" s="14">
        <v>633.33330000000001</v>
      </c>
      <c r="U195" s="301">
        <v>0.34481393507521774</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1787</v>
      </c>
      <c r="B196" s="2">
        <v>0</v>
      </c>
      <c r="C196" s="301">
        <v>0</v>
      </c>
      <c r="D196" s="2">
        <v>80</v>
      </c>
      <c r="E196" s="2">
        <v>0</v>
      </c>
      <c r="F196" s="301">
        <v>0</v>
      </c>
      <c r="G196" s="14">
        <v>10.303030303030299</v>
      </c>
      <c r="H196" s="2">
        <v>104</v>
      </c>
      <c r="I196" s="301">
        <v>3.0083887763957189E-2</v>
      </c>
      <c r="J196" s="14">
        <v>97.575760000000002</v>
      </c>
      <c r="L196" s="2">
        <v>1592</v>
      </c>
      <c r="M196" s="301">
        <v>6.4178797615064278E-3</v>
      </c>
      <c r="N196" s="2">
        <v>158.78787878787799</v>
      </c>
      <c r="O196" s="2">
        <v>1955</v>
      </c>
      <c r="P196" s="301">
        <v>7.5279168271082022E-3</v>
      </c>
      <c r="Q196" s="14">
        <v>184.24242424242399</v>
      </c>
      <c r="R196" s="2">
        <v>2549</v>
      </c>
      <c r="S196" s="301">
        <v>9.3180189796604716E-3</v>
      </c>
      <c r="T196" s="14">
        <v>246.060608</v>
      </c>
      <c r="U196" s="301">
        <v>0.60113065326633164</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1788</v>
      </c>
      <c r="B197" s="2">
        <v>1813</v>
      </c>
      <c r="C197" s="301">
        <v>0.7460905349794239</v>
      </c>
      <c r="D197" s="2">
        <v>101.212121212121</v>
      </c>
      <c r="E197" s="2">
        <v>1664</v>
      </c>
      <c r="F197" s="301">
        <v>0.7215958369470945</v>
      </c>
      <c r="G197" s="14">
        <v>99.393939393939405</v>
      </c>
      <c r="H197" s="2">
        <v>2126</v>
      </c>
      <c r="I197" s="301">
        <v>0.61498409025166334</v>
      </c>
      <c r="J197" s="14">
        <v>226.060608</v>
      </c>
      <c r="K197" s="301">
        <v>0.17264202978488694</v>
      </c>
      <c r="L197" s="2">
        <v>195657</v>
      </c>
      <c r="M197" s="301">
        <v>0.78875822895544168</v>
      </c>
      <c r="N197" s="2">
        <v>921.81818181818198</v>
      </c>
      <c r="O197" s="2">
        <v>200859</v>
      </c>
      <c r="P197" s="301">
        <v>0.77342703118983447</v>
      </c>
      <c r="Q197" s="14">
        <v>819.39393939393904</v>
      </c>
      <c r="R197" s="2">
        <v>203171</v>
      </c>
      <c r="S197" s="301">
        <v>0.74270350494962645</v>
      </c>
      <c r="T197" s="14">
        <v>899.39390000000003</v>
      </c>
      <c r="U197" s="301">
        <v>3.8403941591662959E-2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1789</v>
      </c>
      <c r="B198" s="2">
        <v>298</v>
      </c>
      <c r="C198" s="301">
        <v>0.12263374485596708</v>
      </c>
      <c r="D198" s="2">
        <v>86.6666666666666</v>
      </c>
      <c r="E198" s="2">
        <v>292</v>
      </c>
      <c r="F198" s="301">
        <v>0.12662619254119689</v>
      </c>
      <c r="G198" s="14">
        <v>73.3333333333333</v>
      </c>
      <c r="H198" s="2">
        <v>638</v>
      </c>
      <c r="I198" s="301">
        <v>0.18455308070581428</v>
      </c>
      <c r="J198" s="14">
        <v>205.454544</v>
      </c>
      <c r="K198" s="301">
        <v>1.1409395973154361</v>
      </c>
      <c r="L198" s="2">
        <v>32128</v>
      </c>
      <c r="M198" s="301">
        <v>0.12951861870457193</v>
      </c>
      <c r="N198" s="2">
        <v>686.66666666666595</v>
      </c>
      <c r="O198" s="2">
        <v>31657</v>
      </c>
      <c r="P198" s="301">
        <v>0.12189834424335771</v>
      </c>
      <c r="Q198" s="14">
        <v>709.69696969696895</v>
      </c>
      <c r="R198" s="2">
        <v>33402</v>
      </c>
      <c r="S198" s="301">
        <v>0.12210296977584115</v>
      </c>
      <c r="T198" s="14">
        <v>773.33330000000001</v>
      </c>
      <c r="U198" s="301">
        <v>3.9653884462151394E-2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1785</v>
      </c>
      <c r="B199" s="2">
        <v>1515</v>
      </c>
      <c r="C199" s="301">
        <v>0.62345679012345678</v>
      </c>
      <c r="D199" s="2">
        <v>83.636363636363598</v>
      </c>
      <c r="E199" s="2">
        <v>1372</v>
      </c>
      <c r="F199" s="301">
        <v>0.59496964440589761</v>
      </c>
      <c r="G199" s="14">
        <v>89.696969696969703</v>
      </c>
      <c r="H199" s="2">
        <v>1488</v>
      </c>
      <c r="I199" s="301">
        <v>0.43043100954584901</v>
      </c>
      <c r="J199" s="14">
        <v>200</v>
      </c>
      <c r="K199" s="301">
        <v>-1.782178217821782E-2</v>
      </c>
      <c r="L199" s="2">
        <v>163529</v>
      </c>
      <c r="M199" s="301">
        <v>0.65923961025086975</v>
      </c>
      <c r="N199" s="2">
        <v>1027.87878787878</v>
      </c>
      <c r="O199" s="2">
        <v>169202</v>
      </c>
      <c r="P199" s="301">
        <v>0.6515286869464767</v>
      </c>
      <c r="Q199" s="14">
        <v>1000.6060606060601</v>
      </c>
      <c r="R199" s="2">
        <v>169769</v>
      </c>
      <c r="S199" s="301">
        <v>0.62060053517378522</v>
      </c>
      <c r="T199" s="14">
        <v>1131.51514</v>
      </c>
      <c r="U199" s="301">
        <v>3.8158369463520234E-2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1786</v>
      </c>
      <c r="B200" s="2">
        <v>1515</v>
      </c>
      <c r="C200" s="301">
        <v>0.62345679012345678</v>
      </c>
      <c r="D200" s="2">
        <v>83.636363636363598</v>
      </c>
      <c r="E200" s="2">
        <v>1288</v>
      </c>
      <c r="F200" s="301">
        <v>0.55854293148308765</v>
      </c>
      <c r="G200" s="14">
        <v>93.939393939393895</v>
      </c>
      <c r="H200" s="2">
        <v>1461</v>
      </c>
      <c r="I200" s="301">
        <v>0.4226207694532832</v>
      </c>
      <c r="J200" s="14">
        <v>196.96969999999999</v>
      </c>
      <c r="K200" s="301">
        <v>-3.5643564356435641E-2</v>
      </c>
      <c r="L200" s="2">
        <v>152721</v>
      </c>
      <c r="M200" s="301">
        <v>0.61566897930717535</v>
      </c>
      <c r="N200" s="2">
        <v>998.78787878787898</v>
      </c>
      <c r="O200" s="2">
        <v>158187</v>
      </c>
      <c r="P200" s="301">
        <v>0.60911436272622255</v>
      </c>
      <c r="Q200" s="14">
        <v>1084.84848484848</v>
      </c>
      <c r="R200" s="2">
        <v>157778</v>
      </c>
      <c r="S200" s="301">
        <v>0.5767667314919066</v>
      </c>
      <c r="T200" s="14">
        <v>1155.75757</v>
      </c>
      <c r="U200" s="301">
        <v>3.311266950845005E-2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1787</v>
      </c>
      <c r="B201" s="2">
        <v>0</v>
      </c>
      <c r="C201" s="301">
        <v>0</v>
      </c>
      <c r="D201" s="2">
        <v>80</v>
      </c>
      <c r="E201" s="2">
        <v>84</v>
      </c>
      <c r="F201" s="301">
        <v>3.6426712922810058E-2</v>
      </c>
      <c r="G201" s="14">
        <v>44.2424242424242</v>
      </c>
      <c r="H201" s="2">
        <v>27</v>
      </c>
      <c r="I201" s="301">
        <v>7.8102400925658087E-3</v>
      </c>
      <c r="J201" s="14">
        <v>24.848483999999999</v>
      </c>
      <c r="L201" s="2">
        <v>10808</v>
      </c>
      <c r="M201" s="301">
        <v>4.3570630943694393E-2</v>
      </c>
      <c r="N201" s="2">
        <v>525.45454545454504</v>
      </c>
      <c r="O201" s="2">
        <v>11015</v>
      </c>
      <c r="P201" s="301">
        <v>4.2414324220254138E-2</v>
      </c>
      <c r="Q201" s="14">
        <v>444.24242424242402</v>
      </c>
      <c r="R201" s="2">
        <v>11991</v>
      </c>
      <c r="S201" s="301">
        <v>4.3833803681878662E-2</v>
      </c>
      <c r="T201" s="14">
        <v>660</v>
      </c>
      <c r="U201" s="301">
        <v>0.1094559585492228</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3" t="s">
        <v>1790</v>
      </c>
      <c r="B203" s="303"/>
      <c r="C203" s="303"/>
      <c r="D203" s="303"/>
      <c r="E203" s="303"/>
      <c r="F203" s="303"/>
      <c r="G203" s="303"/>
      <c r="H203" s="303"/>
      <c r="I203" s="303"/>
      <c r="J203" s="303"/>
      <c r="K203" s="303"/>
      <c r="L203" s="303"/>
      <c r="M203" s="303"/>
      <c r="N203" s="303"/>
      <c r="O203" s="303"/>
      <c r="P203" s="303"/>
      <c r="Q203" s="303"/>
      <c r="R203" s="303"/>
      <c r="S203" s="303"/>
      <c r="T203" s="303"/>
      <c r="U203" s="303"/>
      <c r="V203" s="122"/>
      <c r="W203" s="122"/>
      <c r="X203" s="122"/>
      <c r="Y203" s="122"/>
      <c r="Z203" s="122"/>
      <c r="AA203" s="122"/>
      <c r="AB203" s="122"/>
      <c r="AC203" s="122"/>
      <c r="AD203" s="122"/>
      <c r="AE203" s="122"/>
    </row>
    <row r="204" spans="1:31" x14ac:dyDescent="0.3">
      <c r="B204" s="304" t="s">
        <v>1700</v>
      </c>
      <c r="C204" s="304"/>
      <c r="D204" s="304" t="s">
        <v>1701</v>
      </c>
      <c r="E204" s="304" t="s">
        <v>1700</v>
      </c>
      <c r="F204" s="304"/>
      <c r="G204" s="304" t="s">
        <v>1701</v>
      </c>
      <c r="H204" s="304" t="s">
        <v>1700</v>
      </c>
      <c r="I204" s="304"/>
      <c r="J204" s="304" t="s">
        <v>1701</v>
      </c>
      <c r="K204" t="s">
        <v>170</v>
      </c>
      <c r="L204" s="304" t="s">
        <v>1700</v>
      </c>
      <c r="M204" s="304"/>
      <c r="N204" s="304" t="s">
        <v>1701</v>
      </c>
      <c r="O204" s="304" t="s">
        <v>1700</v>
      </c>
      <c r="P204" s="304"/>
      <c r="Q204" s="304" t="s">
        <v>1701</v>
      </c>
      <c r="R204" s="304" t="s">
        <v>1700</v>
      </c>
      <c r="S204" s="304"/>
      <c r="T204" s="304" t="s">
        <v>1701</v>
      </c>
      <c r="U204" t="s">
        <v>170</v>
      </c>
      <c r="V204" s="207" t="s">
        <v>1700</v>
      </c>
      <c r="W204" s="207"/>
      <c r="X204" s="207" t="s">
        <v>1701</v>
      </c>
      <c r="Y204" s="207" t="s">
        <v>1700</v>
      </c>
      <c r="Z204" s="207"/>
      <c r="AA204" s="207" t="s">
        <v>1701</v>
      </c>
      <c r="AB204" s="207" t="s">
        <v>1700</v>
      </c>
      <c r="AC204" s="207"/>
      <c r="AD204" s="207" t="s">
        <v>1701</v>
      </c>
      <c r="AE204" t="s">
        <v>170</v>
      </c>
    </row>
    <row r="205" spans="1:31" x14ac:dyDescent="0.3">
      <c r="A205" t="s">
        <v>172</v>
      </c>
      <c r="B205" s="2">
        <v>645</v>
      </c>
      <c r="C205" t="s">
        <v>170</v>
      </c>
      <c r="D205" s="2">
        <v>111.515151515151</v>
      </c>
      <c r="E205" s="2">
        <v>562</v>
      </c>
      <c r="F205" t="s">
        <v>170</v>
      </c>
      <c r="G205" s="14">
        <v>93.939393939393895</v>
      </c>
      <c r="H205" s="2">
        <v>1454</v>
      </c>
      <c r="I205" t="s">
        <v>170</v>
      </c>
      <c r="J205" s="14">
        <v>297.57574499999998</v>
      </c>
      <c r="K205" s="301">
        <v>1.2542635658914729</v>
      </c>
      <c r="L205" s="2">
        <v>62498</v>
      </c>
      <c r="M205" t="s">
        <v>170</v>
      </c>
      <c r="N205" s="2">
        <v>866.06060606060601</v>
      </c>
      <c r="O205" s="2">
        <v>63603</v>
      </c>
      <c r="P205" t="s">
        <v>170</v>
      </c>
      <c r="Q205" s="14">
        <v>940.60606060606005</v>
      </c>
      <c r="R205" s="2">
        <v>71617</v>
      </c>
      <c r="S205" t="s">
        <v>170</v>
      </c>
      <c r="T205" s="14">
        <v>1058.78784</v>
      </c>
      <c r="U205" s="301">
        <v>0.14590866907741049</v>
      </c>
      <c r="V205" s="2">
        <v>3897530</v>
      </c>
      <c r="W205" s="27" t="s">
        <v>170</v>
      </c>
      <c r="X205" s="2">
        <v>6662</v>
      </c>
      <c r="Y205" s="2">
        <v>3985067</v>
      </c>
      <c r="Z205" s="27" t="s">
        <v>170</v>
      </c>
      <c r="AA205" s="14">
        <v>6483.64</v>
      </c>
      <c r="AB205" s="2">
        <v>4116448</v>
      </c>
      <c r="AC205" s="27" t="s">
        <v>170</v>
      </c>
      <c r="AD205" s="14">
        <v>7780</v>
      </c>
      <c r="AE205" s="27">
        <v>5.6000000000000001E-2</v>
      </c>
    </row>
    <row r="206" spans="1:31" x14ac:dyDescent="0.3">
      <c r="A206" t="s">
        <v>1791</v>
      </c>
      <c r="B206" s="2">
        <v>216</v>
      </c>
      <c r="C206" s="301">
        <v>0.33488372093023255</v>
      </c>
      <c r="D206" s="2">
        <v>70.303030303030297</v>
      </c>
      <c r="E206" s="2">
        <v>318</v>
      </c>
      <c r="F206" s="301">
        <v>0.5658362989323843</v>
      </c>
      <c r="G206" s="14">
        <v>67.878787878787804</v>
      </c>
      <c r="H206" s="2">
        <v>1032</v>
      </c>
      <c r="I206" s="301">
        <v>0.70976616231086653</v>
      </c>
      <c r="J206" s="14">
        <v>257.57574499999998</v>
      </c>
      <c r="K206" s="301">
        <v>3.7777777777777777</v>
      </c>
      <c r="L206" s="2">
        <v>30515</v>
      </c>
      <c r="M206" s="301">
        <v>0.48825562417997376</v>
      </c>
      <c r="N206" s="2">
        <v>692.12121212121201</v>
      </c>
      <c r="O206" s="2">
        <v>32213</v>
      </c>
      <c r="P206" s="301">
        <v>0.50646982060594625</v>
      </c>
      <c r="Q206" s="14">
        <v>628.48484848484804</v>
      </c>
      <c r="R206" s="2">
        <v>37455</v>
      </c>
      <c r="S206" s="301">
        <v>0.52299035145286732</v>
      </c>
      <c r="T206" s="14">
        <v>842.42425500000002</v>
      </c>
      <c r="U206" s="301">
        <v>0.22742913321317385</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1303</v>
      </c>
      <c r="B207" s="2">
        <v>216</v>
      </c>
      <c r="C207" s="301">
        <v>0.33488372093023255</v>
      </c>
      <c r="D207" s="2">
        <v>70.303030303030297</v>
      </c>
      <c r="E207" s="2">
        <v>263</v>
      </c>
      <c r="F207" s="301">
        <v>0.46797153024911031</v>
      </c>
      <c r="G207" s="14">
        <v>69.696969696969703</v>
      </c>
      <c r="H207" s="2">
        <v>928</v>
      </c>
      <c r="I207" s="301">
        <v>0.6382393397524071</v>
      </c>
      <c r="J207" s="14">
        <v>241.21212800000001</v>
      </c>
      <c r="K207" s="301">
        <v>3.2962962962962963</v>
      </c>
      <c r="L207" s="2">
        <v>23049</v>
      </c>
      <c r="M207" s="301">
        <v>0.36879580146564689</v>
      </c>
      <c r="N207" s="2">
        <v>588.48484848484804</v>
      </c>
      <c r="O207" s="2">
        <v>25012</v>
      </c>
      <c r="P207" s="301">
        <v>0.39325189063408961</v>
      </c>
      <c r="Q207" s="14">
        <v>569.69696969696895</v>
      </c>
      <c r="R207" s="2">
        <v>28611</v>
      </c>
      <c r="S207" s="301">
        <v>0.39950011868690394</v>
      </c>
      <c r="T207" s="14">
        <v>773.93939999999998</v>
      </c>
      <c r="U207" s="301">
        <v>0.24131198750488089</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1792</v>
      </c>
      <c r="B208" s="2">
        <v>166</v>
      </c>
      <c r="C208" s="301">
        <v>0.25736434108527134</v>
      </c>
      <c r="D208" s="2">
        <v>67.878787878787804</v>
      </c>
      <c r="E208" s="2">
        <v>163</v>
      </c>
      <c r="F208" s="301">
        <v>0.29003558718861211</v>
      </c>
      <c r="G208" s="14">
        <v>54.545454545454497</v>
      </c>
      <c r="H208" s="2">
        <v>573</v>
      </c>
      <c r="I208" s="301">
        <v>0.39408528198074277</v>
      </c>
      <c r="J208" s="14">
        <v>200.606064</v>
      </c>
      <c r="K208" s="301">
        <v>2.4518072289156625</v>
      </c>
      <c r="L208" s="2">
        <v>17608</v>
      </c>
      <c r="M208" s="301">
        <v>0.28173701558449871</v>
      </c>
      <c r="N208" s="2">
        <v>589.69696969696895</v>
      </c>
      <c r="O208" s="2">
        <v>18457</v>
      </c>
      <c r="P208" s="301">
        <v>0.2901907142744839</v>
      </c>
      <c r="Q208" s="14">
        <v>515.15151515151501</v>
      </c>
      <c r="R208" s="2">
        <v>19953</v>
      </c>
      <c r="S208" s="301">
        <v>0.27860703464261277</v>
      </c>
      <c r="T208" s="14">
        <v>630.30304000000001</v>
      </c>
      <c r="U208" s="301">
        <v>0.13317810086324397</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1793</v>
      </c>
      <c r="B209" s="2">
        <v>50</v>
      </c>
      <c r="C209" s="301">
        <v>7.7519379844961239E-2</v>
      </c>
      <c r="D209" s="2">
        <v>27.272727272727199</v>
      </c>
      <c r="E209" s="2">
        <v>100</v>
      </c>
      <c r="F209" s="301">
        <v>0.17793594306049823</v>
      </c>
      <c r="G209" s="14">
        <v>44.2424242424242</v>
      </c>
      <c r="H209" s="2">
        <v>355</v>
      </c>
      <c r="I209" s="301">
        <v>0.24415405777166438</v>
      </c>
      <c r="J209" s="14">
        <v>139.393936</v>
      </c>
      <c r="K209" s="301">
        <v>6.1</v>
      </c>
      <c r="L209" s="2">
        <v>5441</v>
      </c>
      <c r="M209" s="301">
        <v>8.7058785881148196E-2</v>
      </c>
      <c r="N209" s="2">
        <v>274.54545454545399</v>
      </c>
      <c r="O209" s="2">
        <v>6555</v>
      </c>
      <c r="P209" s="301">
        <v>0.10306117635960568</v>
      </c>
      <c r="Q209" s="14">
        <v>296.36363636363598</v>
      </c>
      <c r="R209" s="2">
        <v>8658</v>
      </c>
      <c r="S209" s="301">
        <v>0.12089308404429117</v>
      </c>
      <c r="T209" s="14">
        <v>499.39395100000002</v>
      </c>
      <c r="U209" s="301">
        <v>0.59125160816026467</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1794</v>
      </c>
      <c r="B210" s="2">
        <v>0</v>
      </c>
      <c r="C210" s="301">
        <v>0</v>
      </c>
      <c r="D210" s="2">
        <v>80</v>
      </c>
      <c r="E210" s="2">
        <v>55</v>
      </c>
      <c r="F210" s="301">
        <v>9.7864768683274025E-2</v>
      </c>
      <c r="G210" s="14">
        <v>38.181818181818102</v>
      </c>
      <c r="H210" s="2">
        <v>104</v>
      </c>
      <c r="I210" s="301">
        <v>7.1526822558459421E-2</v>
      </c>
      <c r="J210" s="14">
        <v>97.575760000000002</v>
      </c>
      <c r="L210" s="2">
        <v>7466</v>
      </c>
      <c r="M210" s="301">
        <v>0.11945982271432685</v>
      </c>
      <c r="N210" s="2">
        <v>400</v>
      </c>
      <c r="O210" s="2">
        <v>7201</v>
      </c>
      <c r="P210" s="301">
        <v>0.11321792997185667</v>
      </c>
      <c r="Q210" s="14">
        <v>373.33333333333297</v>
      </c>
      <c r="R210" s="2">
        <v>8844</v>
      </c>
      <c r="S210" s="301">
        <v>0.1234902327659634</v>
      </c>
      <c r="T210" s="14">
        <v>575.75756799999999</v>
      </c>
      <c r="U210" s="301">
        <v>0.18457005089740156</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1792</v>
      </c>
      <c r="B211" s="2">
        <v>0</v>
      </c>
      <c r="C211" s="301">
        <v>0</v>
      </c>
      <c r="D211" s="2">
        <v>80</v>
      </c>
      <c r="E211" s="2">
        <v>55</v>
      </c>
      <c r="F211" s="301">
        <v>9.7864768683274025E-2</v>
      </c>
      <c r="G211" s="14">
        <v>38.181818181818102</v>
      </c>
      <c r="H211" s="2">
        <v>104</v>
      </c>
      <c r="I211" s="301">
        <v>7.1526822558459421E-2</v>
      </c>
      <c r="J211" s="14">
        <v>97.575760000000002</v>
      </c>
      <c r="L211" s="2">
        <v>6850</v>
      </c>
      <c r="M211" s="301">
        <v>0.10960350731223399</v>
      </c>
      <c r="N211" s="2">
        <v>410.90909090909099</v>
      </c>
      <c r="O211" s="2">
        <v>6355</v>
      </c>
      <c r="P211" s="301">
        <v>9.9916670597298876E-2</v>
      </c>
      <c r="Q211" s="14">
        <v>356.969696969697</v>
      </c>
      <c r="R211" s="2">
        <v>7796</v>
      </c>
      <c r="S211" s="301">
        <v>0.10885683566750912</v>
      </c>
      <c r="T211" s="14">
        <v>536.96969999999999</v>
      </c>
      <c r="U211" s="301">
        <v>0.1381021897810219</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1793</v>
      </c>
      <c r="B212" s="2">
        <v>0</v>
      </c>
      <c r="C212" s="301">
        <v>0</v>
      </c>
      <c r="D212" s="2">
        <v>80</v>
      </c>
      <c r="E212" s="2">
        <v>0</v>
      </c>
      <c r="F212" s="301">
        <v>0</v>
      </c>
      <c r="G212" s="14">
        <v>10.303030303030299</v>
      </c>
      <c r="H212" s="2">
        <v>0</v>
      </c>
      <c r="I212" s="301">
        <v>0</v>
      </c>
      <c r="J212" s="14">
        <v>11.515152</v>
      </c>
      <c r="L212" s="2">
        <v>616</v>
      </c>
      <c r="M212" s="301">
        <v>9.8563154020928669E-3</v>
      </c>
      <c r="N212" s="2">
        <v>92.121212121212096</v>
      </c>
      <c r="O212" s="2">
        <v>846</v>
      </c>
      <c r="P212" s="301">
        <v>1.3301259374557804E-2</v>
      </c>
      <c r="Q212" s="14">
        <v>124.84848484848401</v>
      </c>
      <c r="R212" s="2">
        <v>1048</v>
      </c>
      <c r="S212" s="301">
        <v>1.4633397098454277E-2</v>
      </c>
      <c r="T212" s="14">
        <v>162.42424</v>
      </c>
      <c r="U212" s="301">
        <v>0.70129870129870131</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1795</v>
      </c>
      <c r="B213" s="2">
        <v>429</v>
      </c>
      <c r="C213" s="301">
        <v>0.66511627906976745</v>
      </c>
      <c r="D213" s="2">
        <v>83.030303030303003</v>
      </c>
      <c r="E213" s="2">
        <v>244</v>
      </c>
      <c r="F213" s="301">
        <v>0.43416370106761565</v>
      </c>
      <c r="G213" s="14">
        <v>68.484848484848399</v>
      </c>
      <c r="H213" s="2">
        <v>422</v>
      </c>
      <c r="I213" s="301">
        <v>0.29023383768913341</v>
      </c>
      <c r="J213" s="14">
        <v>133.939392</v>
      </c>
      <c r="K213" s="301">
        <v>-1.6317016317016316E-2</v>
      </c>
      <c r="L213" s="2">
        <v>31983</v>
      </c>
      <c r="M213" s="301">
        <v>0.51174437582002619</v>
      </c>
      <c r="N213" s="2">
        <v>620.60606060606005</v>
      </c>
      <c r="O213" s="2">
        <v>31390</v>
      </c>
      <c r="P213" s="301">
        <v>0.49353017939405375</v>
      </c>
      <c r="Q213" s="14">
        <v>682.42424242424204</v>
      </c>
      <c r="R213" s="2">
        <v>34162</v>
      </c>
      <c r="S213" s="301">
        <v>0.47700964854713268</v>
      </c>
      <c r="T213" s="14">
        <v>735.15150000000006</v>
      </c>
      <c r="U213" s="301">
        <v>6.8129944032767412E-2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1303</v>
      </c>
      <c r="B214" s="2">
        <v>429</v>
      </c>
      <c r="C214" s="301">
        <v>0.66511627906976745</v>
      </c>
      <c r="D214" s="2">
        <v>83.030303030303003</v>
      </c>
      <c r="E214" s="2">
        <v>215</v>
      </c>
      <c r="F214" s="301">
        <v>0.38256227758007116</v>
      </c>
      <c r="G214" s="14">
        <v>66.6666666666666</v>
      </c>
      <c r="H214" s="2">
        <v>395</v>
      </c>
      <c r="I214" s="301">
        <v>0.27166437414030259</v>
      </c>
      <c r="J214" s="14">
        <v>133.33332799999999</v>
      </c>
      <c r="K214" s="301">
        <v>-7.9254079254079249E-2</v>
      </c>
      <c r="L214" s="2">
        <v>27049</v>
      </c>
      <c r="M214" s="301">
        <v>0.432797849531185</v>
      </c>
      <c r="N214" s="2">
        <v>595.15151515151501</v>
      </c>
      <c r="O214" s="2">
        <v>25621</v>
      </c>
      <c r="P214" s="301">
        <v>0.40282691068031384</v>
      </c>
      <c r="Q214" s="14">
        <v>603.030303030303</v>
      </c>
      <c r="R214" s="2">
        <v>28466</v>
      </c>
      <c r="S214" s="301">
        <v>0.39747545973721321</v>
      </c>
      <c r="T214" s="14">
        <v>682.42425500000002</v>
      </c>
      <c r="U214" s="301">
        <v>5.2386409848792934E-2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1792</v>
      </c>
      <c r="B215" s="2">
        <v>132</v>
      </c>
      <c r="C215" s="301">
        <v>0.20465116279069767</v>
      </c>
      <c r="D215" s="2">
        <v>48.484848484848399</v>
      </c>
      <c r="E215" s="2">
        <v>129</v>
      </c>
      <c r="F215" s="301">
        <v>0.22953736654804271</v>
      </c>
      <c r="G215" s="14">
        <v>51.515151515151501</v>
      </c>
      <c r="H215" s="2">
        <v>65</v>
      </c>
      <c r="I215" s="301">
        <v>4.470426409903714E-2</v>
      </c>
      <c r="J215" s="14">
        <v>41.818179999999998</v>
      </c>
      <c r="K215" s="301">
        <v>-0.50757575757575757</v>
      </c>
      <c r="L215" s="2">
        <v>14520</v>
      </c>
      <c r="M215" s="301">
        <v>0.2323274344779033</v>
      </c>
      <c r="N215" s="2">
        <v>446.666666666666</v>
      </c>
      <c r="O215" s="2">
        <v>13200</v>
      </c>
      <c r="P215" s="301">
        <v>0.20753738031224941</v>
      </c>
      <c r="Q215" s="14">
        <v>524.24242424242402</v>
      </c>
      <c r="R215" s="2">
        <v>13449</v>
      </c>
      <c r="S215" s="301">
        <v>0.18779060837510647</v>
      </c>
      <c r="T215" s="14">
        <v>467.27273600000001</v>
      </c>
      <c r="U215" s="301">
        <v>-7.3760330578512404E-2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1793</v>
      </c>
      <c r="B216" s="2">
        <v>297</v>
      </c>
      <c r="C216" s="301">
        <v>0.46046511627906977</v>
      </c>
      <c r="D216" s="2">
        <v>63.030303030303003</v>
      </c>
      <c r="E216" s="2">
        <v>86</v>
      </c>
      <c r="F216" s="301">
        <v>0.15302491103202848</v>
      </c>
      <c r="G216" s="14">
        <v>37.5757575757575</v>
      </c>
      <c r="H216" s="2">
        <v>330</v>
      </c>
      <c r="I216" s="301">
        <v>0.22696011004126548</v>
      </c>
      <c r="J216" s="14">
        <v>120.606064</v>
      </c>
      <c r="K216" s="301">
        <v>0.1111111111111111</v>
      </c>
      <c r="L216" s="2">
        <v>12529</v>
      </c>
      <c r="M216" s="301">
        <v>0.2004704150532817</v>
      </c>
      <c r="N216" s="2">
        <v>375.75757575757501</v>
      </c>
      <c r="O216" s="2">
        <v>12421</v>
      </c>
      <c r="P216" s="301">
        <v>0.1952895303680644</v>
      </c>
      <c r="Q216" s="14">
        <v>363.030303030303</v>
      </c>
      <c r="R216" s="2">
        <v>15017</v>
      </c>
      <c r="S216" s="301">
        <v>0.20968485136210677</v>
      </c>
      <c r="T216" s="14">
        <v>513.33330000000001</v>
      </c>
      <c r="U216" s="301">
        <v>0.19857929603320296</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1794</v>
      </c>
      <c r="B217" s="2">
        <v>0</v>
      </c>
      <c r="C217" s="301">
        <v>0</v>
      </c>
      <c r="D217" s="2">
        <v>80</v>
      </c>
      <c r="E217" s="2">
        <v>29</v>
      </c>
      <c r="F217" s="301">
        <v>5.1601423487544484E-2</v>
      </c>
      <c r="G217" s="14">
        <v>18.7878787878787</v>
      </c>
      <c r="H217" s="2">
        <v>27</v>
      </c>
      <c r="I217" s="301">
        <v>1.8569463548830812E-2</v>
      </c>
      <c r="J217" s="14">
        <v>24.848483999999999</v>
      </c>
      <c r="L217" s="2">
        <v>4934</v>
      </c>
      <c r="M217" s="301">
        <v>7.8946526288841246E-2</v>
      </c>
      <c r="N217" s="2">
        <v>332.12121212121201</v>
      </c>
      <c r="O217" s="2">
        <v>5769</v>
      </c>
      <c r="P217" s="301">
        <v>9.0703268713739918E-2</v>
      </c>
      <c r="Q217" s="14">
        <v>317.575757575757</v>
      </c>
      <c r="R217" s="2">
        <v>5696</v>
      </c>
      <c r="S217" s="301">
        <v>7.9534188809919429E-2</v>
      </c>
      <c r="T217" s="14">
        <v>396.96969999999999</v>
      </c>
      <c r="U217" s="301">
        <v>0.15443858937981353</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1792</v>
      </c>
      <c r="B218" s="2">
        <v>0</v>
      </c>
      <c r="C218" s="301">
        <v>0</v>
      </c>
      <c r="D218" s="2">
        <v>80</v>
      </c>
      <c r="E218" s="2">
        <v>29</v>
      </c>
      <c r="F218" s="301">
        <v>5.1601423487544484E-2</v>
      </c>
      <c r="G218" s="14">
        <v>18.7878787878787</v>
      </c>
      <c r="H218" s="2">
        <v>27</v>
      </c>
      <c r="I218" s="301">
        <v>1.8569463548830812E-2</v>
      </c>
      <c r="J218" s="14">
        <v>24.848483999999999</v>
      </c>
      <c r="L218" s="2">
        <v>4331</v>
      </c>
      <c r="M218" s="301">
        <v>6.9298217542961379E-2</v>
      </c>
      <c r="N218" s="2">
        <v>309.69696969696901</v>
      </c>
      <c r="O218" s="2">
        <v>5036</v>
      </c>
      <c r="P218" s="301">
        <v>7.9178655094885461E-2</v>
      </c>
      <c r="Q218" s="14">
        <v>295.75757575757501</v>
      </c>
      <c r="R218" s="2">
        <v>4962</v>
      </c>
      <c r="S218" s="301">
        <v>6.9285225574933329E-2</v>
      </c>
      <c r="T218" s="14">
        <v>392.121216</v>
      </c>
      <c r="U218" s="301">
        <v>0.14569383514199954</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1793</v>
      </c>
      <c r="B219" s="2">
        <v>0</v>
      </c>
      <c r="C219" s="301">
        <v>0</v>
      </c>
      <c r="D219" s="2">
        <v>80</v>
      </c>
      <c r="E219" s="2">
        <v>0</v>
      </c>
      <c r="F219" s="301">
        <v>0</v>
      </c>
      <c r="G219" s="14">
        <v>10.303030303030299</v>
      </c>
      <c r="H219" s="2">
        <v>0</v>
      </c>
      <c r="I219" s="301">
        <v>0</v>
      </c>
      <c r="J219" s="14">
        <v>11.515152</v>
      </c>
      <c r="L219" s="2">
        <v>603</v>
      </c>
      <c r="M219" s="301">
        <v>9.6483087458798678E-3</v>
      </c>
      <c r="N219" s="2">
        <v>107.87878787878699</v>
      </c>
      <c r="O219" s="2">
        <v>733</v>
      </c>
      <c r="P219" s="301">
        <v>1.1524613618854457E-2</v>
      </c>
      <c r="Q219" s="14">
        <v>130.30303030303</v>
      </c>
      <c r="R219" s="2">
        <v>734</v>
      </c>
      <c r="S219" s="301">
        <v>1.0248963234986107E-2</v>
      </c>
      <c r="T219" s="14">
        <v>96.363640000000004</v>
      </c>
      <c r="U219" s="301">
        <v>0.21724709784411278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3" t="s">
        <v>1796</v>
      </c>
      <c r="B221" s="303"/>
      <c r="C221" s="303"/>
      <c r="D221" s="303"/>
      <c r="E221" s="303"/>
      <c r="F221" s="303"/>
      <c r="G221" s="303"/>
      <c r="H221" s="303"/>
      <c r="I221" s="303"/>
      <c r="J221" s="303"/>
      <c r="K221" s="303"/>
      <c r="L221" s="303"/>
      <c r="M221" s="303"/>
      <c r="N221" s="303"/>
      <c r="O221" s="303"/>
      <c r="P221" s="303"/>
      <c r="Q221" s="303"/>
      <c r="R221" s="303"/>
      <c r="S221" s="303"/>
      <c r="T221" s="303"/>
      <c r="U221" s="303"/>
      <c r="V221" s="122"/>
      <c r="W221" s="122"/>
      <c r="X221" s="122"/>
      <c r="Y221" s="122"/>
      <c r="Z221" s="122"/>
      <c r="AA221" s="122"/>
      <c r="AB221" s="122"/>
      <c r="AC221" s="122"/>
      <c r="AD221" s="122"/>
      <c r="AE221" s="122"/>
    </row>
    <row r="222" spans="1:31" x14ac:dyDescent="0.3">
      <c r="B222" s="304" t="s">
        <v>1700</v>
      </c>
      <c r="C222" s="304"/>
      <c r="D222" s="304" t="s">
        <v>1701</v>
      </c>
      <c r="E222" s="304" t="s">
        <v>1700</v>
      </c>
      <c r="F222" s="304"/>
      <c r="G222" s="304" t="s">
        <v>1701</v>
      </c>
      <c r="H222" s="304" t="s">
        <v>1700</v>
      </c>
      <c r="I222" s="304"/>
      <c r="J222" s="304" t="s">
        <v>1701</v>
      </c>
      <c r="K222" t="s">
        <v>170</v>
      </c>
      <c r="L222" s="304" t="s">
        <v>1700</v>
      </c>
      <c r="M222" s="304"/>
      <c r="N222" s="304" t="s">
        <v>1701</v>
      </c>
      <c r="O222" s="304" t="s">
        <v>1700</v>
      </c>
      <c r="P222" s="304"/>
      <c r="Q222" s="304" t="s">
        <v>1701</v>
      </c>
      <c r="R222" s="304" t="s">
        <v>1700</v>
      </c>
      <c r="S222" s="304"/>
      <c r="T222" s="304" t="s">
        <v>1701</v>
      </c>
      <c r="U222" t="s">
        <v>170</v>
      </c>
      <c r="V222" s="207" t="s">
        <v>1700</v>
      </c>
      <c r="W222" s="207"/>
      <c r="X222" s="207" t="s">
        <v>1701</v>
      </c>
      <c r="Y222" s="207" t="s">
        <v>1700</v>
      </c>
      <c r="Z222" s="207"/>
      <c r="AA222" s="207" t="s">
        <v>1701</v>
      </c>
      <c r="AB222" s="207" t="s">
        <v>1700</v>
      </c>
      <c r="AC222" s="207"/>
      <c r="AD222" s="207" t="s">
        <v>1701</v>
      </c>
      <c r="AE222" t="s">
        <v>170</v>
      </c>
    </row>
    <row r="223" spans="1:31" x14ac:dyDescent="0.3">
      <c r="A223" t="s">
        <v>172</v>
      </c>
      <c r="B223" s="2">
        <v>2430</v>
      </c>
      <c r="C223" t="s">
        <v>170</v>
      </c>
      <c r="D223" s="2">
        <v>129.09090909090901</v>
      </c>
      <c r="E223" s="2">
        <v>2306</v>
      </c>
      <c r="F223" t="s">
        <v>170</v>
      </c>
      <c r="G223" s="14">
        <v>124.24242424242399</v>
      </c>
      <c r="H223" s="2">
        <v>3457</v>
      </c>
      <c r="I223" t="s">
        <v>170</v>
      </c>
      <c r="J223" s="14">
        <v>244.84848</v>
      </c>
      <c r="K223" s="301">
        <v>0.42263374485596705</v>
      </c>
      <c r="L223" s="2">
        <v>248057</v>
      </c>
      <c r="M223" t="s">
        <v>170</v>
      </c>
      <c r="N223" s="2">
        <v>1032.72727272727</v>
      </c>
      <c r="O223" s="2">
        <v>259700</v>
      </c>
      <c r="P223" t="s">
        <v>170</v>
      </c>
      <c r="Q223" s="14">
        <v>948.48484848484804</v>
      </c>
      <c r="R223" s="2">
        <v>273556</v>
      </c>
      <c r="S223" t="s">
        <v>170</v>
      </c>
      <c r="T223" s="14">
        <v>804.24243200000001</v>
      </c>
      <c r="U223" s="301">
        <v>0.10279492213483192</v>
      </c>
      <c r="V223" s="2">
        <v>12392852</v>
      </c>
      <c r="W223" s="27" t="s">
        <v>170</v>
      </c>
      <c r="X223" s="2">
        <v>13533</v>
      </c>
      <c r="Y223" s="2">
        <v>12717801</v>
      </c>
      <c r="Z223" s="27" t="s">
        <v>170</v>
      </c>
      <c r="AA223" s="14">
        <v>11122.42</v>
      </c>
      <c r="AB223" s="2">
        <v>13103114</v>
      </c>
      <c r="AC223" s="27" t="s">
        <v>170</v>
      </c>
      <c r="AD223" s="14">
        <v>11237.58</v>
      </c>
      <c r="AE223" s="27">
        <v>5.7000000000000002E-2</v>
      </c>
    </row>
    <row r="224" spans="1:31" x14ac:dyDescent="0.3">
      <c r="A224" t="s">
        <v>1761</v>
      </c>
      <c r="B224" s="2">
        <v>1785</v>
      </c>
      <c r="C224" s="301">
        <v>0.73456790123456794</v>
      </c>
      <c r="D224" s="2">
        <v>85.454545454545396</v>
      </c>
      <c r="E224" s="2">
        <v>1744</v>
      </c>
      <c r="F224" s="301">
        <v>0.75628794449262793</v>
      </c>
      <c r="G224" s="14">
        <v>109.09090909090899</v>
      </c>
      <c r="H224" s="2">
        <v>2003</v>
      </c>
      <c r="I224" s="301">
        <v>0.57940410760775241</v>
      </c>
      <c r="J224" s="14">
        <v>224.24243200000001</v>
      </c>
      <c r="K224" s="301">
        <v>0.12212885154061624</v>
      </c>
      <c r="L224" s="2">
        <v>185559</v>
      </c>
      <c r="M224" s="301">
        <v>0.74804984338277092</v>
      </c>
      <c r="N224" s="2">
        <v>1049.69696969696</v>
      </c>
      <c r="O224" s="2">
        <v>196097</v>
      </c>
      <c r="P224" s="301">
        <v>0.75509048902579901</v>
      </c>
      <c r="Q224" s="14">
        <v>1229.69696969696</v>
      </c>
      <c r="R224" s="2">
        <v>201939</v>
      </c>
      <c r="S224" s="301">
        <v>0.7381998567021012</v>
      </c>
      <c r="T224" s="14">
        <v>1221.21216</v>
      </c>
      <c r="U224" s="301">
        <v>8.8273810486152654E-2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1321</v>
      </c>
      <c r="B225" s="2">
        <v>684</v>
      </c>
      <c r="C225" s="301">
        <v>0.2814814814814815</v>
      </c>
      <c r="D225" s="2">
        <v>115.151515151515</v>
      </c>
      <c r="E225" s="2">
        <v>637</v>
      </c>
      <c r="F225" s="301">
        <v>0.27623590633130962</v>
      </c>
      <c r="G225" s="14">
        <v>116.969696969697</v>
      </c>
      <c r="H225" s="2">
        <v>699</v>
      </c>
      <c r="I225" s="301">
        <v>0.20219843795198147</v>
      </c>
      <c r="J225" s="14">
        <v>254.545456</v>
      </c>
      <c r="K225" s="301">
        <v>2.1929824561403508E-2</v>
      </c>
      <c r="L225" s="2">
        <v>59602</v>
      </c>
      <c r="M225" s="301">
        <v>0.24027542056865961</v>
      </c>
      <c r="N225" s="2">
        <v>846.06060606060601</v>
      </c>
      <c r="O225" s="2">
        <v>63136</v>
      </c>
      <c r="P225" s="301">
        <v>0.24311128224874856</v>
      </c>
      <c r="Q225" s="14">
        <v>877.57575757575705</v>
      </c>
      <c r="R225" s="2">
        <v>63848</v>
      </c>
      <c r="S225" s="301">
        <v>0.23340010820453583</v>
      </c>
      <c r="T225" s="14">
        <v>941.81820000000005</v>
      </c>
      <c r="U225" s="301">
        <v>7.1239220160397299E-2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1322</v>
      </c>
      <c r="B226" s="2">
        <v>366</v>
      </c>
      <c r="C226" s="301">
        <v>0.1506172839506173</v>
      </c>
      <c r="D226" s="2">
        <v>81.212121212121204</v>
      </c>
      <c r="E226" s="2">
        <v>403</v>
      </c>
      <c r="F226" s="301">
        <v>0.17476149176062447</v>
      </c>
      <c r="G226" s="14">
        <v>107.87878787878699</v>
      </c>
      <c r="H226" s="2">
        <v>499</v>
      </c>
      <c r="I226" s="301">
        <v>0.1443448076366792</v>
      </c>
      <c r="J226" s="14">
        <v>200</v>
      </c>
      <c r="K226" s="301">
        <v>0.36338797814207652</v>
      </c>
      <c r="L226" s="2">
        <v>38120</v>
      </c>
      <c r="M226" s="301">
        <v>0.15367435710340768</v>
      </c>
      <c r="N226" s="2">
        <v>836.969696969697</v>
      </c>
      <c r="O226" s="2">
        <v>40420</v>
      </c>
      <c r="P226" s="301">
        <v>0.15564112437427802</v>
      </c>
      <c r="Q226" s="14">
        <v>839.39393939393904</v>
      </c>
      <c r="R226" s="2">
        <v>42009</v>
      </c>
      <c r="S226" s="301">
        <v>0.15356636301159543</v>
      </c>
      <c r="T226" s="14">
        <v>926.66669999999999</v>
      </c>
      <c r="U226" s="301">
        <v>0.10201993704092339</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1323</v>
      </c>
      <c r="B227" s="2">
        <v>358</v>
      </c>
      <c r="C227" s="301">
        <v>0.14732510288065845</v>
      </c>
      <c r="D227" s="2">
        <v>84.242424242424207</v>
      </c>
      <c r="E227" s="2">
        <v>388</v>
      </c>
      <c r="F227" s="301">
        <v>0.16825672159583693</v>
      </c>
      <c r="G227" s="14">
        <v>75.151515151515099</v>
      </c>
      <c r="H227" s="2">
        <v>654</v>
      </c>
      <c r="I227" s="301">
        <v>0.18918137113103847</v>
      </c>
      <c r="J227" s="14">
        <v>170.909088</v>
      </c>
      <c r="K227" s="301">
        <v>0.82681564245810057</v>
      </c>
      <c r="L227" s="2">
        <v>40584</v>
      </c>
      <c r="M227" s="301">
        <v>0.16360755794031209</v>
      </c>
      <c r="N227" s="2">
        <v>836.969696969697</v>
      </c>
      <c r="O227" s="2">
        <v>41615</v>
      </c>
      <c r="P227" s="301">
        <v>0.16024258760107818</v>
      </c>
      <c r="Q227" s="14">
        <v>818.78787878787898</v>
      </c>
      <c r="R227" s="2">
        <v>46904</v>
      </c>
      <c r="S227" s="301">
        <v>0.1714603225664946</v>
      </c>
      <c r="T227" s="14">
        <v>1014.54547</v>
      </c>
      <c r="U227" s="301">
        <v>0.15572639463828108</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1324</v>
      </c>
      <c r="B228" s="2">
        <v>209</v>
      </c>
      <c r="C228" s="301">
        <v>8.6008230452674903E-2</v>
      </c>
      <c r="D228" s="2">
        <v>80</v>
      </c>
      <c r="E228" s="2">
        <v>199</v>
      </c>
      <c r="F228" s="301">
        <v>8.6296617519514313E-2</v>
      </c>
      <c r="G228" s="14">
        <v>64.242424242424207</v>
      </c>
      <c r="H228" s="2">
        <v>43</v>
      </c>
      <c r="I228" s="301">
        <v>1.2438530517789991E-2</v>
      </c>
      <c r="J228" s="14">
        <v>35.151516000000001</v>
      </c>
      <c r="K228" s="301">
        <v>-0.79425837320574166</v>
      </c>
      <c r="L228" s="2">
        <v>26682</v>
      </c>
      <c r="M228" s="301">
        <v>0.10756398730936841</v>
      </c>
      <c r="N228" s="2">
        <v>639.39393939393904</v>
      </c>
      <c r="O228" s="2">
        <v>27735</v>
      </c>
      <c r="P228" s="301">
        <v>0.10679630342703118</v>
      </c>
      <c r="Q228" s="14">
        <v>655.15151515151501</v>
      </c>
      <c r="R228" s="2">
        <v>27461</v>
      </c>
      <c r="S228" s="301">
        <v>0.10038529588091652</v>
      </c>
      <c r="T228" s="14">
        <v>822.42425500000002</v>
      </c>
      <c r="U228" s="301">
        <v>2.9195712465332434E-2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1325</v>
      </c>
      <c r="B229" s="2">
        <v>153</v>
      </c>
      <c r="C229" s="301">
        <v>6.2962962962962957E-2</v>
      </c>
      <c r="D229" s="2">
        <v>64.242424242424207</v>
      </c>
      <c r="E229" s="2">
        <v>94</v>
      </c>
      <c r="F229" s="301">
        <v>4.0763226366001735E-2</v>
      </c>
      <c r="G229" s="14">
        <v>47.272727272727202</v>
      </c>
      <c r="H229" s="2">
        <v>0</v>
      </c>
      <c r="I229" s="301">
        <v>0</v>
      </c>
      <c r="J229" s="14">
        <v>11.515152</v>
      </c>
      <c r="K229" s="301">
        <v>-1</v>
      </c>
      <c r="L229" s="2">
        <v>11618</v>
      </c>
      <c r="M229" s="301">
        <v>4.6836009465566382E-2</v>
      </c>
      <c r="N229" s="2">
        <v>408.48484848484799</v>
      </c>
      <c r="O229" s="2">
        <v>14515</v>
      </c>
      <c r="P229" s="301">
        <v>5.5891413169041199E-2</v>
      </c>
      <c r="Q229" s="14">
        <v>530.90909090909099</v>
      </c>
      <c r="R229" s="2">
        <v>12948</v>
      </c>
      <c r="S229" s="301">
        <v>4.7332173302724122E-2</v>
      </c>
      <c r="T229" s="14">
        <v>529.09090000000003</v>
      </c>
      <c r="U229" s="301">
        <v>0.11447753485970047</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1393</v>
      </c>
      <c r="B230" s="2">
        <v>15</v>
      </c>
      <c r="C230" s="301">
        <v>6.1728395061728392E-3</v>
      </c>
      <c r="D230" s="2">
        <v>16.969696969696901</v>
      </c>
      <c r="E230" s="2">
        <v>23</v>
      </c>
      <c r="F230" s="301">
        <v>9.9739809193408503E-3</v>
      </c>
      <c r="G230" s="2">
        <v>18.7878787878787</v>
      </c>
      <c r="H230" s="2">
        <v>108</v>
      </c>
      <c r="I230" s="301">
        <v>3.1240960370263235E-2</v>
      </c>
      <c r="J230" s="14">
        <v>59.393940000000001</v>
      </c>
      <c r="K230" s="301">
        <v>6.2</v>
      </c>
      <c r="L230" s="2">
        <v>8953</v>
      </c>
      <c r="M230" s="301">
        <v>3.6092510995456691E-2</v>
      </c>
      <c r="N230" s="2">
        <v>360.60606060606</v>
      </c>
      <c r="O230" s="2">
        <v>8676</v>
      </c>
      <c r="P230" s="301">
        <v>3.3407778205621873E-2</v>
      </c>
      <c r="Q230" s="2">
        <v>424.24242424242402</v>
      </c>
      <c r="R230" s="2">
        <v>8769</v>
      </c>
      <c r="S230" s="301">
        <v>3.2055593735834713E-2</v>
      </c>
      <c r="T230" s="14">
        <v>436.36364700000001</v>
      </c>
      <c r="U230" s="301">
        <v>-2.0551770356305149E-2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1766</v>
      </c>
      <c r="B231" s="2">
        <v>645</v>
      </c>
      <c r="C231" s="301">
        <v>0.26543209876543211</v>
      </c>
      <c r="D231" s="2">
        <v>111.515151515151</v>
      </c>
      <c r="E231" s="2">
        <v>562</v>
      </c>
      <c r="F231" s="301">
        <v>0.24371205550737207</v>
      </c>
      <c r="G231" s="14">
        <v>93.939393939393895</v>
      </c>
      <c r="H231" s="2">
        <v>1454</v>
      </c>
      <c r="I231" s="301">
        <v>0.42059589239224759</v>
      </c>
      <c r="J231" s="14">
        <v>297.57574499999998</v>
      </c>
      <c r="K231" s="301">
        <v>1.2542635658914729</v>
      </c>
      <c r="L231" s="2">
        <v>62498</v>
      </c>
      <c r="M231" s="301">
        <v>0.25195015661722908</v>
      </c>
      <c r="N231" s="2">
        <v>866.06060606060601</v>
      </c>
      <c r="O231" s="2">
        <v>63603</v>
      </c>
      <c r="P231" s="301">
        <v>0.24490951097420099</v>
      </c>
      <c r="Q231" s="14">
        <v>940.60606060606005</v>
      </c>
      <c r="R231" s="2">
        <v>71617</v>
      </c>
      <c r="S231" s="301">
        <v>0.2618001432978988</v>
      </c>
      <c r="T231" s="14">
        <v>1058.78784</v>
      </c>
      <c r="U231" s="301">
        <v>0.14590866907741049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1328</v>
      </c>
      <c r="B232" s="2">
        <v>645</v>
      </c>
      <c r="C232" s="301">
        <v>0.26543209876543211</v>
      </c>
      <c r="D232" s="2">
        <v>111.515151515151</v>
      </c>
      <c r="E232" s="2">
        <v>478</v>
      </c>
      <c r="F232" s="301">
        <v>0.20728534258456202</v>
      </c>
      <c r="G232" s="14">
        <v>97.575757575757606</v>
      </c>
      <c r="H232" s="2">
        <v>1323</v>
      </c>
      <c r="I232" s="301">
        <v>0.38270176453572463</v>
      </c>
      <c r="J232" s="14">
        <v>290.90910000000002</v>
      </c>
      <c r="K232" s="301">
        <v>1.0511627906976744</v>
      </c>
      <c r="L232" s="2">
        <v>50098</v>
      </c>
      <c r="M232" s="301">
        <v>0.20196164591202828</v>
      </c>
      <c r="N232" s="2">
        <v>772.12121212121201</v>
      </c>
      <c r="O232" s="2">
        <v>50633</v>
      </c>
      <c r="P232" s="301">
        <v>0.19496726992683866</v>
      </c>
      <c r="Q232" s="14">
        <v>864.24242424242402</v>
      </c>
      <c r="R232" s="2">
        <v>57077</v>
      </c>
      <c r="S232" s="301">
        <v>0.20864832063635966</v>
      </c>
      <c r="T232" s="14">
        <v>982.42425500000002</v>
      </c>
      <c r="U232" s="301">
        <v>0.13930695836161125</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1321</v>
      </c>
      <c r="B233" s="2">
        <v>0</v>
      </c>
      <c r="C233" s="301">
        <v>0</v>
      </c>
      <c r="D233" s="2">
        <v>80</v>
      </c>
      <c r="E233" s="2">
        <v>47</v>
      </c>
      <c r="F233" s="301">
        <v>2.0381613183000868E-2</v>
      </c>
      <c r="G233" s="14">
        <v>24.848484848484802</v>
      </c>
      <c r="H233" s="2">
        <v>131</v>
      </c>
      <c r="I233" s="301">
        <v>3.7894127856522998E-2</v>
      </c>
      <c r="J233" s="14">
        <v>98.181816100000006</v>
      </c>
      <c r="L233" s="2">
        <v>10133</v>
      </c>
      <c r="M233" s="301">
        <v>4.0849482175467737E-2</v>
      </c>
      <c r="N233" s="2">
        <v>474.54545454545399</v>
      </c>
      <c r="O233" s="2">
        <v>10419</v>
      </c>
      <c r="P233" s="301">
        <v>4.0119368502117829E-2</v>
      </c>
      <c r="Q233" s="14">
        <v>481.21212121212102</v>
      </c>
      <c r="R233" s="2">
        <v>12251</v>
      </c>
      <c r="S233" s="301">
        <v>4.4784248928921321E-2</v>
      </c>
      <c r="T233" s="14">
        <v>630.90909999999997</v>
      </c>
      <c r="U233" s="301">
        <v>0.20902003355373533</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1322</v>
      </c>
      <c r="B234" s="2">
        <v>0</v>
      </c>
      <c r="C234" s="301">
        <v>0</v>
      </c>
      <c r="D234" s="2">
        <v>80</v>
      </c>
      <c r="E234" s="2">
        <v>0</v>
      </c>
      <c r="F234" s="301">
        <v>0</v>
      </c>
      <c r="G234" s="14">
        <v>10.303030303030299</v>
      </c>
      <c r="H234" s="2">
        <v>0</v>
      </c>
      <c r="I234" s="301">
        <v>0</v>
      </c>
      <c r="J234" s="14">
        <v>11.515152</v>
      </c>
      <c r="L234" s="2">
        <v>1488</v>
      </c>
      <c r="M234" s="301">
        <v>5.9986212846240986E-3</v>
      </c>
      <c r="N234" s="2">
        <v>193.333333333333</v>
      </c>
      <c r="O234" s="2">
        <v>1767</v>
      </c>
      <c r="P234" s="301">
        <v>6.8040046207162109E-3</v>
      </c>
      <c r="Q234" s="14">
        <v>212.72727272727201</v>
      </c>
      <c r="R234" s="2">
        <v>1137</v>
      </c>
      <c r="S234" s="301">
        <v>4.1563701764903713E-3</v>
      </c>
      <c r="T234" s="14">
        <v>160.606064</v>
      </c>
      <c r="U234" s="301">
        <v>-0.23588709677419356</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1323</v>
      </c>
      <c r="B235" s="2">
        <v>0</v>
      </c>
      <c r="C235" s="301">
        <v>0</v>
      </c>
      <c r="D235" s="2">
        <v>80</v>
      </c>
      <c r="E235" s="2">
        <v>37</v>
      </c>
      <c r="F235" s="301">
        <v>1.6045099739809193E-2</v>
      </c>
      <c r="G235" s="14">
        <v>35.151515151515099</v>
      </c>
      <c r="H235" s="2">
        <v>0</v>
      </c>
      <c r="I235" s="301">
        <v>0</v>
      </c>
      <c r="J235" s="14">
        <v>11.515152</v>
      </c>
      <c r="L235" s="2">
        <v>563</v>
      </c>
      <c r="M235" s="301">
        <v>2.2696396392764568E-3</v>
      </c>
      <c r="N235" s="2">
        <v>113.333333333333</v>
      </c>
      <c r="O235" s="2">
        <v>550</v>
      </c>
      <c r="P235" s="301">
        <v>2.1178282633808241E-3</v>
      </c>
      <c r="Q235" s="14">
        <v>113.939393939393</v>
      </c>
      <c r="R235" s="2">
        <v>674</v>
      </c>
      <c r="S235" s="301">
        <v>2.4638465250259546E-3</v>
      </c>
      <c r="T235" s="14">
        <v>146.060608</v>
      </c>
      <c r="U235" s="301">
        <v>0.19715808170515098</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1324</v>
      </c>
      <c r="B236" s="2">
        <v>0</v>
      </c>
      <c r="C236" s="301">
        <v>0</v>
      </c>
      <c r="D236" s="2">
        <v>80</v>
      </c>
      <c r="E236" s="2">
        <v>0</v>
      </c>
      <c r="F236" s="301">
        <v>0</v>
      </c>
      <c r="G236" s="14">
        <v>10.303030303030299</v>
      </c>
      <c r="H236" s="2">
        <v>0</v>
      </c>
      <c r="I236" s="301">
        <v>0</v>
      </c>
      <c r="J236" s="14">
        <v>11.515152</v>
      </c>
      <c r="L236" s="2">
        <v>182</v>
      </c>
      <c r="M236" s="301">
        <v>7.3370233454407661E-4</v>
      </c>
      <c r="N236" s="2">
        <v>56.363636363636303</v>
      </c>
      <c r="O236" s="2">
        <v>134</v>
      </c>
      <c r="P236" s="301">
        <v>5.1597997689641897E-4</v>
      </c>
      <c r="Q236" s="14">
        <v>55.151515151515099</v>
      </c>
      <c r="R236" s="2">
        <v>341</v>
      </c>
      <c r="S236" s="301">
        <v>1.2465454970828642E-3</v>
      </c>
      <c r="T236" s="14">
        <v>111.515152</v>
      </c>
      <c r="U236" s="301">
        <v>0.87362637362637363</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1325</v>
      </c>
      <c r="B237" s="2">
        <v>0</v>
      </c>
      <c r="C237" s="301">
        <v>0</v>
      </c>
      <c r="D237" s="2">
        <v>80</v>
      </c>
      <c r="E237" s="2">
        <v>0</v>
      </c>
      <c r="F237" s="301">
        <v>0</v>
      </c>
      <c r="G237" s="14">
        <v>10.303030303030299</v>
      </c>
      <c r="H237" s="2">
        <v>0</v>
      </c>
      <c r="I237" s="301">
        <v>0</v>
      </c>
      <c r="J237" s="14">
        <v>11.515152</v>
      </c>
      <c r="L237" s="2">
        <v>28</v>
      </c>
      <c r="M237" s="301">
        <v>1.1287728223755024E-4</v>
      </c>
      <c r="N237" s="2">
        <v>18.7878787878787</v>
      </c>
      <c r="O237" s="2">
        <v>100</v>
      </c>
      <c r="P237" s="301">
        <v>3.850596842510589E-4</v>
      </c>
      <c r="Q237" s="14">
        <v>52.727272727272698</v>
      </c>
      <c r="R237" s="2">
        <v>24</v>
      </c>
      <c r="S237" s="301">
        <v>8.7733407419321826E-5</v>
      </c>
      <c r="T237" s="14">
        <v>21.212122000000001</v>
      </c>
      <c r="U237" s="301">
        <v>-0.14285714285714285</v>
      </c>
      <c r="V237" s="2">
        <v>4405</v>
      </c>
      <c r="W237" s="27">
        <v>0</v>
      </c>
      <c r="X237" s="2">
        <v>273</v>
      </c>
      <c r="Y237" s="2">
        <v>5821</v>
      </c>
      <c r="Z237" s="27">
        <v>0</v>
      </c>
      <c r="AA237" s="14">
        <v>336.36</v>
      </c>
      <c r="AB237" s="2">
        <v>6805</v>
      </c>
      <c r="AC237" s="27">
        <v>1E-3</v>
      </c>
      <c r="AD237" s="14">
        <v>400</v>
      </c>
      <c r="AE237" s="27">
        <v>0.54500000000000004</v>
      </c>
    </row>
    <row r="238" spans="1:31" x14ac:dyDescent="0.3">
      <c r="A238" t="s">
        <v>1393</v>
      </c>
      <c r="B238" s="2">
        <v>0</v>
      </c>
      <c r="C238" s="301">
        <v>0</v>
      </c>
      <c r="D238" s="2">
        <v>80</v>
      </c>
      <c r="E238" s="2">
        <v>0</v>
      </c>
      <c r="F238" s="301">
        <v>0</v>
      </c>
      <c r="G238" s="14">
        <v>10.303030303030299</v>
      </c>
      <c r="H238" s="2">
        <v>0</v>
      </c>
      <c r="I238" s="301">
        <v>0</v>
      </c>
      <c r="J238" s="14">
        <v>11.515152</v>
      </c>
      <c r="L238" s="2">
        <v>6</v>
      </c>
      <c r="M238" s="301">
        <v>2.4187989050903623E-5</v>
      </c>
      <c r="N238" s="2">
        <v>6.0606060606060597</v>
      </c>
      <c r="O238" s="2">
        <v>0</v>
      </c>
      <c r="P238" s="301">
        <v>0</v>
      </c>
      <c r="Q238" s="14">
        <v>16.969696969696901</v>
      </c>
      <c r="R238" s="2">
        <v>113</v>
      </c>
      <c r="S238" s="301">
        <v>4.1307812659930693E-4</v>
      </c>
      <c r="T238" s="14">
        <v>61.818179999999998</v>
      </c>
      <c r="U238" s="301">
        <v>17.833333333333332</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3" t="s">
        <v>1797</v>
      </c>
      <c r="B240" s="303"/>
      <c r="C240" s="303"/>
      <c r="D240" s="303"/>
      <c r="E240" s="303"/>
      <c r="F240" s="303"/>
      <c r="G240" s="303"/>
      <c r="H240" s="303"/>
      <c r="I240" s="303"/>
      <c r="J240" s="303"/>
      <c r="K240" s="303"/>
      <c r="L240" s="303"/>
      <c r="M240" s="303"/>
      <c r="N240" s="303"/>
      <c r="O240" s="303"/>
      <c r="P240" s="303"/>
      <c r="Q240" s="303"/>
      <c r="R240" s="303"/>
      <c r="S240" s="303"/>
      <c r="T240" s="303"/>
      <c r="U240" s="303"/>
      <c r="V240" s="122"/>
      <c r="W240" s="122"/>
      <c r="X240" s="122"/>
      <c r="Y240" s="122"/>
      <c r="Z240" s="122"/>
      <c r="AA240" s="122"/>
      <c r="AB240" s="122"/>
      <c r="AC240" s="122"/>
      <c r="AD240" s="122"/>
      <c r="AE240" s="122"/>
    </row>
    <row r="241" spans="1:31" x14ac:dyDescent="0.3">
      <c r="B241" s="304" t="s">
        <v>1700</v>
      </c>
      <c r="C241" s="304"/>
      <c r="D241" s="304" t="s">
        <v>1701</v>
      </c>
      <c r="E241" s="304" t="s">
        <v>1700</v>
      </c>
      <c r="F241" s="304"/>
      <c r="G241" s="304" t="s">
        <v>1701</v>
      </c>
      <c r="H241" s="304" t="s">
        <v>1700</v>
      </c>
      <c r="I241" s="304"/>
      <c r="J241" s="304" t="s">
        <v>1701</v>
      </c>
      <c r="K241" t="s">
        <v>170</v>
      </c>
      <c r="L241" s="304" t="s">
        <v>1700</v>
      </c>
      <c r="M241" s="304"/>
      <c r="N241" s="304" t="s">
        <v>1701</v>
      </c>
      <c r="O241" s="304" t="s">
        <v>1700</v>
      </c>
      <c r="P241" s="304"/>
      <c r="Q241" s="304" t="s">
        <v>1701</v>
      </c>
      <c r="R241" s="304" t="s">
        <v>1700</v>
      </c>
      <c r="S241" s="304"/>
      <c r="T241" s="304" t="s">
        <v>1701</v>
      </c>
      <c r="U241" t="s">
        <v>170</v>
      </c>
      <c r="V241" s="207" t="s">
        <v>1700</v>
      </c>
      <c r="W241" s="207"/>
      <c r="X241" s="207" t="s">
        <v>1701</v>
      </c>
      <c r="Y241" s="207" t="s">
        <v>1700</v>
      </c>
      <c r="Z241" s="207"/>
      <c r="AA241" s="207" t="s">
        <v>1701</v>
      </c>
      <c r="AB241" s="207" t="s">
        <v>1700</v>
      </c>
      <c r="AC241" s="207"/>
      <c r="AD241" s="207" t="s">
        <v>1701</v>
      </c>
      <c r="AE241" t="s">
        <v>170</v>
      </c>
    </row>
    <row r="242" spans="1:31" x14ac:dyDescent="0.3">
      <c r="A242" t="s">
        <v>172</v>
      </c>
      <c r="B242" s="2">
        <v>6759</v>
      </c>
      <c r="C242" t="s">
        <v>170</v>
      </c>
      <c r="D242" s="2">
        <v>238.78787878787799</v>
      </c>
      <c r="E242" s="2">
        <v>6668</v>
      </c>
      <c r="F242" t="s">
        <v>170</v>
      </c>
      <c r="G242" s="14">
        <v>248.48484848484799</v>
      </c>
      <c r="H242" s="2">
        <v>8332</v>
      </c>
      <c r="I242" t="s">
        <v>170</v>
      </c>
      <c r="J242" s="14">
        <v>213.939392</v>
      </c>
      <c r="K242" s="301">
        <v>0.2327267347240716</v>
      </c>
      <c r="L242" s="2">
        <v>777622</v>
      </c>
      <c r="M242" t="s">
        <v>170</v>
      </c>
      <c r="N242" s="2">
        <v>1543.0303030303</v>
      </c>
      <c r="O242" s="2">
        <v>834229</v>
      </c>
      <c r="P242" t="s">
        <v>170</v>
      </c>
      <c r="Q242" s="14">
        <v>1025.45454545454</v>
      </c>
      <c r="R242" s="2">
        <v>861063</v>
      </c>
      <c r="S242" t="s">
        <v>170</v>
      </c>
      <c r="T242" s="14">
        <v>966.06060000000002</v>
      </c>
      <c r="U242" s="301">
        <v>0.10730277692760751</v>
      </c>
      <c r="V242" s="2">
        <v>35877036</v>
      </c>
      <c r="W242" s="27" t="s">
        <v>170</v>
      </c>
      <c r="X242" s="2">
        <v>2414</v>
      </c>
      <c r="Y242" s="2">
        <v>37678735</v>
      </c>
      <c r="Z242" s="27" t="s">
        <v>170</v>
      </c>
      <c r="AA242" s="14">
        <v>2068.48</v>
      </c>
      <c r="AB242" s="2">
        <v>38589882</v>
      </c>
      <c r="AC242" s="27" t="s">
        <v>170</v>
      </c>
      <c r="AD242" s="14">
        <v>2225.4499999999998</v>
      </c>
      <c r="AE242" s="27">
        <v>7.5999999999999998E-2</v>
      </c>
    </row>
    <row r="243" spans="1:31" x14ac:dyDescent="0.3">
      <c r="A243" t="s">
        <v>1798</v>
      </c>
      <c r="B243" s="2">
        <v>874</v>
      </c>
      <c r="C243" s="301">
        <v>0.12930906938896286</v>
      </c>
      <c r="D243" s="2">
        <v>230.30303030303</v>
      </c>
      <c r="E243" s="2">
        <v>1375</v>
      </c>
      <c r="F243" s="301">
        <v>0.20620875824835033</v>
      </c>
      <c r="G243" s="14">
        <v>318.18181818181802</v>
      </c>
      <c r="H243" s="2">
        <v>2363</v>
      </c>
      <c r="I243" s="301">
        <v>0.28360537686029763</v>
      </c>
      <c r="J243" s="14">
        <v>500.60604899999998</v>
      </c>
      <c r="K243" s="301">
        <v>1.7036613272311212</v>
      </c>
      <c r="L243" s="2">
        <v>159967</v>
      </c>
      <c r="M243" s="301">
        <v>0.20571305852972266</v>
      </c>
      <c r="N243" s="2">
        <v>2998.1818181818098</v>
      </c>
      <c r="O243" s="2">
        <v>195744</v>
      </c>
      <c r="P243" s="301">
        <v>0.23464060827422686</v>
      </c>
      <c r="Q243" s="14">
        <v>3423.0303030302998</v>
      </c>
      <c r="R243" s="2">
        <v>175902</v>
      </c>
      <c r="S243" s="301">
        <v>0.2042847039066828</v>
      </c>
      <c r="T243" s="14">
        <v>3686.0605500000001</v>
      </c>
      <c r="U243" s="301">
        <v>9.9614295448436238E-2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1799</v>
      </c>
      <c r="B244" s="2">
        <v>293</v>
      </c>
      <c r="C244" s="301">
        <v>4.3349607930167185E-2</v>
      </c>
      <c r="D244" s="2">
        <v>99.393939393939405</v>
      </c>
      <c r="E244" s="2">
        <v>770</v>
      </c>
      <c r="F244" s="301">
        <v>0.11547690461907618</v>
      </c>
      <c r="G244" s="14">
        <v>189.69696969696901</v>
      </c>
      <c r="H244" s="2">
        <v>908</v>
      </c>
      <c r="I244" s="301">
        <v>0.10897743638982237</v>
      </c>
      <c r="J244" s="14">
        <v>251.515152</v>
      </c>
      <c r="K244" s="301">
        <v>2.098976109215017</v>
      </c>
      <c r="L244" s="2">
        <v>72337</v>
      </c>
      <c r="M244" s="301">
        <v>9.3023345532919591E-2</v>
      </c>
      <c r="N244" s="2">
        <v>1613.9393939393899</v>
      </c>
      <c r="O244" s="2">
        <v>87585</v>
      </c>
      <c r="P244" s="301">
        <v>0.10498915765335418</v>
      </c>
      <c r="Q244" s="14">
        <v>1840.6060606060601</v>
      </c>
      <c r="R244" s="2">
        <v>78567</v>
      </c>
      <c r="S244" s="301">
        <v>9.1244194675650911E-2</v>
      </c>
      <c r="T244" s="14">
        <v>2079.3939999999998</v>
      </c>
      <c r="U244" s="301">
        <v>8.6124666491560337E-2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1800</v>
      </c>
      <c r="B245" s="2">
        <v>74</v>
      </c>
      <c r="C245" s="301">
        <v>1.0948365142772599E-2</v>
      </c>
      <c r="D245" s="2">
        <v>43.636363636363598</v>
      </c>
      <c r="E245" s="2">
        <v>170</v>
      </c>
      <c r="F245" s="301">
        <v>2.549490101979604E-2</v>
      </c>
      <c r="G245" s="14">
        <v>81.212121212121204</v>
      </c>
      <c r="H245" s="2">
        <v>105</v>
      </c>
      <c r="I245" s="301">
        <v>1.2602016322611619E-2</v>
      </c>
      <c r="J245" s="14">
        <v>84.848489999999998</v>
      </c>
      <c r="K245" s="301">
        <v>0.41891891891891891</v>
      </c>
      <c r="L245" s="2">
        <v>11797</v>
      </c>
      <c r="M245" s="301">
        <v>1.5170609885008398E-2</v>
      </c>
      <c r="N245" s="2">
        <v>463.636363636363</v>
      </c>
      <c r="O245" s="2">
        <v>12453</v>
      </c>
      <c r="P245" s="301">
        <v>1.4927555862958491E-2</v>
      </c>
      <c r="Q245" s="14">
        <v>472.12121212121201</v>
      </c>
      <c r="R245" s="2">
        <v>9210</v>
      </c>
      <c r="S245" s="301">
        <v>1.0696081471390595E-2</v>
      </c>
      <c r="T245" s="14">
        <v>493.33334400000001</v>
      </c>
      <c r="U245" s="301">
        <v>-0.21929304060354327</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1801</v>
      </c>
      <c r="B246" s="2">
        <v>0</v>
      </c>
      <c r="C246" s="301">
        <v>0</v>
      </c>
      <c r="D246" s="2">
        <v>80</v>
      </c>
      <c r="E246" s="2">
        <v>118</v>
      </c>
      <c r="F246" s="301">
        <v>1.7696460707858429E-2</v>
      </c>
      <c r="G246" s="14">
        <v>60.606060606060602</v>
      </c>
      <c r="H246" s="2">
        <v>0</v>
      </c>
      <c r="I246" s="301">
        <v>0</v>
      </c>
      <c r="J246" s="14">
        <v>11.515152</v>
      </c>
      <c r="L246" s="2">
        <v>1865</v>
      </c>
      <c r="M246" s="301">
        <v>2.3983374955955463E-3</v>
      </c>
      <c r="N246" s="2">
        <v>235.75757575757501</v>
      </c>
      <c r="O246" s="2">
        <v>2255</v>
      </c>
      <c r="P246" s="301">
        <v>2.703094713801606E-3</v>
      </c>
      <c r="Q246" s="14">
        <v>228.48484848484799</v>
      </c>
      <c r="R246" s="2">
        <v>2253</v>
      </c>
      <c r="S246" s="301">
        <v>2.6165332850209568E-3</v>
      </c>
      <c r="T246" s="14">
        <v>263.63635299999999</v>
      </c>
      <c r="U246" s="301">
        <v>0.20804289544235924</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1802</v>
      </c>
      <c r="B247" s="2">
        <v>71</v>
      </c>
      <c r="C247" s="301">
        <v>1.0504512501849386E-2</v>
      </c>
      <c r="D247" s="2">
        <v>46.6666666666666</v>
      </c>
      <c r="E247" s="2">
        <v>24</v>
      </c>
      <c r="F247" s="301">
        <v>3.5992801439712059E-3</v>
      </c>
      <c r="G247" s="14">
        <v>25.4545454545454</v>
      </c>
      <c r="H247" s="2">
        <v>64</v>
      </c>
      <c r="I247" s="301">
        <v>7.6812289966394619E-3</v>
      </c>
      <c r="J247" s="14">
        <v>59.393940000000001</v>
      </c>
      <c r="K247" s="301">
        <v>-9.8591549295774641E-2</v>
      </c>
      <c r="L247" s="2">
        <v>10792</v>
      </c>
      <c r="M247" s="301">
        <v>1.3878208178266561E-2</v>
      </c>
      <c r="N247" s="2">
        <v>490.90909090909099</v>
      </c>
      <c r="O247" s="2">
        <v>14150</v>
      </c>
      <c r="P247" s="301">
        <v>1.6961769490151983E-2</v>
      </c>
      <c r="Q247" s="14">
        <v>526.66666666666595</v>
      </c>
      <c r="R247" s="2">
        <v>12917</v>
      </c>
      <c r="S247" s="301">
        <v>1.5001225229745094E-2</v>
      </c>
      <c r="T247" s="14">
        <v>689.09090000000003</v>
      </c>
      <c r="U247" s="301">
        <v>0.19690511489992588</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1803</v>
      </c>
      <c r="B248" s="2">
        <v>13</v>
      </c>
      <c r="C248" s="301">
        <v>1.9233614440005919E-3</v>
      </c>
      <c r="D248" s="2">
        <v>15.151515151515101</v>
      </c>
      <c r="E248" s="2">
        <v>52</v>
      </c>
      <c r="F248" s="301">
        <v>7.7984403119376123E-3</v>
      </c>
      <c r="G248" s="14">
        <v>39.393939393939398</v>
      </c>
      <c r="H248" s="2">
        <v>18</v>
      </c>
      <c r="I248" s="301">
        <v>2.1603456553048487E-3</v>
      </c>
      <c r="J248" s="14">
        <v>21.818182</v>
      </c>
      <c r="K248" s="301">
        <v>0.38461538461538464</v>
      </c>
      <c r="L248" s="2">
        <v>5166</v>
      </c>
      <c r="M248" s="301">
        <v>6.6433305642072888E-3</v>
      </c>
      <c r="N248" s="2">
        <v>366.06060606060601</v>
      </c>
      <c r="O248" s="2">
        <v>6026</v>
      </c>
      <c r="P248" s="301">
        <v>7.2234362507177284E-3</v>
      </c>
      <c r="Q248" s="14">
        <v>392.72727272727201</v>
      </c>
      <c r="R248" s="2">
        <v>5823</v>
      </c>
      <c r="S248" s="301">
        <v>6.7625713797945094E-3</v>
      </c>
      <c r="T248" s="14">
        <v>476.96969999999999</v>
      </c>
      <c r="U248" s="301">
        <v>0.12717770034843207</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1804</v>
      </c>
      <c r="B249" s="2">
        <v>17</v>
      </c>
      <c r="C249" s="301">
        <v>2.515164965231543E-3</v>
      </c>
      <c r="D249" s="2">
        <v>18.181818181818102</v>
      </c>
      <c r="E249" s="2">
        <v>0</v>
      </c>
      <c r="F249" s="301">
        <v>0</v>
      </c>
      <c r="G249" s="14">
        <v>10.303030303030299</v>
      </c>
      <c r="H249" s="2">
        <v>0</v>
      </c>
      <c r="I249" s="301">
        <v>0</v>
      </c>
      <c r="J249" s="14">
        <v>11.515152</v>
      </c>
      <c r="K249" s="301">
        <v>-1</v>
      </c>
      <c r="L249" s="2">
        <v>1712</v>
      </c>
      <c r="M249" s="301">
        <v>2.2015838029273865E-3</v>
      </c>
      <c r="N249" s="2">
        <v>187.87878787878699</v>
      </c>
      <c r="O249" s="2">
        <v>1950</v>
      </c>
      <c r="P249" s="301">
        <v>2.3374876682541604E-3</v>
      </c>
      <c r="Q249" s="14">
        <v>197.575757575757</v>
      </c>
      <c r="R249" s="2">
        <v>1828</v>
      </c>
      <c r="S249" s="301">
        <v>2.1229573213574385E-3</v>
      </c>
      <c r="T249" s="14">
        <v>224.24243200000001</v>
      </c>
      <c r="U249" s="301">
        <v>6.7757009345794386E-2</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1805</v>
      </c>
      <c r="B250" s="2">
        <v>0</v>
      </c>
      <c r="C250" s="301">
        <v>0</v>
      </c>
      <c r="D250" s="2">
        <v>80</v>
      </c>
      <c r="E250" s="2">
        <v>33</v>
      </c>
      <c r="F250" s="301">
        <v>4.9490101979604078E-3</v>
      </c>
      <c r="G250" s="14">
        <v>25.4545454545454</v>
      </c>
      <c r="H250" s="2">
        <v>14</v>
      </c>
      <c r="I250" s="301">
        <v>1.6802688430148825E-3</v>
      </c>
      <c r="J250" s="14">
        <v>16.969695999999999</v>
      </c>
      <c r="L250" s="2">
        <v>3297</v>
      </c>
      <c r="M250" s="301">
        <v>4.2398491812217247E-3</v>
      </c>
      <c r="N250" s="2">
        <v>278.78787878787801</v>
      </c>
      <c r="O250" s="2">
        <v>3842</v>
      </c>
      <c r="P250" s="301">
        <v>4.6054500622730692E-3</v>
      </c>
      <c r="Q250" s="14">
        <v>293.93939393939303</v>
      </c>
      <c r="R250" s="2">
        <v>2758</v>
      </c>
      <c r="S250" s="301">
        <v>3.2030176653740782E-3</v>
      </c>
      <c r="T250" s="14">
        <v>240</v>
      </c>
      <c r="U250" s="301">
        <v>-0.16348195329087048</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1806</v>
      </c>
      <c r="B251" s="2">
        <v>32</v>
      </c>
      <c r="C251" s="301">
        <v>4.7344281698476105E-3</v>
      </c>
      <c r="D251" s="2">
        <v>27.272727272727199</v>
      </c>
      <c r="E251" s="2">
        <v>135</v>
      </c>
      <c r="F251" s="301">
        <v>2.0245950809838032E-2</v>
      </c>
      <c r="G251" s="14">
        <v>89.696969696969703</v>
      </c>
      <c r="H251" s="2">
        <v>135</v>
      </c>
      <c r="I251" s="301">
        <v>1.6202592414786367E-2</v>
      </c>
      <c r="J251" s="14">
        <v>88.484849999999994</v>
      </c>
      <c r="K251" s="301">
        <v>3.21875</v>
      </c>
      <c r="L251" s="2">
        <v>8167</v>
      </c>
      <c r="M251" s="301">
        <v>1.0502532078567736E-2</v>
      </c>
      <c r="N251" s="2">
        <v>444.84848484848402</v>
      </c>
      <c r="O251" s="2">
        <v>10469</v>
      </c>
      <c r="P251" s="301">
        <v>1.2549311999462976E-2</v>
      </c>
      <c r="Q251" s="14">
        <v>527.27272727272702</v>
      </c>
      <c r="R251" s="2">
        <v>7852</v>
      </c>
      <c r="S251" s="301">
        <v>9.118961098084577E-3</v>
      </c>
      <c r="T251" s="14">
        <v>421.81817599999999</v>
      </c>
      <c r="U251" s="301">
        <v>-3.8569854291661564E-2</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1807</v>
      </c>
      <c r="B252" s="2">
        <v>0</v>
      </c>
      <c r="C252" s="301">
        <v>0</v>
      </c>
      <c r="D252" s="2">
        <v>80</v>
      </c>
      <c r="E252" s="2">
        <v>48</v>
      </c>
      <c r="F252" s="301">
        <v>7.1985602879424118E-3</v>
      </c>
      <c r="G252" s="14">
        <v>31.515151515151501</v>
      </c>
      <c r="H252" s="2">
        <v>94</v>
      </c>
      <c r="I252" s="301">
        <v>1.128180508881421E-2</v>
      </c>
      <c r="J252" s="14">
        <v>90.909090000000006</v>
      </c>
      <c r="L252" s="2">
        <v>8490</v>
      </c>
      <c r="M252" s="301">
        <v>1.091790098531163E-2</v>
      </c>
      <c r="N252" s="2">
        <v>384.84848484848402</v>
      </c>
      <c r="O252" s="2">
        <v>10834</v>
      </c>
      <c r="P252" s="301">
        <v>1.2986841742495167E-2</v>
      </c>
      <c r="Q252" s="14">
        <v>510.90909090909099</v>
      </c>
      <c r="R252" s="2">
        <v>9655</v>
      </c>
      <c r="S252" s="301">
        <v>1.1212884539226513E-2</v>
      </c>
      <c r="T252" s="14">
        <v>548.48486300000002</v>
      </c>
      <c r="U252" s="301">
        <v>0.13722025912838634</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1808</v>
      </c>
      <c r="B253" s="2">
        <v>0</v>
      </c>
      <c r="C253" s="301">
        <v>0</v>
      </c>
      <c r="D253" s="2">
        <v>80</v>
      </c>
      <c r="E253" s="2">
        <v>59</v>
      </c>
      <c r="F253" s="301">
        <v>8.8482303539292144E-3</v>
      </c>
      <c r="G253" s="14">
        <v>36.363636363636303</v>
      </c>
      <c r="H253" s="2">
        <v>261</v>
      </c>
      <c r="I253" s="301">
        <v>3.132501200192031E-2</v>
      </c>
      <c r="J253" s="14">
        <v>168.484848</v>
      </c>
      <c r="L253" s="2">
        <v>7930</v>
      </c>
      <c r="M253" s="301">
        <v>1.0197756750709214E-2</v>
      </c>
      <c r="N253" s="2">
        <v>372.12121212121201</v>
      </c>
      <c r="O253" s="2">
        <v>9337</v>
      </c>
      <c r="P253" s="301">
        <v>1.1192370440250819E-2</v>
      </c>
      <c r="Q253" s="14">
        <v>369.69696969696901</v>
      </c>
      <c r="R253" s="2">
        <v>7495</v>
      </c>
      <c r="S253" s="301">
        <v>8.7043572886072208E-3</v>
      </c>
      <c r="T253" s="14">
        <v>540</v>
      </c>
      <c r="U253" s="301">
        <v>-5.4854981084489281E-2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1809</v>
      </c>
      <c r="B254" s="2">
        <v>15</v>
      </c>
      <c r="C254" s="301">
        <v>2.2192632046160675E-3</v>
      </c>
      <c r="D254" s="2">
        <v>15.151515151515101</v>
      </c>
      <c r="E254" s="2">
        <v>11</v>
      </c>
      <c r="F254" s="301">
        <v>1.6496700659868026E-3</v>
      </c>
      <c r="G254" s="14">
        <v>10.909090909090899</v>
      </c>
      <c r="H254" s="2">
        <v>178</v>
      </c>
      <c r="I254" s="301">
        <v>2.1363418146903505E-2</v>
      </c>
      <c r="J254" s="14">
        <v>102.42424</v>
      </c>
      <c r="K254" s="301">
        <v>10.866666666666667</v>
      </c>
      <c r="L254" s="2">
        <v>5976</v>
      </c>
      <c r="M254" s="301">
        <v>7.6849677606857835E-3</v>
      </c>
      <c r="N254" s="2">
        <v>346.06060606060601</v>
      </c>
      <c r="O254" s="2">
        <v>7363</v>
      </c>
      <c r="P254" s="301">
        <v>8.8261136930027611E-3</v>
      </c>
      <c r="Q254" s="14">
        <v>409.09090909090901</v>
      </c>
      <c r="R254" s="2">
        <v>6240</v>
      </c>
      <c r="S254" s="301">
        <v>7.2468565017890681E-3</v>
      </c>
      <c r="T254" s="14">
        <v>406.66665599999999</v>
      </c>
      <c r="U254" s="301">
        <v>4.4176706827309238E-2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1810</v>
      </c>
      <c r="B255" s="2">
        <v>55</v>
      </c>
      <c r="C255" s="301">
        <v>8.1372984169255803E-3</v>
      </c>
      <c r="D255" s="2">
        <v>41.818181818181799</v>
      </c>
      <c r="E255" s="2">
        <v>61</v>
      </c>
      <c r="F255" s="301">
        <v>9.1481703659268155E-3</v>
      </c>
      <c r="G255" s="14">
        <v>41.818181818181799</v>
      </c>
      <c r="H255" s="2">
        <v>25</v>
      </c>
      <c r="I255" s="301">
        <v>3.0004800768122898E-3</v>
      </c>
      <c r="J255" s="14">
        <v>24.242424</v>
      </c>
      <c r="K255" s="301">
        <v>-0.54545454545454541</v>
      </c>
      <c r="L255" s="2">
        <v>4330</v>
      </c>
      <c r="M255" s="301">
        <v>5.5682580996936817E-3</v>
      </c>
      <c r="N255" s="2">
        <v>292.12121212121201</v>
      </c>
      <c r="O255" s="2">
        <v>5415</v>
      </c>
      <c r="P255" s="301">
        <v>6.491023447998092E-3</v>
      </c>
      <c r="Q255" s="14">
        <v>312.12121212121201</v>
      </c>
      <c r="R255" s="2">
        <v>7828</v>
      </c>
      <c r="S255" s="301">
        <v>9.0910885730776953E-3</v>
      </c>
      <c r="T255" s="14">
        <v>400</v>
      </c>
      <c r="U255" s="301">
        <v>0.80785219399538111</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1811</v>
      </c>
      <c r="B256" s="2">
        <v>16</v>
      </c>
      <c r="C256" s="301">
        <v>2.3672140849238053E-3</v>
      </c>
      <c r="D256" s="2">
        <v>15.757575757575699</v>
      </c>
      <c r="E256" s="2">
        <v>38</v>
      </c>
      <c r="F256" s="301">
        <v>5.6988602279544089E-3</v>
      </c>
      <c r="G256" s="2">
        <v>25.4545454545454</v>
      </c>
      <c r="H256" s="2">
        <v>14</v>
      </c>
      <c r="I256" s="301">
        <v>1.6802688430148825E-3</v>
      </c>
      <c r="J256" s="14">
        <v>16.363636</v>
      </c>
      <c r="K256" s="301">
        <v>-0.125</v>
      </c>
      <c r="L256" s="2">
        <v>1549</v>
      </c>
      <c r="M256" s="301">
        <v>1.9919703917841832E-3</v>
      </c>
      <c r="N256" s="2">
        <v>168.48484848484799</v>
      </c>
      <c r="O256" s="2">
        <v>2151</v>
      </c>
      <c r="P256" s="301">
        <v>2.5784287048280508E-3</v>
      </c>
      <c r="Q256" s="2">
        <v>186.666666666666</v>
      </c>
      <c r="R256" s="2">
        <v>3018</v>
      </c>
      <c r="S256" s="301">
        <v>3.5049700196152895E-3</v>
      </c>
      <c r="T256" s="14">
        <v>236.96969999999999</v>
      </c>
      <c r="U256" s="301">
        <v>0.94835377663008391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1812</v>
      </c>
      <c r="B257" s="2">
        <v>0</v>
      </c>
      <c r="C257" s="301">
        <v>0</v>
      </c>
      <c r="D257" s="2">
        <v>80</v>
      </c>
      <c r="E257" s="2">
        <v>21</v>
      </c>
      <c r="F257" s="301">
        <v>3.1493701259748051E-3</v>
      </c>
      <c r="G257" s="14">
        <v>20.606060606060598</v>
      </c>
      <c r="H257" s="2">
        <v>0</v>
      </c>
      <c r="I257" s="301">
        <v>0</v>
      </c>
      <c r="J257" s="14">
        <v>11.515152</v>
      </c>
      <c r="L257" s="2">
        <v>1266</v>
      </c>
      <c r="M257" s="301">
        <v>1.6280403589404621E-3</v>
      </c>
      <c r="N257" s="2">
        <v>166.06060606060601</v>
      </c>
      <c r="O257" s="2">
        <v>1340</v>
      </c>
      <c r="P257" s="301">
        <v>1.6062735771592692E-3</v>
      </c>
      <c r="Q257" s="14">
        <v>150.90909090909</v>
      </c>
      <c r="R257" s="2">
        <v>1690</v>
      </c>
      <c r="S257" s="301">
        <v>1.9626903025678727E-3</v>
      </c>
      <c r="T257" s="14">
        <v>224.84848</v>
      </c>
      <c r="U257" s="301">
        <v>0.33491311216429698</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1813</v>
      </c>
      <c r="B258" s="2">
        <v>581</v>
      </c>
      <c r="C258" s="301">
        <v>8.5959461458795683E-2</v>
      </c>
      <c r="D258" s="2">
        <v>218.18181818181799</v>
      </c>
      <c r="E258" s="2">
        <v>605</v>
      </c>
      <c r="F258" s="301">
        <v>9.0731853629274148E-2</v>
      </c>
      <c r="G258" s="14">
        <v>153.333333333333</v>
      </c>
      <c r="H258" s="2">
        <v>1455</v>
      </c>
      <c r="I258" s="301">
        <v>0.17462794047047528</v>
      </c>
      <c r="J258" s="14">
        <v>351.51513699999998</v>
      </c>
      <c r="K258" s="301">
        <v>1.504302925989673</v>
      </c>
      <c r="L258" s="2">
        <v>87630</v>
      </c>
      <c r="M258" s="301">
        <v>0.11268971299680307</v>
      </c>
      <c r="N258" s="2">
        <v>1771.5151515151499</v>
      </c>
      <c r="O258" s="2">
        <v>108159</v>
      </c>
      <c r="P258" s="301">
        <v>0.12965145062087269</v>
      </c>
      <c r="Q258" s="14">
        <v>1940.6060606060601</v>
      </c>
      <c r="R258" s="2">
        <v>97335</v>
      </c>
      <c r="S258" s="301">
        <v>0.11304050923103187</v>
      </c>
      <c r="T258" s="14">
        <v>2153.3332500000001</v>
      </c>
      <c r="U258" s="301">
        <v>0.11074974323861692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1800</v>
      </c>
      <c r="B259" s="2">
        <v>60</v>
      </c>
      <c r="C259" s="301">
        <v>8.8770528184642702E-3</v>
      </c>
      <c r="D259" s="2">
        <v>46.060606060605998</v>
      </c>
      <c r="E259" s="2">
        <v>17</v>
      </c>
      <c r="F259" s="301">
        <v>2.5494901019796042E-3</v>
      </c>
      <c r="G259" s="14">
        <v>22.424242424242401</v>
      </c>
      <c r="H259" s="2">
        <v>256</v>
      </c>
      <c r="I259" s="301">
        <v>3.0724915986557848E-2</v>
      </c>
      <c r="J259" s="14">
        <v>110.303032</v>
      </c>
      <c r="K259" s="301">
        <v>3.2666666666666666</v>
      </c>
      <c r="L259" s="2">
        <v>11114</v>
      </c>
      <c r="M259" s="301">
        <v>1.429229111316295E-2</v>
      </c>
      <c r="N259" s="2">
        <v>426.06060606060601</v>
      </c>
      <c r="O259" s="2">
        <v>12830</v>
      </c>
      <c r="P259" s="301">
        <v>1.537947014548763E-2</v>
      </c>
      <c r="Q259" s="14">
        <v>463.636363636363</v>
      </c>
      <c r="R259" s="2">
        <v>10047</v>
      </c>
      <c r="S259" s="301">
        <v>1.1668135781005571E-2</v>
      </c>
      <c r="T259" s="14">
        <v>519.39390000000003</v>
      </c>
      <c r="U259" s="301">
        <v>-9.6005038689940619E-2</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1801</v>
      </c>
      <c r="B260" s="2">
        <v>0</v>
      </c>
      <c r="C260" s="301">
        <v>0</v>
      </c>
      <c r="D260" s="2">
        <v>80</v>
      </c>
      <c r="E260" s="2">
        <v>8</v>
      </c>
      <c r="F260" s="301">
        <v>1.1997600479904018E-3</v>
      </c>
      <c r="G260" s="14">
        <v>10.909090909090899</v>
      </c>
      <c r="H260" s="2">
        <v>0</v>
      </c>
      <c r="I260" s="301">
        <v>0</v>
      </c>
      <c r="J260" s="14">
        <v>11.515152</v>
      </c>
      <c r="L260" s="2">
        <v>2073</v>
      </c>
      <c r="M260" s="301">
        <v>2.6658196398764438E-3</v>
      </c>
      <c r="N260" s="2">
        <v>213.333333333333</v>
      </c>
      <c r="O260" s="2">
        <v>2677</v>
      </c>
      <c r="P260" s="301">
        <v>3.2089510194443015E-3</v>
      </c>
      <c r="Q260" s="14">
        <v>264.84848484848402</v>
      </c>
      <c r="R260" s="2">
        <v>2115</v>
      </c>
      <c r="S260" s="301">
        <v>2.4562662662313906E-3</v>
      </c>
      <c r="T260" s="14">
        <v>415.15152</v>
      </c>
      <c r="U260" s="301">
        <v>2.0260492040520984E-2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1802</v>
      </c>
      <c r="B261" s="2">
        <v>99</v>
      </c>
      <c r="C261" s="301">
        <v>1.4647137150466045E-2</v>
      </c>
      <c r="D261" s="2">
        <v>83.030303030303003</v>
      </c>
      <c r="E261" s="2">
        <v>112</v>
      </c>
      <c r="F261" s="301">
        <v>1.6796640671865627E-2</v>
      </c>
      <c r="G261" s="14">
        <v>64.848484848484802</v>
      </c>
      <c r="H261" s="2">
        <v>259</v>
      </c>
      <c r="I261" s="301">
        <v>3.1084973595775323E-2</v>
      </c>
      <c r="J261" s="14">
        <v>110.303032</v>
      </c>
      <c r="K261" s="301">
        <v>1.6161616161616161</v>
      </c>
      <c r="L261" s="2">
        <v>11092</v>
      </c>
      <c r="M261" s="301">
        <v>1.4263999732517857E-2</v>
      </c>
      <c r="N261" s="2">
        <v>478.78787878787801</v>
      </c>
      <c r="O261" s="2">
        <v>15696</v>
      </c>
      <c r="P261" s="301">
        <v>1.8814977662008871E-2</v>
      </c>
      <c r="Q261" s="14">
        <v>581.81818181818096</v>
      </c>
      <c r="R261" s="2">
        <v>12604</v>
      </c>
      <c r="S261" s="301">
        <v>1.4637721049447021E-2</v>
      </c>
      <c r="T261" s="14">
        <v>629.69695999999999</v>
      </c>
      <c r="U261" s="301">
        <v>0.13631446087270105</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1803</v>
      </c>
      <c r="B262" s="2">
        <v>88</v>
      </c>
      <c r="C262" s="301">
        <v>1.301967746708093E-2</v>
      </c>
      <c r="D262" s="2">
        <v>84.242424242424207</v>
      </c>
      <c r="E262" s="2">
        <v>0</v>
      </c>
      <c r="F262" s="301">
        <v>0</v>
      </c>
      <c r="G262" s="14">
        <v>10.303030303030299</v>
      </c>
      <c r="H262" s="2">
        <v>63</v>
      </c>
      <c r="I262" s="301">
        <v>7.561209793566971E-3</v>
      </c>
      <c r="J262" s="14">
        <v>58.787880000000001</v>
      </c>
      <c r="K262" s="301">
        <v>-0.28409090909090912</v>
      </c>
      <c r="L262" s="2">
        <v>5405</v>
      </c>
      <c r="M262" s="301">
        <v>6.9506778357608196E-3</v>
      </c>
      <c r="N262" s="2">
        <v>366.666666666666</v>
      </c>
      <c r="O262" s="2">
        <v>5660</v>
      </c>
      <c r="P262" s="301">
        <v>6.7847077960607937E-3</v>
      </c>
      <c r="Q262" s="14">
        <v>396.969696969697</v>
      </c>
      <c r="R262" s="2">
        <v>5444</v>
      </c>
      <c r="S262" s="301">
        <v>6.3224177557275139E-3</v>
      </c>
      <c r="T262" s="14">
        <v>476.36364700000001</v>
      </c>
      <c r="U262" s="301">
        <v>7.2155411655874194E-3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1804</v>
      </c>
      <c r="B263" s="2">
        <v>0</v>
      </c>
      <c r="C263" s="301">
        <v>0</v>
      </c>
      <c r="D263" s="2">
        <v>80</v>
      </c>
      <c r="E263" s="2">
        <v>0</v>
      </c>
      <c r="F263" s="301">
        <v>0</v>
      </c>
      <c r="G263" s="14">
        <v>10.303030303030299</v>
      </c>
      <c r="H263" s="2">
        <v>0</v>
      </c>
      <c r="I263" s="301">
        <v>0</v>
      </c>
      <c r="J263" s="14">
        <v>11.515152</v>
      </c>
      <c r="L263" s="2">
        <v>1726</v>
      </c>
      <c r="M263" s="301">
        <v>2.2195874087924468E-3</v>
      </c>
      <c r="N263" s="2">
        <v>163.030303030303</v>
      </c>
      <c r="O263" s="2">
        <v>1968</v>
      </c>
      <c r="P263" s="301">
        <v>2.3590644774995834E-3</v>
      </c>
      <c r="Q263" s="14">
        <v>160</v>
      </c>
      <c r="R263" s="2">
        <v>1645</v>
      </c>
      <c r="S263" s="301">
        <v>1.9104293181799706E-3</v>
      </c>
      <c r="T263" s="14">
        <v>180.606064</v>
      </c>
      <c r="U263" s="301">
        <v>-4.6929316338354579E-2</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1805</v>
      </c>
      <c r="B264" s="2">
        <v>0</v>
      </c>
      <c r="C264" s="301">
        <v>0</v>
      </c>
      <c r="D264" s="2">
        <v>80</v>
      </c>
      <c r="E264" s="2">
        <v>0</v>
      </c>
      <c r="F264" s="301">
        <v>0</v>
      </c>
      <c r="G264" s="14">
        <v>10.303030303030299</v>
      </c>
      <c r="H264" s="2">
        <v>0</v>
      </c>
      <c r="I264" s="301">
        <v>0</v>
      </c>
      <c r="J264" s="14">
        <v>11.515152</v>
      </c>
      <c r="L264" s="2">
        <v>3890</v>
      </c>
      <c r="M264" s="301">
        <v>5.0024304867917835E-3</v>
      </c>
      <c r="N264" s="2">
        <v>284.24242424242402</v>
      </c>
      <c r="O264" s="2">
        <v>3586</v>
      </c>
      <c r="P264" s="301">
        <v>4.2985798863381637E-3</v>
      </c>
      <c r="Q264" s="14">
        <v>275.75757575757501</v>
      </c>
      <c r="R264" s="2">
        <v>3647</v>
      </c>
      <c r="S264" s="301">
        <v>4.2354624458372965E-3</v>
      </c>
      <c r="T264" s="14">
        <v>356.36364700000001</v>
      </c>
      <c r="U264" s="301">
        <v>-6.2467866323907453E-2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1806</v>
      </c>
      <c r="B265" s="2">
        <v>51</v>
      </c>
      <c r="C265" s="301">
        <v>7.5454948956946294E-3</v>
      </c>
      <c r="D265" s="2">
        <v>38.787878787878697</v>
      </c>
      <c r="E265" s="2">
        <v>102</v>
      </c>
      <c r="F265" s="301">
        <v>1.5296940611877625E-2</v>
      </c>
      <c r="G265" s="14">
        <v>56.363636363636303</v>
      </c>
      <c r="H265" s="2">
        <v>180</v>
      </c>
      <c r="I265" s="301">
        <v>2.1603456553048489E-2</v>
      </c>
      <c r="J265" s="14">
        <v>105.454544</v>
      </c>
      <c r="K265" s="301">
        <v>2.5294117647058822</v>
      </c>
      <c r="L265" s="2">
        <v>11347</v>
      </c>
      <c r="M265" s="301">
        <v>1.4591922553631455E-2</v>
      </c>
      <c r="N265" s="2">
        <v>396.36363636363598</v>
      </c>
      <c r="O265" s="2">
        <v>13283</v>
      </c>
      <c r="P265" s="301">
        <v>1.5922486511497441E-2</v>
      </c>
      <c r="Q265" s="14">
        <v>562.42424242424204</v>
      </c>
      <c r="R265" s="2">
        <v>10642</v>
      </c>
      <c r="S265" s="301">
        <v>1.2359142130134497E-2</v>
      </c>
      <c r="T265" s="14">
        <v>599.39390000000003</v>
      </c>
      <c r="U265" s="301">
        <v>-6.2130959725037453E-2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1807</v>
      </c>
      <c r="B266" s="2">
        <v>167</v>
      </c>
      <c r="C266" s="301">
        <v>2.4707797011392217E-2</v>
      </c>
      <c r="D266" s="2">
        <v>60.606060606060602</v>
      </c>
      <c r="E266" s="2">
        <v>125</v>
      </c>
      <c r="F266" s="301">
        <v>1.8746250749850028E-2</v>
      </c>
      <c r="G266" s="14">
        <v>56.363636363636303</v>
      </c>
      <c r="H266" s="2">
        <v>303</v>
      </c>
      <c r="I266" s="301">
        <v>3.6365818530964954E-2</v>
      </c>
      <c r="J266" s="14">
        <v>161.81817599999999</v>
      </c>
      <c r="K266" s="301">
        <v>0.81437125748502992</v>
      </c>
      <c r="L266" s="2">
        <v>12958</v>
      </c>
      <c r="M266" s="301">
        <v>1.6663623199960908E-2</v>
      </c>
      <c r="N266" s="2">
        <v>514.54545454545405</v>
      </c>
      <c r="O266" s="2">
        <v>17435</v>
      </c>
      <c r="P266" s="301">
        <v>2.0899537177441686E-2</v>
      </c>
      <c r="Q266" s="14">
        <v>538.78787878787796</v>
      </c>
      <c r="R266" s="2">
        <v>14106</v>
      </c>
      <c r="S266" s="301">
        <v>1.6382076572794325E-2</v>
      </c>
      <c r="T266" s="14">
        <v>607.27269999999999</v>
      </c>
      <c r="U266" s="301">
        <v>8.8593918814631883E-2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1808</v>
      </c>
      <c r="B267" s="2">
        <v>18</v>
      </c>
      <c r="C267" s="301">
        <v>2.6631158455392811E-3</v>
      </c>
      <c r="D267" s="2">
        <v>18.7878787878787</v>
      </c>
      <c r="E267" s="2">
        <v>79</v>
      </c>
      <c r="F267" s="301">
        <v>1.1847630473905219E-2</v>
      </c>
      <c r="G267" s="14">
        <v>47.878787878787797</v>
      </c>
      <c r="H267" s="2">
        <v>17</v>
      </c>
      <c r="I267" s="301">
        <v>2.0403264522323573E-3</v>
      </c>
      <c r="J267" s="14">
        <v>20.606059999999999</v>
      </c>
      <c r="K267" s="301">
        <v>-5.5555555555555552E-2</v>
      </c>
      <c r="L267" s="2">
        <v>10803</v>
      </c>
      <c r="M267" s="301">
        <v>1.3892353868589108E-2</v>
      </c>
      <c r="N267" s="2">
        <v>415.15151515151501</v>
      </c>
      <c r="O267" s="2">
        <v>12677</v>
      </c>
      <c r="P267" s="301">
        <v>1.5196067266901534E-2</v>
      </c>
      <c r="Q267" s="14">
        <v>480</v>
      </c>
      <c r="R267" s="2">
        <v>11231</v>
      </c>
      <c r="S267" s="301">
        <v>1.3043180348011702E-2</v>
      </c>
      <c r="T267" s="14">
        <v>515.15150000000006</v>
      </c>
      <c r="U267" s="301">
        <v>3.9618624456169579E-2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1809</v>
      </c>
      <c r="B268" s="2">
        <v>46</v>
      </c>
      <c r="C268" s="301">
        <v>6.8057404941559404E-3</v>
      </c>
      <c r="D268" s="2">
        <v>35.757575757575701</v>
      </c>
      <c r="E268" s="2">
        <v>43</v>
      </c>
      <c r="F268" s="301">
        <v>6.4487102579484099E-3</v>
      </c>
      <c r="G268" s="14">
        <v>27.272727272727199</v>
      </c>
      <c r="H268" s="2">
        <v>87</v>
      </c>
      <c r="I268" s="301">
        <v>1.0441670667306769E-2</v>
      </c>
      <c r="J268" s="14">
        <v>66.060609999999997</v>
      </c>
      <c r="K268" s="301">
        <v>0.89130434782608692</v>
      </c>
      <c r="L268" s="2">
        <v>8108</v>
      </c>
      <c r="M268" s="301">
        <v>1.0426659739564982E-2</v>
      </c>
      <c r="N268" s="2">
        <v>428.48484848484799</v>
      </c>
      <c r="O268" s="2">
        <v>9869</v>
      </c>
      <c r="P268" s="301">
        <v>1.1830085024615543E-2</v>
      </c>
      <c r="Q268" s="14">
        <v>416.969696969697</v>
      </c>
      <c r="R268" s="2">
        <v>8480</v>
      </c>
      <c r="S268" s="301">
        <v>9.8482921690979646E-3</v>
      </c>
      <c r="T268" s="14">
        <v>489.09089999999998</v>
      </c>
      <c r="U268" s="301">
        <v>4.5880611741489885E-2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1810</v>
      </c>
      <c r="B269" s="2">
        <v>40</v>
      </c>
      <c r="C269" s="301">
        <v>5.9180352123095132E-3</v>
      </c>
      <c r="D269" s="2">
        <v>17.5757575757575</v>
      </c>
      <c r="E269" s="2">
        <v>45</v>
      </c>
      <c r="F269" s="301">
        <v>6.748650269946011E-3</v>
      </c>
      <c r="G269" s="14">
        <v>23.636363636363601</v>
      </c>
      <c r="H269" s="2">
        <v>121</v>
      </c>
      <c r="I269" s="301">
        <v>1.4522323571771483E-2</v>
      </c>
      <c r="J269" s="14">
        <v>63.636364</v>
      </c>
      <c r="K269" s="301">
        <v>2.0249999999999999</v>
      </c>
      <c r="L269" s="2">
        <v>4778</v>
      </c>
      <c r="M269" s="301">
        <v>6.1443734873756145E-3</v>
      </c>
      <c r="N269" s="2">
        <v>246.666666666666</v>
      </c>
      <c r="O269" s="2">
        <v>6849</v>
      </c>
      <c r="P269" s="301">
        <v>8.209975917883458E-3</v>
      </c>
      <c r="Q269" s="14">
        <v>342.42424242424198</v>
      </c>
      <c r="R269" s="2">
        <v>9266</v>
      </c>
      <c r="S269" s="301">
        <v>1.0761117363073317E-2</v>
      </c>
      <c r="T269" s="14">
        <v>432.72726399999999</v>
      </c>
      <c r="U269" s="301">
        <v>0.93930514859773961</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1811</v>
      </c>
      <c r="B270" s="2">
        <v>0</v>
      </c>
      <c r="C270" s="301">
        <v>0</v>
      </c>
      <c r="D270" s="2">
        <v>80</v>
      </c>
      <c r="E270" s="2">
        <v>10</v>
      </c>
      <c r="F270" s="301">
        <v>1.4997000599880025E-3</v>
      </c>
      <c r="G270" s="14">
        <v>14.545454545454501</v>
      </c>
      <c r="H270" s="2">
        <v>144</v>
      </c>
      <c r="I270" s="301">
        <v>1.728276524243879E-2</v>
      </c>
      <c r="J270" s="14">
        <v>92.727270000000004</v>
      </c>
      <c r="L270" s="2">
        <v>2274</v>
      </c>
      <c r="M270" s="301">
        <v>2.924299981224811E-3</v>
      </c>
      <c r="N270" s="2">
        <v>183.030303030303</v>
      </c>
      <c r="O270" s="2">
        <v>3197</v>
      </c>
      <c r="P270" s="301">
        <v>3.8322810643120772E-3</v>
      </c>
      <c r="Q270" s="14">
        <v>245.45454545454501</v>
      </c>
      <c r="R270" s="2">
        <v>4386</v>
      </c>
      <c r="S270" s="301">
        <v>5.0937039450075078E-3</v>
      </c>
      <c r="T270" s="14">
        <v>333.93939999999998</v>
      </c>
      <c r="U270" s="301">
        <v>0.9287598944591029</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1812</v>
      </c>
      <c r="B271" s="2">
        <v>12</v>
      </c>
      <c r="C271" s="301">
        <v>1.7754105636928539E-3</v>
      </c>
      <c r="D271" s="2">
        <v>12.1212121212121</v>
      </c>
      <c r="E271" s="2">
        <v>64</v>
      </c>
      <c r="F271" s="301">
        <v>9.5980803839232146E-3</v>
      </c>
      <c r="G271" s="14">
        <v>34.545454545454497</v>
      </c>
      <c r="H271" s="2">
        <v>25</v>
      </c>
      <c r="I271" s="301">
        <v>3.0004800768122898E-3</v>
      </c>
      <c r="J271" s="14">
        <v>25.454546000000001</v>
      </c>
      <c r="K271" s="301">
        <v>1.0833333333333333</v>
      </c>
      <c r="L271" s="2">
        <v>2062</v>
      </c>
      <c r="M271" s="301">
        <v>2.6516739495538962E-3</v>
      </c>
      <c r="N271" s="2">
        <v>195.75757575757501</v>
      </c>
      <c r="O271" s="2">
        <v>2432</v>
      </c>
      <c r="P271" s="301">
        <v>2.9152666713815989E-3</v>
      </c>
      <c r="Q271" s="14">
        <v>236.363636363636</v>
      </c>
      <c r="R271" s="2">
        <v>3722</v>
      </c>
      <c r="S271" s="301">
        <v>4.3225640864837994E-3</v>
      </c>
      <c r="T271" s="14">
        <v>298.18182400000001</v>
      </c>
      <c r="U271" s="301">
        <v>0.80504364694471386</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1814</v>
      </c>
      <c r="B272" s="2">
        <v>5885</v>
      </c>
      <c r="C272" s="301">
        <v>0.87069093061103708</v>
      </c>
      <c r="D272" s="2">
        <v>335.75757575757501</v>
      </c>
      <c r="E272" s="2">
        <v>5293</v>
      </c>
      <c r="F272" s="301">
        <v>0.79379124175164972</v>
      </c>
      <c r="G272" s="14">
        <v>370.90909090909003</v>
      </c>
      <c r="H272" s="2">
        <v>5969</v>
      </c>
      <c r="I272" s="301">
        <v>0.71639462313970237</v>
      </c>
      <c r="J272" s="14">
        <v>516.36364700000001</v>
      </c>
      <c r="K272" s="301">
        <v>1.427357689039932E-2</v>
      </c>
      <c r="L272" s="2">
        <v>617655</v>
      </c>
      <c r="M272" s="301">
        <v>0.79428694147027734</v>
      </c>
      <c r="N272" s="2">
        <v>3074.54545454545</v>
      </c>
      <c r="O272" s="2">
        <v>638485</v>
      </c>
      <c r="P272" s="301">
        <v>0.76535939172577316</v>
      </c>
      <c r="Q272" s="14">
        <v>3661.8181818181802</v>
      </c>
      <c r="R272" s="2">
        <v>685161</v>
      </c>
      <c r="S272" s="301">
        <v>0.79571529609331726</v>
      </c>
      <c r="T272" s="14">
        <v>3761.21216</v>
      </c>
      <c r="U272" s="301">
        <v>0.10929402336255677</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1799</v>
      </c>
      <c r="B273" s="2">
        <v>2927</v>
      </c>
      <c r="C273" s="301">
        <v>0.43305222666074861</v>
      </c>
      <c r="D273" s="2">
        <v>240.60606060606</v>
      </c>
      <c r="E273" s="2">
        <v>2472</v>
      </c>
      <c r="F273" s="301">
        <v>0.3707258548290342</v>
      </c>
      <c r="G273" s="14">
        <v>231.51515151515099</v>
      </c>
      <c r="H273" s="2">
        <v>3604</v>
      </c>
      <c r="I273" s="301">
        <v>0.43254920787325973</v>
      </c>
      <c r="J273" s="14">
        <v>340.60604899999998</v>
      </c>
      <c r="K273" s="301">
        <v>0.23129484113426715</v>
      </c>
      <c r="L273" s="2">
        <v>315041</v>
      </c>
      <c r="M273" s="301">
        <v>0.40513385680960673</v>
      </c>
      <c r="N273" s="2">
        <v>1870.9090909090901</v>
      </c>
      <c r="O273" s="2">
        <v>328821</v>
      </c>
      <c r="P273" s="301">
        <v>0.39416155516051349</v>
      </c>
      <c r="Q273" s="14">
        <v>2147.2727272727202</v>
      </c>
      <c r="R273" s="2">
        <v>351065</v>
      </c>
      <c r="S273" s="301">
        <v>0.40771116631419535</v>
      </c>
      <c r="T273" s="14">
        <v>2170.3029999999999</v>
      </c>
      <c r="U273" s="301">
        <v>0.11434702149878904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1800</v>
      </c>
      <c r="B274" s="2">
        <v>131</v>
      </c>
      <c r="C274" s="301">
        <v>1.9381565320313657E-2</v>
      </c>
      <c r="D274" s="2">
        <v>47.878787878787797</v>
      </c>
      <c r="E274" s="2">
        <v>285</v>
      </c>
      <c r="F274" s="301">
        <v>4.2741451709658068E-2</v>
      </c>
      <c r="G274" s="2">
        <v>79.393939393939405</v>
      </c>
      <c r="H274" s="2">
        <v>264</v>
      </c>
      <c r="I274" s="301">
        <v>3.1685069611137782E-2</v>
      </c>
      <c r="J274" s="14">
        <v>127.272728</v>
      </c>
      <c r="K274" s="301">
        <v>1.0152671755725191</v>
      </c>
      <c r="L274" s="2">
        <v>23885</v>
      </c>
      <c r="M274" s="301">
        <v>3.0715437577640552E-2</v>
      </c>
      <c r="N274" s="2">
        <v>473.93939393939399</v>
      </c>
      <c r="O274" s="2">
        <v>23799</v>
      </c>
      <c r="P274" s="301">
        <v>2.8528137957323469E-2</v>
      </c>
      <c r="Q274" s="2">
        <v>461.81818181818102</v>
      </c>
      <c r="R274" s="2">
        <v>25179</v>
      </c>
      <c r="S274" s="301">
        <v>2.9241762797844059E-2</v>
      </c>
      <c r="T274" s="14">
        <v>549.69695999999999</v>
      </c>
      <c r="U274" s="301">
        <v>5.4176261251831691E-2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1801</v>
      </c>
      <c r="B275" s="2">
        <v>9</v>
      </c>
      <c r="C275" s="301">
        <v>1.3315579227696406E-3</v>
      </c>
      <c r="D275" s="2">
        <v>10.909090909090899</v>
      </c>
      <c r="E275" s="2">
        <v>0</v>
      </c>
      <c r="F275" s="301">
        <v>0</v>
      </c>
      <c r="G275" s="14">
        <v>10.303030303030299</v>
      </c>
      <c r="H275" s="2">
        <v>0</v>
      </c>
      <c r="I275" s="301">
        <v>0</v>
      </c>
      <c r="J275" s="14">
        <v>11.515152</v>
      </c>
      <c r="K275" s="301">
        <v>-1</v>
      </c>
      <c r="L275" s="2">
        <v>4587</v>
      </c>
      <c r="M275" s="301">
        <v>5.8987528645022902E-3</v>
      </c>
      <c r="N275" s="2">
        <v>284.24242424242402</v>
      </c>
      <c r="O275" s="2">
        <v>4643</v>
      </c>
      <c r="P275" s="301">
        <v>5.5656180736943931E-3</v>
      </c>
      <c r="Q275" s="14">
        <v>335.75757575757501</v>
      </c>
      <c r="R275" s="2">
        <v>4069</v>
      </c>
      <c r="S275" s="301">
        <v>4.7255543438749544E-3</v>
      </c>
      <c r="T275" s="14">
        <v>461.21212800000001</v>
      </c>
      <c r="U275" s="301">
        <v>-0.11292783954654459</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1802</v>
      </c>
      <c r="B276" s="2">
        <v>260</v>
      </c>
      <c r="C276" s="301">
        <v>3.8467228880011833E-2</v>
      </c>
      <c r="D276" s="2">
        <v>66.060606060606005</v>
      </c>
      <c r="E276" s="2">
        <v>123</v>
      </c>
      <c r="F276" s="301">
        <v>1.8446310737852429E-2</v>
      </c>
      <c r="G276" s="14">
        <v>64.242424242424207</v>
      </c>
      <c r="H276" s="2">
        <v>452</v>
      </c>
      <c r="I276" s="301">
        <v>5.4248679788766199E-2</v>
      </c>
      <c r="J276" s="14">
        <v>149.090912</v>
      </c>
      <c r="K276" s="301">
        <v>0.7384615384615385</v>
      </c>
      <c r="L276" s="2">
        <v>28725</v>
      </c>
      <c r="M276" s="301">
        <v>3.6939541319561432E-2</v>
      </c>
      <c r="N276" s="2">
        <v>630.30303030303003</v>
      </c>
      <c r="O276" s="2">
        <v>29512</v>
      </c>
      <c r="P276" s="301">
        <v>3.5376377469495783E-2</v>
      </c>
      <c r="Q276" s="14">
        <v>758.78787878787796</v>
      </c>
      <c r="R276" s="2">
        <v>31726</v>
      </c>
      <c r="S276" s="301">
        <v>3.6845155348679479E-2</v>
      </c>
      <c r="T276" s="14">
        <v>755.15150000000006</v>
      </c>
      <c r="U276" s="301">
        <v>0.10447345517841601</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1803</v>
      </c>
      <c r="B277" s="2">
        <v>314</v>
      </c>
      <c r="C277" s="301">
        <v>4.6456576416629682E-2</v>
      </c>
      <c r="D277" s="2">
        <v>87.878787878787904</v>
      </c>
      <c r="E277" s="2">
        <v>29</v>
      </c>
      <c r="F277" s="301">
        <v>4.3491301739652074E-3</v>
      </c>
      <c r="G277" s="14">
        <v>22.424242424242401</v>
      </c>
      <c r="H277" s="2">
        <v>54</v>
      </c>
      <c r="I277" s="301">
        <v>6.4810369659145462E-3</v>
      </c>
      <c r="J277" s="14">
        <v>40.606059999999999</v>
      </c>
      <c r="K277" s="301">
        <v>-0.82802547770700641</v>
      </c>
      <c r="L277" s="2">
        <v>16151</v>
      </c>
      <c r="M277" s="301">
        <v>2.0769731309042184E-2</v>
      </c>
      <c r="N277" s="2">
        <v>543.030303030303</v>
      </c>
      <c r="O277" s="2">
        <v>13945</v>
      </c>
      <c r="P277" s="301">
        <v>1.6716033607079111E-2</v>
      </c>
      <c r="Q277" s="14">
        <v>516.969696969697</v>
      </c>
      <c r="R277" s="2">
        <v>16350</v>
      </c>
      <c r="S277" s="301">
        <v>1.8988157660937702E-2</v>
      </c>
      <c r="T277" s="14">
        <v>683.03030000000001</v>
      </c>
      <c r="U277" s="301">
        <v>1.2321218500402452E-2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1804</v>
      </c>
      <c r="B278" s="2">
        <v>70</v>
      </c>
      <c r="C278" s="301">
        <v>1.0356561621541648E-2</v>
      </c>
      <c r="D278" s="2">
        <v>47.272727272727202</v>
      </c>
      <c r="E278" s="2">
        <v>72</v>
      </c>
      <c r="F278" s="301">
        <v>1.0797840431913617E-2</v>
      </c>
      <c r="G278" s="14">
        <v>31.515151515151501</v>
      </c>
      <c r="H278" s="2">
        <v>0</v>
      </c>
      <c r="I278" s="301">
        <v>0</v>
      </c>
      <c r="J278" s="14">
        <v>11.515152</v>
      </c>
      <c r="K278" s="301">
        <v>-1</v>
      </c>
      <c r="L278" s="2">
        <v>6081</v>
      </c>
      <c r="M278" s="301">
        <v>7.8199948046737359E-3</v>
      </c>
      <c r="N278" s="2">
        <v>336.969696969697</v>
      </c>
      <c r="O278" s="2">
        <v>5028</v>
      </c>
      <c r="P278" s="301">
        <v>6.0271220492214969E-3</v>
      </c>
      <c r="Q278" s="14">
        <v>291.51515151515099</v>
      </c>
      <c r="R278" s="2">
        <v>5633</v>
      </c>
      <c r="S278" s="301">
        <v>6.5419138901567017E-3</v>
      </c>
      <c r="T278" s="14">
        <v>364.84848</v>
      </c>
      <c r="U278" s="301">
        <v>-7.3672093405689851E-2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1805</v>
      </c>
      <c r="B279" s="2">
        <v>85</v>
      </c>
      <c r="C279" s="301">
        <v>1.2575824826157716E-2</v>
      </c>
      <c r="D279" s="2">
        <v>47.878787878787797</v>
      </c>
      <c r="E279" s="2">
        <v>74</v>
      </c>
      <c r="F279" s="301">
        <v>1.1097780443911218E-2</v>
      </c>
      <c r="G279" s="14">
        <v>44.2424242424242</v>
      </c>
      <c r="H279" s="2">
        <v>251</v>
      </c>
      <c r="I279" s="301">
        <v>3.0124819971195392E-2</v>
      </c>
      <c r="J279" s="14">
        <v>112.121216</v>
      </c>
      <c r="K279" s="301">
        <v>1.9529411764705882</v>
      </c>
      <c r="L279" s="2">
        <v>11255</v>
      </c>
      <c r="M279" s="301">
        <v>1.4473613143661058E-2</v>
      </c>
      <c r="N279" s="2">
        <v>300.60606060606</v>
      </c>
      <c r="O279" s="2">
        <v>10283</v>
      </c>
      <c r="P279" s="301">
        <v>1.2326351637260273E-2</v>
      </c>
      <c r="Q279" s="14">
        <v>338.18181818181802</v>
      </c>
      <c r="R279" s="2">
        <v>10723</v>
      </c>
      <c r="S279" s="301">
        <v>1.245321190203272E-2</v>
      </c>
      <c r="T279" s="14">
        <v>373.33334400000001</v>
      </c>
      <c r="U279" s="301">
        <v>-4.726788094180364E-2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1806</v>
      </c>
      <c r="B280" s="2">
        <v>110</v>
      </c>
      <c r="C280" s="301">
        <v>1.6274596833851161E-2</v>
      </c>
      <c r="D280" s="2">
        <v>63.030303030303003</v>
      </c>
      <c r="E280" s="2">
        <v>263</v>
      </c>
      <c r="F280" s="301">
        <v>3.9442111577684465E-2</v>
      </c>
      <c r="G280" s="14">
        <v>76.363636363636303</v>
      </c>
      <c r="H280" s="2">
        <v>338</v>
      </c>
      <c r="I280" s="301">
        <v>4.0566490638502158E-2</v>
      </c>
      <c r="J280" s="14">
        <v>131.515152</v>
      </c>
      <c r="K280" s="301">
        <v>2.0727272727272728</v>
      </c>
      <c r="L280" s="2">
        <v>34540</v>
      </c>
      <c r="M280" s="301">
        <v>4.4417467612799022E-2</v>
      </c>
      <c r="N280" s="2">
        <v>530.30303030303003</v>
      </c>
      <c r="O280" s="2">
        <v>37223</v>
      </c>
      <c r="P280" s="301">
        <v>4.4619642807910059E-2</v>
      </c>
      <c r="Q280" s="14">
        <v>565.45454545454504</v>
      </c>
      <c r="R280" s="2">
        <v>37248</v>
      </c>
      <c r="S280" s="301">
        <v>4.3258158810679355E-2</v>
      </c>
      <c r="T280" s="14">
        <v>474.54544099999998</v>
      </c>
      <c r="U280" s="301">
        <v>7.8401852924145921E-2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1807</v>
      </c>
      <c r="B281" s="2">
        <v>560</v>
      </c>
      <c r="C281" s="301">
        <v>8.2852492972333186E-2</v>
      </c>
      <c r="D281" s="2">
        <v>130.90909090909</v>
      </c>
      <c r="E281" s="2">
        <v>342</v>
      </c>
      <c r="F281" s="301">
        <v>5.1289742051589683E-2</v>
      </c>
      <c r="G281" s="14">
        <v>89.696969696969703</v>
      </c>
      <c r="H281" s="2">
        <v>500</v>
      </c>
      <c r="I281" s="301">
        <v>6.00096015362458E-2</v>
      </c>
      <c r="J281" s="14">
        <v>196.363632</v>
      </c>
      <c r="K281" s="301">
        <v>-0.10714285714285714</v>
      </c>
      <c r="L281" s="2">
        <v>44740</v>
      </c>
      <c r="M281" s="301">
        <v>5.7534380457343028E-2</v>
      </c>
      <c r="N281" s="2">
        <v>645.45454545454504</v>
      </c>
      <c r="O281" s="2">
        <v>50455</v>
      </c>
      <c r="P281" s="301">
        <v>6.048099502654547E-2</v>
      </c>
      <c r="Q281" s="14">
        <v>556.969696969697</v>
      </c>
      <c r="R281" s="2">
        <v>56931</v>
      </c>
      <c r="S281" s="301">
        <v>6.6117113381947659E-2</v>
      </c>
      <c r="T281" s="14">
        <v>594.54549999999995</v>
      </c>
      <c r="U281" s="301">
        <v>0.27248547161376846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1808</v>
      </c>
      <c r="B282" s="2">
        <v>491</v>
      </c>
      <c r="C282" s="301">
        <v>7.2643882231099272E-2</v>
      </c>
      <c r="D282" s="2">
        <v>90.303030303030297</v>
      </c>
      <c r="E282" s="2">
        <v>277</v>
      </c>
      <c r="F282" s="301">
        <v>4.1541691661667664E-2</v>
      </c>
      <c r="G282" s="14">
        <v>75.757575757575694</v>
      </c>
      <c r="H282" s="2">
        <v>460</v>
      </c>
      <c r="I282" s="301">
        <v>5.5208833413346134E-2</v>
      </c>
      <c r="J282" s="14">
        <v>109.696968</v>
      </c>
      <c r="K282" s="301">
        <v>-6.313645621181263E-2</v>
      </c>
      <c r="L282" s="2">
        <v>41681</v>
      </c>
      <c r="M282" s="301">
        <v>5.3600592575827333E-2</v>
      </c>
      <c r="N282" s="2">
        <v>538.18181818181802</v>
      </c>
      <c r="O282" s="2">
        <v>41301</v>
      </c>
      <c r="P282" s="301">
        <v>4.9507988813623116E-2</v>
      </c>
      <c r="Q282" s="14">
        <v>456.969696969697</v>
      </c>
      <c r="R282" s="2">
        <v>46298</v>
      </c>
      <c r="S282" s="301">
        <v>5.3768423448690747E-2</v>
      </c>
      <c r="T282" s="14">
        <v>610.90909999999997</v>
      </c>
      <c r="U282" s="301">
        <v>0.11076989515606632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1809</v>
      </c>
      <c r="B283" s="2">
        <v>352</v>
      </c>
      <c r="C283" s="301">
        <v>5.2078709868323719E-2</v>
      </c>
      <c r="D283" s="2">
        <v>72.121212121212096</v>
      </c>
      <c r="E283" s="2">
        <v>372</v>
      </c>
      <c r="F283" s="301">
        <v>5.5788842231553691E-2</v>
      </c>
      <c r="G283" s="14">
        <v>84.848484848484802</v>
      </c>
      <c r="H283" s="2">
        <v>184</v>
      </c>
      <c r="I283" s="301">
        <v>2.2083533365338453E-2</v>
      </c>
      <c r="J283" s="14">
        <v>61.818179999999998</v>
      </c>
      <c r="K283" s="301">
        <v>-0.47727272727272729</v>
      </c>
      <c r="L283" s="2">
        <v>44606</v>
      </c>
      <c r="M283" s="301">
        <v>5.7362060229777447E-2</v>
      </c>
      <c r="N283" s="2">
        <v>386.666666666666</v>
      </c>
      <c r="O283" s="2">
        <v>42924</v>
      </c>
      <c r="P283" s="301">
        <v>5.1453497780585424E-2</v>
      </c>
      <c r="Q283" s="14">
        <v>487.87878787878799</v>
      </c>
      <c r="R283" s="2">
        <v>40488</v>
      </c>
      <c r="S283" s="301">
        <v>4.7020949686608297E-2</v>
      </c>
      <c r="T283" s="14">
        <v>442.42425500000002</v>
      </c>
      <c r="U283" s="301">
        <v>-9.2319418912253953E-2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1810</v>
      </c>
      <c r="B284" s="2">
        <v>230</v>
      </c>
      <c r="C284" s="301">
        <v>3.4028702470779701E-2</v>
      </c>
      <c r="D284" s="2">
        <v>56.363636363636303</v>
      </c>
      <c r="E284" s="2">
        <v>370</v>
      </c>
      <c r="F284" s="301">
        <v>5.5488902219556088E-2</v>
      </c>
      <c r="G284" s="14">
        <v>86.6666666666666</v>
      </c>
      <c r="H284" s="2">
        <v>365</v>
      </c>
      <c r="I284" s="301">
        <v>4.3807009121459434E-2</v>
      </c>
      <c r="J284" s="14">
        <v>131.515152</v>
      </c>
      <c r="K284" s="301">
        <v>0.58695652173913049</v>
      </c>
      <c r="L284" s="2">
        <v>29800</v>
      </c>
      <c r="M284" s="301">
        <v>3.8321961055628573E-2</v>
      </c>
      <c r="N284" s="2">
        <v>286.666666666666</v>
      </c>
      <c r="O284" s="2">
        <v>35935</v>
      </c>
      <c r="P284" s="301">
        <v>4.3075702235237566E-2</v>
      </c>
      <c r="Q284" s="14">
        <v>367.87878787878702</v>
      </c>
      <c r="R284" s="2">
        <v>36803</v>
      </c>
      <c r="S284" s="301">
        <v>4.2741355742843441E-2</v>
      </c>
      <c r="T284" s="14">
        <v>405.45455900000002</v>
      </c>
      <c r="U284" s="301">
        <v>0.23499999999999999</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1811</v>
      </c>
      <c r="B285" s="2">
        <v>202</v>
      </c>
      <c r="C285" s="301">
        <v>2.9886077822163043E-2</v>
      </c>
      <c r="D285" s="2">
        <v>53.939393939393902</v>
      </c>
      <c r="E285" s="2">
        <v>131</v>
      </c>
      <c r="F285" s="301">
        <v>1.964607078584283E-2</v>
      </c>
      <c r="G285" s="14">
        <v>50.909090909090899</v>
      </c>
      <c r="H285" s="2">
        <v>346</v>
      </c>
      <c r="I285" s="301">
        <v>4.1526644263082092E-2</v>
      </c>
      <c r="J285" s="14">
        <v>124.848488</v>
      </c>
      <c r="K285" s="301">
        <v>0.71287128712871284</v>
      </c>
      <c r="L285" s="2">
        <v>17793</v>
      </c>
      <c r="M285" s="301">
        <v>2.2881297082644268E-2</v>
      </c>
      <c r="N285" s="2">
        <v>210.30303030303</v>
      </c>
      <c r="O285" s="2">
        <v>21132</v>
      </c>
      <c r="P285" s="301">
        <v>2.5331174054126625E-2</v>
      </c>
      <c r="Q285" s="14">
        <v>192.12121212121201</v>
      </c>
      <c r="R285" s="2">
        <v>24932</v>
      </c>
      <c r="S285" s="301">
        <v>2.8954908061314909E-2</v>
      </c>
      <c r="T285" s="14">
        <v>248.484848</v>
      </c>
      <c r="U285" s="301">
        <v>0.40122520092171077</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1812</v>
      </c>
      <c r="B286" s="2">
        <v>113</v>
      </c>
      <c r="C286" s="301">
        <v>1.6718449474774376E-2</v>
      </c>
      <c r="D286" s="2">
        <v>41.212121212121197</v>
      </c>
      <c r="E286" s="2">
        <v>134</v>
      </c>
      <c r="F286" s="301">
        <v>2.0095980803839231E-2</v>
      </c>
      <c r="G286" s="14">
        <v>44.2424242424242</v>
      </c>
      <c r="H286" s="2">
        <v>390</v>
      </c>
      <c r="I286" s="301">
        <v>4.6807489198271726E-2</v>
      </c>
      <c r="J286" s="14">
        <v>231.515152</v>
      </c>
      <c r="K286" s="301">
        <v>2.4513274336283186</v>
      </c>
      <c r="L286" s="2">
        <v>11197</v>
      </c>
      <c r="M286" s="301">
        <v>1.4399026776505808E-2</v>
      </c>
      <c r="N286" s="2">
        <v>177.575757575757</v>
      </c>
      <c r="O286" s="2">
        <v>12641</v>
      </c>
      <c r="P286" s="301">
        <v>1.5152913648410688E-2</v>
      </c>
      <c r="Q286" s="14">
        <v>153.939393939393</v>
      </c>
      <c r="R286" s="2">
        <v>14685</v>
      </c>
      <c r="S286" s="301">
        <v>1.7054501238585328E-2</v>
      </c>
      <c r="T286" s="14">
        <v>232.121216</v>
      </c>
      <c r="U286" s="301">
        <v>0.31151201214611057</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1813</v>
      </c>
      <c r="B287" s="2">
        <v>2958</v>
      </c>
      <c r="C287" s="301">
        <v>0.43763870395028848</v>
      </c>
      <c r="D287" s="2">
        <v>232.72727272727201</v>
      </c>
      <c r="E287" s="2">
        <v>2821</v>
      </c>
      <c r="F287" s="301">
        <v>0.42306538692261547</v>
      </c>
      <c r="G287" s="14">
        <v>247.87878787878699</v>
      </c>
      <c r="H287" s="2">
        <v>2365</v>
      </c>
      <c r="I287" s="301">
        <v>0.28384541526644264</v>
      </c>
      <c r="J287" s="14">
        <v>367.878784</v>
      </c>
      <c r="K287" s="301">
        <v>-0.20047329276538201</v>
      </c>
      <c r="L287" s="2">
        <v>302614</v>
      </c>
      <c r="M287" s="301">
        <v>0.38915308466067061</v>
      </c>
      <c r="N287" s="2">
        <v>1786.0606060606001</v>
      </c>
      <c r="O287" s="2">
        <v>309664</v>
      </c>
      <c r="P287" s="301">
        <v>0.37119783656525968</v>
      </c>
      <c r="Q287" s="14">
        <v>1922.42424242424</v>
      </c>
      <c r="R287" s="2">
        <v>334096</v>
      </c>
      <c r="S287" s="301">
        <v>0.38800412977912185</v>
      </c>
      <c r="T287" s="14">
        <v>2196.9697299999998</v>
      </c>
      <c r="U287" s="301">
        <v>0.1040335212514953</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1800</v>
      </c>
      <c r="B288" s="2">
        <v>280</v>
      </c>
      <c r="C288" s="301">
        <v>4.1426246486166593E-2</v>
      </c>
      <c r="D288" s="2">
        <v>79.393939393939405</v>
      </c>
      <c r="E288" s="2">
        <v>135</v>
      </c>
      <c r="F288" s="301">
        <v>2.0245950809838032E-2</v>
      </c>
      <c r="G288" s="14">
        <v>56.363636363636303</v>
      </c>
      <c r="H288" s="2">
        <v>86</v>
      </c>
      <c r="I288" s="301">
        <v>1.0321651464234277E-2</v>
      </c>
      <c r="J288" s="14">
        <v>64.242424</v>
      </c>
      <c r="K288" s="301">
        <v>-0.69285714285714284</v>
      </c>
      <c r="L288" s="2">
        <v>23292</v>
      </c>
      <c r="M288" s="301">
        <v>2.9952856272070491E-2</v>
      </c>
      <c r="N288" s="2">
        <v>433.33333333333297</v>
      </c>
      <c r="O288" s="2">
        <v>22377</v>
      </c>
      <c r="P288" s="301">
        <v>2.6823570026935049E-2</v>
      </c>
      <c r="Q288" s="14">
        <v>452.12121212121201</v>
      </c>
      <c r="R288" s="2">
        <v>22966</v>
      </c>
      <c r="S288" s="301">
        <v>2.6671683721167905E-2</v>
      </c>
      <c r="T288" s="14">
        <v>552.72730000000001</v>
      </c>
      <c r="U288" s="301">
        <v>-1.3996221878756654E-2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1801</v>
      </c>
      <c r="B289" s="2">
        <v>89</v>
      </c>
      <c r="C289" s="301">
        <v>1.3167628347388667E-2</v>
      </c>
      <c r="D289" s="2">
        <v>52.727272727272698</v>
      </c>
      <c r="E289" s="2">
        <v>34</v>
      </c>
      <c r="F289" s="301">
        <v>5.0989802039592084E-3</v>
      </c>
      <c r="G289" s="14">
        <v>33.939393939393902</v>
      </c>
      <c r="H289" s="2">
        <v>80</v>
      </c>
      <c r="I289" s="301">
        <v>9.6015362457993279E-3</v>
      </c>
      <c r="J289" s="14">
        <v>59.393940000000001</v>
      </c>
      <c r="K289" s="301">
        <v>-0.10112359550561797</v>
      </c>
      <c r="L289" s="2">
        <v>4463</v>
      </c>
      <c r="M289" s="301">
        <v>5.7392923554117556E-3</v>
      </c>
      <c r="N289" s="2">
        <v>335.15151515151501</v>
      </c>
      <c r="O289" s="2">
        <v>4887</v>
      </c>
      <c r="P289" s="301">
        <v>5.8581037101323495E-3</v>
      </c>
      <c r="Q289" s="14">
        <v>300</v>
      </c>
      <c r="R289" s="2">
        <v>4820</v>
      </c>
      <c r="S289" s="301">
        <v>5.5977321055486065E-3</v>
      </c>
      <c r="T289" s="14">
        <v>380</v>
      </c>
      <c r="U289" s="301">
        <v>7.9991037418776612E-2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1802</v>
      </c>
      <c r="B290" s="2">
        <v>228</v>
      </c>
      <c r="C290" s="301">
        <v>3.3732800710164226E-2</v>
      </c>
      <c r="D290" s="2">
        <v>67.272727272727195</v>
      </c>
      <c r="E290" s="2">
        <v>276</v>
      </c>
      <c r="F290" s="301">
        <v>4.1391721655668866E-2</v>
      </c>
      <c r="G290" s="14">
        <v>92.727272727272705</v>
      </c>
      <c r="H290" s="2">
        <v>81</v>
      </c>
      <c r="I290" s="301">
        <v>9.7215554488718197E-3</v>
      </c>
      <c r="J290" s="14">
        <v>53.939392099999999</v>
      </c>
      <c r="K290" s="301">
        <v>-0.64473684210526316</v>
      </c>
      <c r="L290" s="2">
        <v>27305</v>
      </c>
      <c r="M290" s="301">
        <v>3.5113461296105306E-2</v>
      </c>
      <c r="N290" s="2">
        <v>607.27272727272702</v>
      </c>
      <c r="O290" s="2">
        <v>25791</v>
      </c>
      <c r="P290" s="301">
        <v>3.0915971513816951E-2</v>
      </c>
      <c r="Q290" s="14">
        <v>656.969696969697</v>
      </c>
      <c r="R290" s="2">
        <v>30781</v>
      </c>
      <c r="S290" s="301">
        <v>3.5747674676533538E-2</v>
      </c>
      <c r="T290" s="14">
        <v>799.39390000000003</v>
      </c>
      <c r="U290" s="301">
        <v>0.12730269181468595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1803</v>
      </c>
      <c r="B291" s="2">
        <v>168</v>
      </c>
      <c r="C291" s="301">
        <v>2.4855747891699954E-2</v>
      </c>
      <c r="D291" s="2">
        <v>60</v>
      </c>
      <c r="E291" s="2">
        <v>188</v>
      </c>
      <c r="F291" s="301">
        <v>2.8194361127774445E-2</v>
      </c>
      <c r="G291" s="14">
        <v>49.090909090909101</v>
      </c>
      <c r="H291" s="2">
        <v>136</v>
      </c>
      <c r="I291" s="301">
        <v>1.6322611617858859E-2</v>
      </c>
      <c r="J291" s="14">
        <v>79.393936199999999</v>
      </c>
      <c r="K291" s="301">
        <v>-0.19047619047619047</v>
      </c>
      <c r="L291" s="2">
        <v>13957</v>
      </c>
      <c r="M291" s="301">
        <v>1.7948309075617716E-2</v>
      </c>
      <c r="N291" s="2">
        <v>468.48484848484799</v>
      </c>
      <c r="O291" s="2">
        <v>13841</v>
      </c>
      <c r="P291" s="301">
        <v>1.6591367598105557E-2</v>
      </c>
      <c r="Q291" s="14">
        <v>417.575757575757</v>
      </c>
      <c r="R291" s="2">
        <v>15665</v>
      </c>
      <c r="S291" s="301">
        <v>1.8192629343032972E-2</v>
      </c>
      <c r="T291" s="14">
        <v>660</v>
      </c>
      <c r="U291" s="301">
        <v>0.12237586873970051</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1804</v>
      </c>
      <c r="B292" s="2">
        <v>30</v>
      </c>
      <c r="C292" s="301">
        <v>4.4385264092321351E-3</v>
      </c>
      <c r="D292" s="2">
        <v>22.424242424242401</v>
      </c>
      <c r="E292" s="2">
        <v>24</v>
      </c>
      <c r="F292" s="301">
        <v>3.5992801439712059E-3</v>
      </c>
      <c r="G292" s="14">
        <v>23.030303030302999</v>
      </c>
      <c r="H292" s="2">
        <v>12</v>
      </c>
      <c r="I292" s="301">
        <v>1.4402304368698992E-3</v>
      </c>
      <c r="J292" s="14">
        <v>15.757576</v>
      </c>
      <c r="K292" s="301">
        <v>-0.6</v>
      </c>
      <c r="L292" s="2">
        <v>5000</v>
      </c>
      <c r="M292" s="301">
        <v>6.4298592375215723E-3</v>
      </c>
      <c r="N292" s="2">
        <v>299.39393939393898</v>
      </c>
      <c r="O292" s="2">
        <v>4728</v>
      </c>
      <c r="P292" s="301">
        <v>5.6675085617977801E-3</v>
      </c>
      <c r="Q292" s="14">
        <v>291.51515151515099</v>
      </c>
      <c r="R292" s="2">
        <v>5482</v>
      </c>
      <c r="S292" s="301">
        <v>6.3665492536550752E-3</v>
      </c>
      <c r="T292" s="14">
        <v>350.90910000000002</v>
      </c>
      <c r="U292" s="301">
        <v>9.64E-2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1805</v>
      </c>
      <c r="B293" s="2">
        <v>157</v>
      </c>
      <c r="C293" s="301">
        <v>2.3228288208314841E-2</v>
      </c>
      <c r="D293" s="2">
        <v>47.272727272727202</v>
      </c>
      <c r="E293" s="2">
        <v>131</v>
      </c>
      <c r="F293" s="301">
        <v>1.964607078584283E-2</v>
      </c>
      <c r="G293" s="14">
        <v>88.484848484848399</v>
      </c>
      <c r="H293" s="2">
        <v>31</v>
      </c>
      <c r="I293" s="301">
        <v>3.7205952952472396E-3</v>
      </c>
      <c r="J293" s="14">
        <v>33.3333321</v>
      </c>
      <c r="K293" s="301">
        <v>-0.80254777070063699</v>
      </c>
      <c r="L293" s="2">
        <v>10424</v>
      </c>
      <c r="M293" s="301">
        <v>1.3404970538384974E-2</v>
      </c>
      <c r="N293" s="2">
        <v>346.666666666666</v>
      </c>
      <c r="O293" s="2">
        <v>10069</v>
      </c>
      <c r="P293" s="301">
        <v>1.2069827349564688E-2</v>
      </c>
      <c r="Q293" s="14">
        <v>354.54545454545399</v>
      </c>
      <c r="R293" s="2">
        <v>9684</v>
      </c>
      <c r="S293" s="301">
        <v>1.1246563840276495E-2</v>
      </c>
      <c r="T293" s="14">
        <v>349.09089999999998</v>
      </c>
      <c r="U293" s="301">
        <v>-7.0990023023791246E-2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1806</v>
      </c>
      <c r="B294" s="2">
        <v>194</v>
      </c>
      <c r="C294" s="301">
        <v>2.8702470779701138E-2</v>
      </c>
      <c r="D294" s="2">
        <v>75.757575757575694</v>
      </c>
      <c r="E294" s="2">
        <v>234</v>
      </c>
      <c r="F294" s="301">
        <v>3.5092981403719255E-2</v>
      </c>
      <c r="G294" s="14">
        <v>83.030303030303003</v>
      </c>
      <c r="H294" s="2">
        <v>97</v>
      </c>
      <c r="I294" s="301">
        <v>1.1641862698031686E-2</v>
      </c>
      <c r="J294" s="14">
        <v>49.696968099999999</v>
      </c>
      <c r="K294" s="301">
        <v>-0.5</v>
      </c>
      <c r="L294" s="2">
        <v>28858</v>
      </c>
      <c r="M294" s="301">
        <v>3.7110575575279504E-2</v>
      </c>
      <c r="N294" s="2">
        <v>395.75757575757501</v>
      </c>
      <c r="O294" s="2">
        <v>30805</v>
      </c>
      <c r="P294" s="301">
        <v>3.6926311600292007E-2</v>
      </c>
      <c r="Q294" s="14">
        <v>563.030303030303</v>
      </c>
      <c r="R294" s="2">
        <v>31067</v>
      </c>
      <c r="S294" s="301">
        <v>3.6079822266198873E-2</v>
      </c>
      <c r="T294" s="14">
        <v>603.03030000000001</v>
      </c>
      <c r="U294" s="301">
        <v>7.6547231270358312E-2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1807</v>
      </c>
      <c r="B295" s="2">
        <v>315</v>
      </c>
      <c r="C295" s="301">
        <v>4.6604527296937419E-2</v>
      </c>
      <c r="D295" s="2">
        <v>72.121212121212096</v>
      </c>
      <c r="E295" s="2">
        <v>214</v>
      </c>
      <c r="F295" s="301">
        <v>3.2093581283743254E-2</v>
      </c>
      <c r="G295" s="14">
        <v>52.727272727272698</v>
      </c>
      <c r="H295" s="2">
        <v>181</v>
      </c>
      <c r="I295" s="301">
        <v>2.1723475756120981E-2</v>
      </c>
      <c r="J295" s="14">
        <v>86.666664100000006</v>
      </c>
      <c r="K295" s="301">
        <v>-0.42539682539682538</v>
      </c>
      <c r="L295" s="2">
        <v>40200</v>
      </c>
      <c r="M295" s="301">
        <v>5.1696068269673441E-2</v>
      </c>
      <c r="N295" s="2">
        <v>549.09090909090901</v>
      </c>
      <c r="O295" s="2">
        <v>41308</v>
      </c>
      <c r="P295" s="301">
        <v>4.9516379794996339E-2</v>
      </c>
      <c r="Q295" s="14">
        <v>547.87878787878697</v>
      </c>
      <c r="R295" s="2">
        <v>49843</v>
      </c>
      <c r="S295" s="301">
        <v>5.7885427663248799E-2</v>
      </c>
      <c r="T295" s="14">
        <v>598.18179999999995</v>
      </c>
      <c r="U295" s="301">
        <v>0.23987562189054726</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1808</v>
      </c>
      <c r="B296" s="2">
        <v>345</v>
      </c>
      <c r="C296" s="301">
        <v>5.1043053706169551E-2</v>
      </c>
      <c r="D296" s="2">
        <v>78.181818181818201</v>
      </c>
      <c r="E296" s="2">
        <v>293</v>
      </c>
      <c r="F296" s="301">
        <v>4.3941211757648473E-2</v>
      </c>
      <c r="G296" s="14">
        <v>70.303030303030297</v>
      </c>
      <c r="H296" s="2">
        <v>466</v>
      </c>
      <c r="I296" s="301">
        <v>5.5928948631781085E-2</v>
      </c>
      <c r="J296" s="14">
        <v>120.606064</v>
      </c>
      <c r="K296" s="301">
        <v>0.35072463768115941</v>
      </c>
      <c r="L296" s="2">
        <v>40760</v>
      </c>
      <c r="M296" s="301">
        <v>5.2416212504275854E-2</v>
      </c>
      <c r="N296" s="2">
        <v>411.51515151515099</v>
      </c>
      <c r="O296" s="2">
        <v>39228</v>
      </c>
      <c r="P296" s="301">
        <v>4.7023059615525234E-2</v>
      </c>
      <c r="Q296" s="14">
        <v>478.18181818181802</v>
      </c>
      <c r="R296" s="2">
        <v>42390</v>
      </c>
      <c r="S296" s="301">
        <v>4.9229847293403621E-2</v>
      </c>
      <c r="T296" s="14">
        <v>510.90910000000002</v>
      </c>
      <c r="U296" s="301">
        <v>3.9990186457311089E-2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1809</v>
      </c>
      <c r="B297" s="2">
        <v>278</v>
      </c>
      <c r="C297" s="301">
        <v>4.1130344725551118E-2</v>
      </c>
      <c r="D297" s="2">
        <v>65.454545454545396</v>
      </c>
      <c r="E297" s="2">
        <v>471</v>
      </c>
      <c r="F297" s="301">
        <v>7.0635872825434917E-2</v>
      </c>
      <c r="G297" s="14">
        <v>114.54545454545401</v>
      </c>
      <c r="H297" s="2">
        <v>196</v>
      </c>
      <c r="I297" s="301">
        <v>2.3523763802208355E-2</v>
      </c>
      <c r="J297" s="14">
        <v>78.787880000000001</v>
      </c>
      <c r="K297" s="301">
        <v>-0.29496402877697842</v>
      </c>
      <c r="L297" s="2">
        <v>42645</v>
      </c>
      <c r="M297" s="301">
        <v>5.4840269436821486E-2</v>
      </c>
      <c r="N297" s="2">
        <v>429.69696969696901</v>
      </c>
      <c r="O297" s="2">
        <v>41788</v>
      </c>
      <c r="P297" s="301">
        <v>5.0091761374874283E-2</v>
      </c>
      <c r="Q297" s="14">
        <v>414.54545454545399</v>
      </c>
      <c r="R297" s="2">
        <v>40330</v>
      </c>
      <c r="S297" s="301">
        <v>4.6837455563646331E-2</v>
      </c>
      <c r="T297" s="14">
        <v>489.69695999999999</v>
      </c>
      <c r="U297" s="301">
        <v>-5.428537929417282E-2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1810</v>
      </c>
      <c r="B298" s="2">
        <v>413</v>
      </c>
      <c r="C298" s="301">
        <v>6.1103713567095722E-2</v>
      </c>
      <c r="D298" s="2">
        <v>84.848484848484802</v>
      </c>
      <c r="E298" s="2">
        <v>358</v>
      </c>
      <c r="F298" s="301">
        <v>5.3689262147570485E-2</v>
      </c>
      <c r="G298" s="14">
        <v>76.363636363636303</v>
      </c>
      <c r="H298" s="2">
        <v>158</v>
      </c>
      <c r="I298" s="301">
        <v>1.8963034085453672E-2</v>
      </c>
      <c r="J298" s="14">
        <v>64.242424</v>
      </c>
      <c r="K298" s="301">
        <v>-0.61743341404358354</v>
      </c>
      <c r="L298" s="2">
        <v>31263</v>
      </c>
      <c r="M298" s="301">
        <v>4.0203337868527381E-2</v>
      </c>
      <c r="N298" s="2">
        <v>250.30303030303</v>
      </c>
      <c r="O298" s="2">
        <v>35888</v>
      </c>
      <c r="P298" s="301">
        <v>4.301936278887452E-2</v>
      </c>
      <c r="Q298" s="14">
        <v>341.81818181818102</v>
      </c>
      <c r="R298" s="2">
        <v>37375</v>
      </c>
      <c r="S298" s="301">
        <v>4.3405650922174105E-2</v>
      </c>
      <c r="T298" s="14">
        <v>427.27273600000001</v>
      </c>
      <c r="U298" s="301">
        <v>0.19550267088891021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1811</v>
      </c>
      <c r="B299" s="2">
        <v>237</v>
      </c>
      <c r="C299" s="301">
        <v>3.5064358632933869E-2</v>
      </c>
      <c r="D299" s="2">
        <v>63.636363636363598</v>
      </c>
      <c r="E299" s="2">
        <v>253</v>
      </c>
      <c r="F299" s="301">
        <v>3.7942411517696457E-2</v>
      </c>
      <c r="G299" s="14">
        <v>60.606060606060602</v>
      </c>
      <c r="H299" s="2">
        <v>523</v>
      </c>
      <c r="I299" s="301">
        <v>6.2770043206913109E-2</v>
      </c>
      <c r="J299" s="14">
        <v>249.69697600000001</v>
      </c>
      <c r="K299" s="301">
        <v>1.2067510548523206</v>
      </c>
      <c r="L299" s="2">
        <v>19153</v>
      </c>
      <c r="M299" s="301">
        <v>2.4630218795250135E-2</v>
      </c>
      <c r="N299" s="2">
        <v>188.48484848484799</v>
      </c>
      <c r="O299" s="2">
        <v>22402</v>
      </c>
      <c r="P299" s="301">
        <v>2.6853537817553692E-2</v>
      </c>
      <c r="Q299" s="14">
        <v>243.636363636363</v>
      </c>
      <c r="R299" s="2">
        <v>26431</v>
      </c>
      <c r="S299" s="301">
        <v>3.0695779519036355E-2</v>
      </c>
      <c r="T299" s="14">
        <v>332.121216</v>
      </c>
      <c r="U299" s="301">
        <v>0.37999269044013995</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1812</v>
      </c>
      <c r="B300" s="2">
        <v>224</v>
      </c>
      <c r="C300" s="301">
        <v>3.3140997188933277E-2</v>
      </c>
      <c r="D300" s="2">
        <v>61.212121212121197</v>
      </c>
      <c r="E300" s="2">
        <v>210</v>
      </c>
      <c r="F300" s="301">
        <v>3.1493701259748048E-2</v>
      </c>
      <c r="G300" s="14">
        <v>67.272727272727195</v>
      </c>
      <c r="H300" s="2">
        <v>318</v>
      </c>
      <c r="I300" s="301">
        <v>3.8166106577052328E-2</v>
      </c>
      <c r="J300" s="14">
        <v>113.939392</v>
      </c>
      <c r="K300" s="301">
        <v>0.41964285714285715</v>
      </c>
      <c r="L300" s="2">
        <v>15294</v>
      </c>
      <c r="M300" s="301">
        <v>1.9667653435730986E-2</v>
      </c>
      <c r="N300" s="2">
        <v>270.30303030303003</v>
      </c>
      <c r="O300" s="2">
        <v>16552</v>
      </c>
      <c r="P300" s="301">
        <v>1.9841074812791213E-2</v>
      </c>
      <c r="Q300" s="14">
        <v>247.272727272727</v>
      </c>
      <c r="R300" s="2">
        <v>17262</v>
      </c>
      <c r="S300" s="301">
        <v>2.0047313611199182E-2</v>
      </c>
      <c r="T300" s="14">
        <v>314.54544099999998</v>
      </c>
      <c r="U300" s="301">
        <v>0.12867791290702235</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3" t="s">
        <v>1815</v>
      </c>
      <c r="B302" s="303"/>
      <c r="C302" s="303"/>
      <c r="D302" s="303"/>
      <c r="E302" s="303"/>
      <c r="F302" s="303"/>
      <c r="G302" s="303"/>
      <c r="H302" s="303"/>
      <c r="I302" s="303"/>
      <c r="J302" s="303"/>
      <c r="K302" s="303"/>
      <c r="L302" s="303"/>
      <c r="M302" s="303"/>
      <c r="N302" s="303"/>
      <c r="O302" s="303"/>
      <c r="P302" s="303"/>
      <c r="Q302" s="303"/>
      <c r="R302" s="303"/>
      <c r="S302" s="303"/>
      <c r="T302" s="303"/>
      <c r="U302" s="303"/>
      <c r="V302" s="122"/>
      <c r="W302" s="122"/>
      <c r="X302" s="122"/>
      <c r="Y302" s="122"/>
      <c r="Z302" s="122"/>
      <c r="AA302" s="122"/>
      <c r="AB302" s="122"/>
      <c r="AC302" s="122"/>
      <c r="AD302" s="122"/>
      <c r="AE302" s="122"/>
    </row>
    <row r="303" spans="1:31" x14ac:dyDescent="0.3">
      <c r="B303" s="304" t="s">
        <v>1700</v>
      </c>
      <c r="C303" s="304"/>
      <c r="D303" s="304" t="s">
        <v>1701</v>
      </c>
      <c r="E303" s="304" t="s">
        <v>1700</v>
      </c>
      <c r="F303" s="304"/>
      <c r="G303" s="304" t="s">
        <v>1701</v>
      </c>
      <c r="H303" s="304" t="s">
        <v>1700</v>
      </c>
      <c r="I303" s="304"/>
      <c r="J303" s="304" t="s">
        <v>1701</v>
      </c>
      <c r="K303" t="s">
        <v>170</v>
      </c>
      <c r="L303" s="304" t="s">
        <v>1700</v>
      </c>
      <c r="M303" s="304"/>
      <c r="N303" s="304" t="s">
        <v>1701</v>
      </c>
      <c r="O303" s="304" t="s">
        <v>1700</v>
      </c>
      <c r="P303" s="304"/>
      <c r="Q303" s="304" t="s">
        <v>1701</v>
      </c>
      <c r="R303" s="304" t="s">
        <v>1700</v>
      </c>
      <c r="S303" s="304"/>
      <c r="T303" s="304" t="s">
        <v>1701</v>
      </c>
      <c r="U303" t="s">
        <v>170</v>
      </c>
      <c r="V303" s="207" t="s">
        <v>1700</v>
      </c>
      <c r="W303" s="207"/>
      <c r="X303" s="207" t="s">
        <v>1701</v>
      </c>
      <c r="Y303" s="207" t="s">
        <v>1700</v>
      </c>
      <c r="Z303" s="207"/>
      <c r="AA303" s="207" t="s">
        <v>1701</v>
      </c>
      <c r="AB303" s="207" t="s">
        <v>1700</v>
      </c>
      <c r="AC303" s="207"/>
      <c r="AD303" s="207" t="s">
        <v>1701</v>
      </c>
      <c r="AE303" t="s">
        <v>170</v>
      </c>
    </row>
    <row r="304" spans="1:31" x14ac:dyDescent="0.3">
      <c r="A304" t="s">
        <v>172</v>
      </c>
      <c r="B304" s="2">
        <v>1785</v>
      </c>
      <c r="C304" t="s">
        <v>170</v>
      </c>
      <c r="D304" s="2">
        <v>85.454545454545396</v>
      </c>
      <c r="E304" s="2">
        <v>1744</v>
      </c>
      <c r="F304" t="s">
        <v>170</v>
      </c>
      <c r="G304" s="14">
        <v>109.09090909090899</v>
      </c>
      <c r="H304" s="2">
        <v>2003</v>
      </c>
      <c r="I304" t="s">
        <v>170</v>
      </c>
      <c r="J304" s="14">
        <v>224.24243200000001</v>
      </c>
      <c r="K304" s="301">
        <v>0.12212885154061624</v>
      </c>
      <c r="L304" s="2">
        <v>185559</v>
      </c>
      <c r="M304" t="s">
        <v>170</v>
      </c>
      <c r="N304" s="2">
        <v>1049.69696969696</v>
      </c>
      <c r="O304" s="2">
        <v>196097</v>
      </c>
      <c r="P304" t="s">
        <v>170</v>
      </c>
      <c r="Q304" s="14">
        <v>1229.69696969696</v>
      </c>
      <c r="R304" s="2">
        <v>201939</v>
      </c>
      <c r="S304" t="s">
        <v>170</v>
      </c>
      <c r="T304" s="14">
        <v>1221.21216</v>
      </c>
      <c r="U304" s="301">
        <v>8.8273810486152654E-2</v>
      </c>
      <c r="V304" s="2">
        <v>8495322</v>
      </c>
      <c r="W304" s="27" t="s">
        <v>170</v>
      </c>
      <c r="X304" s="2">
        <v>13850</v>
      </c>
      <c r="Y304" s="2">
        <v>8732734</v>
      </c>
      <c r="Z304" s="27" t="s">
        <v>170</v>
      </c>
      <c r="AA304" s="14">
        <v>13901.82</v>
      </c>
      <c r="AB304" s="2">
        <v>8986666</v>
      </c>
      <c r="AC304" s="27" t="s">
        <v>170</v>
      </c>
      <c r="AD304" s="14">
        <v>14521.21</v>
      </c>
      <c r="AE304" s="27">
        <v>5.8000000000000003E-2</v>
      </c>
    </row>
    <row r="305" spans="1:31" x14ac:dyDescent="0.3">
      <c r="A305" t="s">
        <v>1798</v>
      </c>
      <c r="B305" s="2">
        <v>166</v>
      </c>
      <c r="C305" s="301">
        <v>9.2997198879551823E-2</v>
      </c>
      <c r="D305" s="2">
        <v>64.242424242424207</v>
      </c>
      <c r="E305" s="2">
        <v>333</v>
      </c>
      <c r="F305" s="301">
        <v>0.19094036697247707</v>
      </c>
      <c r="G305" s="14">
        <v>87.272727272727195</v>
      </c>
      <c r="H305" s="2">
        <v>516</v>
      </c>
      <c r="I305" s="301">
        <v>0.25761357963055415</v>
      </c>
      <c r="J305" s="14">
        <v>143.636368</v>
      </c>
      <c r="K305" s="301">
        <v>2.1084337349397591</v>
      </c>
      <c r="L305" s="2">
        <v>31182</v>
      </c>
      <c r="M305" s="301">
        <v>0.16804358721484811</v>
      </c>
      <c r="N305" s="2">
        <v>829.09090909090901</v>
      </c>
      <c r="O305" s="2">
        <v>37996</v>
      </c>
      <c r="P305" s="301">
        <v>0.19376125080954834</v>
      </c>
      <c r="Q305" s="14">
        <v>829.69696969696895</v>
      </c>
      <c r="R305" s="2">
        <v>33691</v>
      </c>
      <c r="S305" s="301">
        <v>0.16683751033728006</v>
      </c>
      <c r="T305" s="14">
        <v>932.72730000000001</v>
      </c>
      <c r="U305" s="301">
        <v>8.0463087678789041E-2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1762</v>
      </c>
      <c r="B306" s="2">
        <v>0</v>
      </c>
      <c r="C306" s="301">
        <v>0</v>
      </c>
      <c r="D306" s="2">
        <v>80</v>
      </c>
      <c r="E306" s="2">
        <v>72</v>
      </c>
      <c r="F306" s="301">
        <v>4.1284403669724773E-2</v>
      </c>
      <c r="G306" s="14">
        <v>38.787878787878697</v>
      </c>
      <c r="H306" s="2">
        <v>18</v>
      </c>
      <c r="I306" s="301">
        <v>8.9865202196704949E-3</v>
      </c>
      <c r="J306" s="14">
        <v>21.818182</v>
      </c>
      <c r="L306" s="2">
        <v>12713</v>
      </c>
      <c r="M306" s="301">
        <v>6.8511901874875381E-2</v>
      </c>
      <c r="N306" s="2">
        <v>507.27272727272702</v>
      </c>
      <c r="O306" s="2">
        <v>14360</v>
      </c>
      <c r="P306" s="301">
        <v>7.322906520752484E-2</v>
      </c>
      <c r="Q306" s="14">
        <v>569.69696969696895</v>
      </c>
      <c r="R306" s="2">
        <v>13070</v>
      </c>
      <c r="S306" s="301">
        <v>6.4722515214990672E-2</v>
      </c>
      <c r="T306" s="14">
        <v>596.96969999999999</v>
      </c>
      <c r="U306" s="301">
        <v>2.808149138676945E-2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1816</v>
      </c>
      <c r="B307" s="2">
        <v>0</v>
      </c>
      <c r="C307" s="301">
        <v>0</v>
      </c>
      <c r="D307" s="2">
        <v>80</v>
      </c>
      <c r="E307" s="2">
        <v>41</v>
      </c>
      <c r="F307" s="301">
        <v>2.3509174311926607E-2</v>
      </c>
      <c r="G307" s="14">
        <v>32.121212121212103</v>
      </c>
      <c r="H307" s="2">
        <v>18</v>
      </c>
      <c r="I307" s="301">
        <v>8.9865202196704949E-3</v>
      </c>
      <c r="J307" s="14">
        <v>21.818182</v>
      </c>
      <c r="L307" s="2">
        <v>9942</v>
      </c>
      <c r="M307" s="301">
        <v>5.3578646144891919E-2</v>
      </c>
      <c r="N307" s="2">
        <v>476.36363636363598</v>
      </c>
      <c r="O307" s="2">
        <v>11273</v>
      </c>
      <c r="P307" s="301">
        <v>5.7486855994737296E-2</v>
      </c>
      <c r="Q307" s="14">
        <v>495.75757575757501</v>
      </c>
      <c r="R307" s="2">
        <v>8490</v>
      </c>
      <c r="S307" s="301">
        <v>4.2042398942254838E-2</v>
      </c>
      <c r="T307" s="14">
        <v>530.30304000000001</v>
      </c>
      <c r="U307" s="301">
        <v>-0.14604707302353651</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1817</v>
      </c>
      <c r="B308" s="2">
        <v>0</v>
      </c>
      <c r="C308" s="301">
        <v>0</v>
      </c>
      <c r="D308" s="2">
        <v>80</v>
      </c>
      <c r="E308" s="2">
        <v>24</v>
      </c>
      <c r="F308" s="301">
        <v>1.3761467889908258E-2</v>
      </c>
      <c r="G308" s="14">
        <v>25.4545454545454</v>
      </c>
      <c r="H308" s="2">
        <v>0</v>
      </c>
      <c r="I308" s="301">
        <v>0</v>
      </c>
      <c r="J308" s="14">
        <v>11.515152</v>
      </c>
      <c r="L308" s="2">
        <v>1243</v>
      </c>
      <c r="M308" s="301">
        <v>6.6986780484913156E-3</v>
      </c>
      <c r="N308" s="2">
        <v>195.15151515151501</v>
      </c>
      <c r="O308" s="2">
        <v>1019</v>
      </c>
      <c r="P308" s="301">
        <v>5.1964079001718538E-3</v>
      </c>
      <c r="Q308" s="14">
        <v>152.72727272727201</v>
      </c>
      <c r="R308" s="2">
        <v>933</v>
      </c>
      <c r="S308" s="301">
        <v>4.6202070922407258E-3</v>
      </c>
      <c r="T308" s="14">
        <v>156.363632</v>
      </c>
      <c r="U308" s="301">
        <v>-0.24939662107803701</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1818</v>
      </c>
      <c r="B309" s="2">
        <v>0</v>
      </c>
      <c r="C309" s="301">
        <v>0</v>
      </c>
      <c r="D309" s="2">
        <v>80</v>
      </c>
      <c r="E309" s="2">
        <v>17</v>
      </c>
      <c r="F309" s="301">
        <v>9.7477064220183492E-3</v>
      </c>
      <c r="G309" s="14">
        <v>20.606060606060598</v>
      </c>
      <c r="H309" s="2">
        <v>18</v>
      </c>
      <c r="I309" s="301">
        <v>8.9865202196704949E-3</v>
      </c>
      <c r="J309" s="14">
        <v>21.818182</v>
      </c>
      <c r="L309" s="2">
        <v>4598</v>
      </c>
      <c r="M309" s="301">
        <v>2.4779180745746636E-2</v>
      </c>
      <c r="N309" s="2">
        <v>302.42424242424198</v>
      </c>
      <c r="O309" s="2">
        <v>5339</v>
      </c>
      <c r="P309" s="301">
        <v>2.7226321667338103E-2</v>
      </c>
      <c r="Q309" s="14">
        <v>313.93939393939303</v>
      </c>
      <c r="R309" s="2">
        <v>3301</v>
      </c>
      <c r="S309" s="301">
        <v>1.6346520483908507E-2</v>
      </c>
      <c r="T309" s="14">
        <v>297.57574499999998</v>
      </c>
      <c r="U309" s="301">
        <v>-0.28207916485428447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1819</v>
      </c>
      <c r="B310" s="2">
        <v>0</v>
      </c>
      <c r="C310" s="301">
        <v>0</v>
      </c>
      <c r="D310" s="2">
        <v>80</v>
      </c>
      <c r="E310" s="2">
        <v>0</v>
      </c>
      <c r="F310" s="301">
        <v>0</v>
      </c>
      <c r="G310" s="14">
        <v>10.303030303030299</v>
      </c>
      <c r="H310" s="2">
        <v>0</v>
      </c>
      <c r="I310" s="301">
        <v>0</v>
      </c>
      <c r="J310" s="14">
        <v>11.515152</v>
      </c>
      <c r="L310" s="2">
        <v>4101</v>
      </c>
      <c r="M310" s="301">
        <v>2.2100787350653971E-2</v>
      </c>
      <c r="N310" s="2">
        <v>338.78787878787801</v>
      </c>
      <c r="O310" s="2">
        <v>4915</v>
      </c>
      <c r="P310" s="301">
        <v>2.5064126427227343E-2</v>
      </c>
      <c r="Q310" s="14">
        <v>332.72727272727201</v>
      </c>
      <c r="R310" s="2">
        <v>4256</v>
      </c>
      <c r="S310" s="301">
        <v>2.1075671366105605E-2</v>
      </c>
      <c r="T310" s="14">
        <v>378.18182400000001</v>
      </c>
      <c r="U310" s="301">
        <v>3.7795659595220681E-2</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1820</v>
      </c>
      <c r="B311" s="2">
        <v>0</v>
      </c>
      <c r="C311" s="301">
        <v>0</v>
      </c>
      <c r="D311" s="2">
        <v>80</v>
      </c>
      <c r="E311" s="2">
        <v>31</v>
      </c>
      <c r="F311" s="301">
        <v>1.7775229357798166E-2</v>
      </c>
      <c r="G311" s="14">
        <v>23.030303030302999</v>
      </c>
      <c r="H311" s="2">
        <v>0</v>
      </c>
      <c r="I311" s="301">
        <v>0</v>
      </c>
      <c r="J311" s="14">
        <v>11.515152</v>
      </c>
      <c r="L311" s="2">
        <v>2771</v>
      </c>
      <c r="M311" s="301">
        <v>1.4933255729983455E-2</v>
      </c>
      <c r="N311" s="2">
        <v>225.45454545454501</v>
      </c>
      <c r="O311" s="2">
        <v>3087</v>
      </c>
      <c r="P311" s="301">
        <v>1.5742209212787548E-2</v>
      </c>
      <c r="Q311" s="14">
        <v>246.06060606060601</v>
      </c>
      <c r="R311" s="2">
        <v>4580</v>
      </c>
      <c r="S311" s="301">
        <v>2.2680116272735827E-2</v>
      </c>
      <c r="T311" s="14">
        <v>361.81817599999999</v>
      </c>
      <c r="U311" s="301">
        <v>0.65283291230602669</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1763</v>
      </c>
      <c r="B312" s="2">
        <v>166</v>
      </c>
      <c r="C312" s="301">
        <v>9.2997198879551823E-2</v>
      </c>
      <c r="D312" s="2">
        <v>64.242424242424207</v>
      </c>
      <c r="E312" s="2">
        <v>261</v>
      </c>
      <c r="F312" s="301">
        <v>0.1496559633027523</v>
      </c>
      <c r="G312" s="14">
        <v>78.181818181818201</v>
      </c>
      <c r="H312" s="2">
        <v>498</v>
      </c>
      <c r="I312" s="301">
        <v>0.24862705941088367</v>
      </c>
      <c r="J312" s="14">
        <v>140.606064</v>
      </c>
      <c r="K312" s="301">
        <v>2</v>
      </c>
      <c r="L312" s="2">
        <v>18469</v>
      </c>
      <c r="M312" s="301">
        <v>9.9531685339972725E-2</v>
      </c>
      <c r="N312" s="2">
        <v>638.18181818181802</v>
      </c>
      <c r="O312" s="2">
        <v>23636</v>
      </c>
      <c r="P312" s="301">
        <v>0.12053218560202349</v>
      </c>
      <c r="Q312" s="14">
        <v>599.39393939393904</v>
      </c>
      <c r="R312" s="2">
        <v>20621</v>
      </c>
      <c r="S312" s="301">
        <v>0.1021149951222894</v>
      </c>
      <c r="T312" s="14">
        <v>915.15150000000006</v>
      </c>
      <c r="U312" s="301">
        <v>0.11651957333910877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1764</v>
      </c>
      <c r="B313" s="2">
        <v>0</v>
      </c>
      <c r="C313" s="301">
        <v>0</v>
      </c>
      <c r="D313" s="2">
        <v>80</v>
      </c>
      <c r="E313" s="2">
        <v>33</v>
      </c>
      <c r="F313" s="301">
        <v>1.8922018348623854E-2</v>
      </c>
      <c r="G313" s="14">
        <v>25.4545454545454</v>
      </c>
      <c r="H313" s="2">
        <v>132</v>
      </c>
      <c r="I313" s="301">
        <v>6.5901148277583629E-2</v>
      </c>
      <c r="J313" s="14">
        <v>84.242424</v>
      </c>
      <c r="L313" s="2">
        <v>3615</v>
      </c>
      <c r="M313" s="301">
        <v>1.9481674292273616E-2</v>
      </c>
      <c r="N313" s="2">
        <v>263.636363636363</v>
      </c>
      <c r="O313" s="2">
        <v>4864</v>
      </c>
      <c r="P313" s="301">
        <v>2.4804051056364962E-2</v>
      </c>
      <c r="Q313" s="14">
        <v>333.33333333333297</v>
      </c>
      <c r="R313" s="2">
        <v>3921</v>
      </c>
      <c r="S313" s="301">
        <v>1.94167545644972E-2</v>
      </c>
      <c r="T313" s="14">
        <v>409.09089999999998</v>
      </c>
      <c r="U313" s="301">
        <v>8.464730290456432E-2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1821</v>
      </c>
      <c r="B314" s="2">
        <v>0</v>
      </c>
      <c r="C314" s="301">
        <v>0</v>
      </c>
      <c r="D314" s="2">
        <v>80</v>
      </c>
      <c r="E314" s="2">
        <v>22</v>
      </c>
      <c r="F314" s="301">
        <v>1.261467889908257E-2</v>
      </c>
      <c r="G314" s="14">
        <v>23.030303030302999</v>
      </c>
      <c r="H314" s="2">
        <v>82</v>
      </c>
      <c r="I314" s="301">
        <v>4.0938592111832255E-2</v>
      </c>
      <c r="J314" s="14">
        <v>78.181816100000006</v>
      </c>
      <c r="L314" s="2">
        <v>3126</v>
      </c>
      <c r="M314" s="301">
        <v>1.6846393869335358E-2</v>
      </c>
      <c r="N314" s="2">
        <v>244.84848484848399</v>
      </c>
      <c r="O314" s="2">
        <v>3772</v>
      </c>
      <c r="P314" s="301">
        <v>1.9235378409664605E-2</v>
      </c>
      <c r="Q314" s="14">
        <v>283.636363636363</v>
      </c>
      <c r="R314" s="2">
        <v>2716</v>
      </c>
      <c r="S314" s="301">
        <v>1.3449606069159499E-2</v>
      </c>
      <c r="T314" s="14">
        <v>256.36364700000001</v>
      </c>
      <c r="U314" s="301">
        <v>-0.13115802943058222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1822</v>
      </c>
      <c r="B315" s="2">
        <v>0</v>
      </c>
      <c r="C315" s="301">
        <v>0</v>
      </c>
      <c r="D315" s="2">
        <v>80</v>
      </c>
      <c r="E315" s="2">
        <v>0</v>
      </c>
      <c r="F315" s="301">
        <v>0</v>
      </c>
      <c r="G315" s="14">
        <v>10.303030303030299</v>
      </c>
      <c r="H315" s="2">
        <v>0</v>
      </c>
      <c r="I315" s="301">
        <v>0</v>
      </c>
      <c r="J315" s="14">
        <v>11.515152</v>
      </c>
      <c r="L315" s="2">
        <v>884</v>
      </c>
      <c r="M315" s="301">
        <v>4.7639834230622062E-3</v>
      </c>
      <c r="N315" s="2">
        <v>132.72727272727201</v>
      </c>
      <c r="O315" s="2">
        <v>768</v>
      </c>
      <c r="P315" s="301">
        <v>3.9164291141628891E-3</v>
      </c>
      <c r="Q315" s="14">
        <v>117.575757575757</v>
      </c>
      <c r="R315" s="2">
        <v>494</v>
      </c>
      <c r="S315" s="301">
        <v>2.4462832835658293E-3</v>
      </c>
      <c r="T315" s="14">
        <v>106.666664</v>
      </c>
      <c r="U315" s="301">
        <v>-0.44117647058823528</v>
      </c>
      <c r="V315" s="2">
        <v>16458</v>
      </c>
      <c r="W315" s="27">
        <v>2E-3</v>
      </c>
      <c r="X315" s="2">
        <v>627</v>
      </c>
      <c r="Y315" s="2">
        <v>20164</v>
      </c>
      <c r="Z315" s="27">
        <v>2E-3</v>
      </c>
      <c r="AA315" s="14">
        <v>672.12</v>
      </c>
      <c r="AB315" s="2">
        <v>10284</v>
      </c>
      <c r="AC315" s="27">
        <v>1E-3</v>
      </c>
      <c r="AD315" s="14">
        <v>459.39</v>
      </c>
      <c r="AE315" s="27">
        <v>-0.375</v>
      </c>
    </row>
    <row r="316" spans="1:31" x14ac:dyDescent="0.3">
      <c r="A316" t="s">
        <v>1823</v>
      </c>
      <c r="B316" s="2">
        <v>0</v>
      </c>
      <c r="C316" s="301">
        <v>0</v>
      </c>
      <c r="D316" s="2">
        <v>80</v>
      </c>
      <c r="E316" s="2">
        <v>0</v>
      </c>
      <c r="F316" s="301">
        <v>0</v>
      </c>
      <c r="G316" s="14">
        <v>10.303030303030299</v>
      </c>
      <c r="H316" s="2">
        <v>82</v>
      </c>
      <c r="I316" s="301">
        <v>4.0938592111832255E-2</v>
      </c>
      <c r="J316" s="14">
        <v>78.181816100000006</v>
      </c>
      <c r="L316" s="2">
        <v>764</v>
      </c>
      <c r="M316" s="301">
        <v>4.1172888407460702E-3</v>
      </c>
      <c r="N316" s="2">
        <v>129.09090909090901</v>
      </c>
      <c r="O316" s="2">
        <v>1214</v>
      </c>
      <c r="P316" s="301">
        <v>6.1908137299397743E-3</v>
      </c>
      <c r="Q316" s="14">
        <v>169.69696969696901</v>
      </c>
      <c r="R316" s="2">
        <v>654</v>
      </c>
      <c r="S316" s="301">
        <v>3.2386017559758143E-3</v>
      </c>
      <c r="T316" s="14">
        <v>152.121216</v>
      </c>
      <c r="U316" s="301">
        <v>-0.14397905759162305</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1824</v>
      </c>
      <c r="B317" s="2">
        <v>0</v>
      </c>
      <c r="C317" s="301">
        <v>0</v>
      </c>
      <c r="D317" s="2">
        <v>80</v>
      </c>
      <c r="E317" s="2">
        <v>22</v>
      </c>
      <c r="F317" s="301">
        <v>1.261467889908257E-2</v>
      </c>
      <c r="G317" s="14">
        <v>23.030303030302999</v>
      </c>
      <c r="H317" s="2">
        <v>0</v>
      </c>
      <c r="I317" s="301">
        <v>0</v>
      </c>
      <c r="J317" s="14">
        <v>11.515152</v>
      </c>
      <c r="L317" s="2">
        <v>1478</v>
      </c>
      <c r="M317" s="301">
        <v>7.9651216055270837E-3</v>
      </c>
      <c r="N317" s="2">
        <v>190.30303030303</v>
      </c>
      <c r="O317" s="2">
        <v>1790</v>
      </c>
      <c r="P317" s="301">
        <v>9.1281355655619418E-3</v>
      </c>
      <c r="Q317" s="14">
        <v>186.06060606060601</v>
      </c>
      <c r="R317" s="2">
        <v>1568</v>
      </c>
      <c r="S317" s="301">
        <v>7.7647210296178546E-3</v>
      </c>
      <c r="T317" s="14">
        <v>199.393936</v>
      </c>
      <c r="U317" s="301">
        <v>6.0893098782138028E-2</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1825</v>
      </c>
      <c r="B318" s="2">
        <v>0</v>
      </c>
      <c r="C318" s="301">
        <v>0</v>
      </c>
      <c r="D318" s="2">
        <v>80</v>
      </c>
      <c r="E318" s="2">
        <v>11</v>
      </c>
      <c r="F318" s="301">
        <v>6.3073394495412848E-3</v>
      </c>
      <c r="G318" s="14">
        <v>10.909090909090899</v>
      </c>
      <c r="H318" s="2">
        <v>50</v>
      </c>
      <c r="I318" s="301">
        <v>2.4962556165751371E-2</v>
      </c>
      <c r="J318" s="14">
        <v>38.787880000000001</v>
      </c>
      <c r="L318" s="2">
        <v>489</v>
      </c>
      <c r="M318" s="301">
        <v>2.6352804229382567E-3</v>
      </c>
      <c r="N318" s="2">
        <v>98.787878787878796</v>
      </c>
      <c r="O318" s="2">
        <v>1092</v>
      </c>
      <c r="P318" s="301">
        <v>5.5686726467003575E-3</v>
      </c>
      <c r="Q318" s="14">
        <v>175.15151515151501</v>
      </c>
      <c r="R318" s="2">
        <v>1205</v>
      </c>
      <c r="S318" s="301">
        <v>5.9671484953377008E-3</v>
      </c>
      <c r="T318" s="14">
        <v>312.121216</v>
      </c>
      <c r="U318" s="301">
        <v>1.4642126789366052</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1765</v>
      </c>
      <c r="B319" s="2">
        <v>166</v>
      </c>
      <c r="C319" s="301">
        <v>9.2997198879551823E-2</v>
      </c>
      <c r="D319" s="2">
        <v>64.242424242424207</v>
      </c>
      <c r="E319" s="2">
        <v>228</v>
      </c>
      <c r="F319" s="301">
        <v>0.13073394495412843</v>
      </c>
      <c r="G319" s="14">
        <v>72.121212121212096</v>
      </c>
      <c r="H319" s="2">
        <v>366</v>
      </c>
      <c r="I319" s="301">
        <v>0.18272591113330006</v>
      </c>
      <c r="J319" s="14">
        <v>136.96969999999999</v>
      </c>
      <c r="K319" s="301">
        <v>1.2048192771084338</v>
      </c>
      <c r="L319" s="2">
        <v>14854</v>
      </c>
      <c r="M319" s="301">
        <v>8.0050011047699113E-2</v>
      </c>
      <c r="N319" s="2">
        <v>617.57575757575705</v>
      </c>
      <c r="O319" s="2">
        <v>18772</v>
      </c>
      <c r="P319" s="301">
        <v>9.5728134545658525E-2</v>
      </c>
      <c r="Q319" s="14">
        <v>593.33333333333303</v>
      </c>
      <c r="R319" s="2">
        <v>16700</v>
      </c>
      <c r="S319" s="301">
        <v>8.2698240557792208E-2</v>
      </c>
      <c r="T319" s="14">
        <v>734.54549999999995</v>
      </c>
      <c r="U319" s="301">
        <v>0.12427628921502626</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1821</v>
      </c>
      <c r="B320" s="2">
        <v>166</v>
      </c>
      <c r="C320" s="301">
        <v>9.2997198879551823E-2</v>
      </c>
      <c r="D320" s="2">
        <v>64.242424242424207</v>
      </c>
      <c r="E320" s="2">
        <v>228</v>
      </c>
      <c r="F320" s="301">
        <v>0.13073394495412843</v>
      </c>
      <c r="G320" s="14">
        <v>72.121212121212096</v>
      </c>
      <c r="H320" s="2">
        <v>241</v>
      </c>
      <c r="I320" s="301">
        <v>0.12031952071892162</v>
      </c>
      <c r="J320" s="14">
        <v>108.484848</v>
      </c>
      <c r="K320" s="301">
        <v>0.45180722891566266</v>
      </c>
      <c r="L320" s="2">
        <v>13860</v>
      </c>
      <c r="M320" s="301">
        <v>7.4693224257513777E-2</v>
      </c>
      <c r="N320" s="2">
        <v>593.93939393939399</v>
      </c>
      <c r="O320" s="2">
        <v>16899</v>
      </c>
      <c r="P320" s="301">
        <v>8.6176739062810745E-2</v>
      </c>
      <c r="Q320" s="14">
        <v>581.81818181818096</v>
      </c>
      <c r="R320" s="2">
        <v>14289</v>
      </c>
      <c r="S320" s="301">
        <v>7.0758991576664237E-2</v>
      </c>
      <c r="T320" s="14">
        <v>661.21209999999996</v>
      </c>
      <c r="U320" s="301">
        <v>3.0952380952380953E-2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1822</v>
      </c>
      <c r="B321" s="2">
        <v>53</v>
      </c>
      <c r="C321" s="301">
        <v>2.9691876750700279E-2</v>
      </c>
      <c r="D321" s="2">
        <v>39.393939393939398</v>
      </c>
      <c r="E321" s="2">
        <v>38</v>
      </c>
      <c r="F321" s="301">
        <v>2.1788990825688075E-2</v>
      </c>
      <c r="G321" s="14">
        <v>38.181818181818102</v>
      </c>
      <c r="H321" s="2">
        <v>88</v>
      </c>
      <c r="I321" s="301">
        <v>4.393409885172242E-2</v>
      </c>
      <c r="J321" s="14">
        <v>80</v>
      </c>
      <c r="K321" s="301">
        <v>0.660377358490566</v>
      </c>
      <c r="L321" s="2">
        <v>3079</v>
      </c>
      <c r="M321" s="301">
        <v>1.6593105157928206E-2</v>
      </c>
      <c r="N321" s="2">
        <v>249.09090909090901</v>
      </c>
      <c r="O321" s="2">
        <v>2617</v>
      </c>
      <c r="P321" s="301">
        <v>1.3345436187193072E-2</v>
      </c>
      <c r="Q321" s="14">
        <v>263.030303030303</v>
      </c>
      <c r="R321" s="2">
        <v>2074</v>
      </c>
      <c r="S321" s="301">
        <v>1.0270428198614434E-2</v>
      </c>
      <c r="T321" s="14">
        <v>267.27273600000001</v>
      </c>
      <c r="U321" s="301">
        <v>-0.3264046768431309</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1823</v>
      </c>
      <c r="B322" s="2">
        <v>56</v>
      </c>
      <c r="C322" s="301">
        <v>3.1372549019607843E-2</v>
      </c>
      <c r="D322" s="2">
        <v>41.212121212121197</v>
      </c>
      <c r="E322" s="2">
        <v>47</v>
      </c>
      <c r="F322" s="301">
        <v>2.6949541284403671E-2</v>
      </c>
      <c r="G322" s="14">
        <v>33.3333333333333</v>
      </c>
      <c r="H322" s="2">
        <v>80</v>
      </c>
      <c r="I322" s="301">
        <v>3.99400898652022E-2</v>
      </c>
      <c r="J322" s="14">
        <v>67.878784199999998</v>
      </c>
      <c r="K322" s="301">
        <v>0.42857142857142855</v>
      </c>
      <c r="L322" s="2">
        <v>4492</v>
      </c>
      <c r="M322" s="301">
        <v>2.4207933864700715E-2</v>
      </c>
      <c r="N322" s="2">
        <v>301.81818181818102</v>
      </c>
      <c r="O322" s="2">
        <v>6044</v>
      </c>
      <c r="P322" s="301">
        <v>3.0821481205729816E-2</v>
      </c>
      <c r="Q322" s="14">
        <v>359.39393939393898</v>
      </c>
      <c r="R322" s="2">
        <v>5073</v>
      </c>
      <c r="S322" s="301">
        <v>2.5121447565849091E-2</v>
      </c>
      <c r="T322" s="14">
        <v>430.90910000000002</v>
      </c>
      <c r="U322" s="301">
        <v>0.12934105075690117</v>
      </c>
      <c r="V322" s="2">
        <v>103234</v>
      </c>
      <c r="W322" s="27">
        <v>1.2E-2</v>
      </c>
      <c r="X322" s="2">
        <v>1496</v>
      </c>
      <c r="Y322" s="2">
        <v>119334</v>
      </c>
      <c r="Z322" s="27">
        <v>1.4E-2</v>
      </c>
      <c r="AA322" s="14">
        <v>1385.45</v>
      </c>
      <c r="AB322" s="2">
        <v>86679</v>
      </c>
      <c r="AC322" s="27">
        <v>0.01</v>
      </c>
      <c r="AD322" s="14">
        <v>1621.82</v>
      </c>
      <c r="AE322" s="27">
        <v>-0.16</v>
      </c>
    </row>
    <row r="323" spans="1:31" x14ac:dyDescent="0.3">
      <c r="A323" t="s">
        <v>1824</v>
      </c>
      <c r="B323" s="2">
        <v>57</v>
      </c>
      <c r="C323" s="301">
        <v>3.1932773109243695E-2</v>
      </c>
      <c r="D323" s="2">
        <v>43.636363636363598</v>
      </c>
      <c r="E323" s="2">
        <v>143</v>
      </c>
      <c r="F323" s="301">
        <v>8.1995412844036691E-2</v>
      </c>
      <c r="G323" s="14">
        <v>64.848484848484802</v>
      </c>
      <c r="H323" s="2">
        <v>73</v>
      </c>
      <c r="I323" s="301">
        <v>3.6445332001997004E-2</v>
      </c>
      <c r="J323" s="14">
        <v>55.757576</v>
      </c>
      <c r="K323" s="301">
        <v>0.2807017543859649</v>
      </c>
      <c r="L323" s="2">
        <v>6289</v>
      </c>
      <c r="M323" s="301">
        <v>3.389218523488486E-2</v>
      </c>
      <c r="N323" s="2">
        <v>390.90909090909099</v>
      </c>
      <c r="O323" s="2">
        <v>8238</v>
      </c>
      <c r="P323" s="301">
        <v>4.2009821669887863E-2</v>
      </c>
      <c r="Q323" s="14">
        <v>480.60606060606</v>
      </c>
      <c r="R323" s="2">
        <v>7142</v>
      </c>
      <c r="S323" s="301">
        <v>3.5367115812200714E-2</v>
      </c>
      <c r="T323" s="14">
        <v>476.96969999999999</v>
      </c>
      <c r="U323" s="301">
        <v>0.13563364604865638</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1825</v>
      </c>
      <c r="B324" s="2">
        <v>0</v>
      </c>
      <c r="C324" s="301">
        <v>0</v>
      </c>
      <c r="D324" s="2">
        <v>80</v>
      </c>
      <c r="E324" s="2">
        <v>0</v>
      </c>
      <c r="F324" s="301">
        <v>0</v>
      </c>
      <c r="G324" s="14">
        <v>10.303030303030299</v>
      </c>
      <c r="H324" s="2">
        <v>125</v>
      </c>
      <c r="I324" s="301">
        <v>6.2406390414378433E-2</v>
      </c>
      <c r="J324" s="14">
        <v>75.757576</v>
      </c>
      <c r="L324" s="2">
        <v>994</v>
      </c>
      <c r="M324" s="301">
        <v>5.3567867901853318E-3</v>
      </c>
      <c r="N324" s="2">
        <v>118.181818181818</v>
      </c>
      <c r="O324" s="2">
        <v>1873</v>
      </c>
      <c r="P324" s="301">
        <v>9.5513954828477746E-3</v>
      </c>
      <c r="Q324" s="14">
        <v>197.575757575757</v>
      </c>
      <c r="R324" s="2">
        <v>2411</v>
      </c>
      <c r="S324" s="301">
        <v>1.1939248981127965E-2</v>
      </c>
      <c r="T324" s="14">
        <v>251.515152</v>
      </c>
      <c r="U324" s="301">
        <v>1.4255533199195172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1814</v>
      </c>
      <c r="B325" s="2">
        <v>1619</v>
      </c>
      <c r="C325" s="301">
        <v>0.90700280112044818</v>
      </c>
      <c r="D325" s="2">
        <v>104.24242424242399</v>
      </c>
      <c r="E325" s="2">
        <v>1411</v>
      </c>
      <c r="F325" s="301">
        <v>0.80905963302752293</v>
      </c>
      <c r="G325" s="14">
        <v>121.818181818181</v>
      </c>
      <c r="H325" s="2">
        <v>1487</v>
      </c>
      <c r="I325" s="301">
        <v>0.7423864203694458</v>
      </c>
      <c r="J325" s="14">
        <v>262.42425500000002</v>
      </c>
      <c r="K325" s="301">
        <v>-8.1531809759110563E-2</v>
      </c>
      <c r="L325" s="2">
        <v>154377</v>
      </c>
      <c r="M325" s="301">
        <v>0.83195641278515187</v>
      </c>
      <c r="N325" s="2">
        <v>1180.6060606060601</v>
      </c>
      <c r="O325" s="2">
        <v>158101</v>
      </c>
      <c r="P325" s="301">
        <v>0.80623874919045169</v>
      </c>
      <c r="Q325" s="14">
        <v>1358.7878787878701</v>
      </c>
      <c r="R325" s="2">
        <v>168248</v>
      </c>
      <c r="S325" s="301">
        <v>0.83316248966271989</v>
      </c>
      <c r="T325" s="14">
        <v>1342.42419</v>
      </c>
      <c r="U325" s="301">
        <v>8.9851467511352076E-2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1762</v>
      </c>
      <c r="B326" s="2">
        <v>1211</v>
      </c>
      <c r="C326" s="301">
        <v>0.67843137254901964</v>
      </c>
      <c r="D326" s="2">
        <v>122.424242424242</v>
      </c>
      <c r="E326" s="2">
        <v>999</v>
      </c>
      <c r="F326" s="301">
        <v>0.57282110091743121</v>
      </c>
      <c r="G326" s="14">
        <v>126.666666666666</v>
      </c>
      <c r="H326" s="2">
        <v>1161</v>
      </c>
      <c r="I326" s="301">
        <v>0.57963055416874687</v>
      </c>
      <c r="J326" s="14">
        <v>240</v>
      </c>
      <c r="K326" s="301">
        <v>-4.1288191577208921E-2</v>
      </c>
      <c r="L326" s="2">
        <v>116068</v>
      </c>
      <c r="M326" s="301">
        <v>0.62550455650224457</v>
      </c>
      <c r="N326" s="2">
        <v>1047.87878787878</v>
      </c>
      <c r="O326" s="2">
        <v>117997</v>
      </c>
      <c r="P326" s="301">
        <v>0.60172771638525835</v>
      </c>
      <c r="Q326" s="14">
        <v>1223.0303030303</v>
      </c>
      <c r="R326" s="2">
        <v>124991</v>
      </c>
      <c r="S326" s="301">
        <v>0.6189542386562279</v>
      </c>
      <c r="T326" s="14">
        <v>1365.4545900000001</v>
      </c>
      <c r="U326" s="301">
        <v>7.6877347761656958E-2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1816</v>
      </c>
      <c r="B327" s="2">
        <v>588</v>
      </c>
      <c r="C327" s="301">
        <v>0.32941176470588235</v>
      </c>
      <c r="D327" s="2">
        <v>86.6666666666666</v>
      </c>
      <c r="E327" s="2">
        <v>376</v>
      </c>
      <c r="F327" s="301">
        <v>0.21559633027522937</v>
      </c>
      <c r="G327" s="14">
        <v>80</v>
      </c>
      <c r="H327" s="2">
        <v>380</v>
      </c>
      <c r="I327" s="301">
        <v>0.18971542685971043</v>
      </c>
      <c r="J327" s="14">
        <v>70.909090000000006</v>
      </c>
      <c r="K327" s="301">
        <v>-0.35374149659863946</v>
      </c>
      <c r="L327" s="2">
        <v>61411</v>
      </c>
      <c r="M327" s="301">
        <v>0.33095134162180223</v>
      </c>
      <c r="N327" s="2">
        <v>940.60606060606005</v>
      </c>
      <c r="O327" s="2">
        <v>60084</v>
      </c>
      <c r="P327" s="301">
        <v>0.30639938397833727</v>
      </c>
      <c r="Q327" s="14">
        <v>969.09090909090901</v>
      </c>
      <c r="R327" s="2">
        <v>64503</v>
      </c>
      <c r="S327" s="301">
        <v>0.31941824016163295</v>
      </c>
      <c r="T327" s="14">
        <v>1079.39392</v>
      </c>
      <c r="U327" s="301">
        <v>5.0349285958541629E-2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1817</v>
      </c>
      <c r="B328" s="2">
        <v>137</v>
      </c>
      <c r="C328" s="301">
        <v>7.675070028011205E-2</v>
      </c>
      <c r="D328" s="2">
        <v>50.303030303030297</v>
      </c>
      <c r="E328" s="2">
        <v>81</v>
      </c>
      <c r="F328" s="301">
        <v>4.6444954128440366E-2</v>
      </c>
      <c r="G328" s="14">
        <v>44.848484848484802</v>
      </c>
      <c r="H328" s="2">
        <v>90</v>
      </c>
      <c r="I328" s="301">
        <v>4.4932601098352475E-2</v>
      </c>
      <c r="J328" s="14">
        <v>68.484849999999994</v>
      </c>
      <c r="K328" s="301">
        <v>-0.34306569343065696</v>
      </c>
      <c r="L328" s="2">
        <v>10458</v>
      </c>
      <c r="M328" s="301">
        <v>5.635943284885131E-2</v>
      </c>
      <c r="N328" s="2">
        <v>450.90909090909099</v>
      </c>
      <c r="O328" s="2">
        <v>9786</v>
      </c>
      <c r="P328" s="301">
        <v>4.9903874103122435E-2</v>
      </c>
      <c r="Q328" s="14">
        <v>464.84848484848402</v>
      </c>
      <c r="R328" s="2">
        <v>11287</v>
      </c>
      <c r="S328" s="301">
        <v>5.5893116238071895E-2</v>
      </c>
      <c r="T328" s="14">
        <v>583.03030000000001</v>
      </c>
      <c r="U328" s="301">
        <v>7.9269458787531083E-2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1818</v>
      </c>
      <c r="B329" s="2">
        <v>69</v>
      </c>
      <c r="C329" s="301">
        <v>3.8655462184873951E-2</v>
      </c>
      <c r="D329" s="2">
        <v>37.5757575757575</v>
      </c>
      <c r="E329" s="2">
        <v>97</v>
      </c>
      <c r="F329" s="301">
        <v>5.5619266055045871E-2</v>
      </c>
      <c r="G329" s="14">
        <v>49.090909090909101</v>
      </c>
      <c r="H329" s="2">
        <v>48</v>
      </c>
      <c r="I329" s="301">
        <v>2.3964053919121316E-2</v>
      </c>
      <c r="J329" s="14">
        <v>42.4242439</v>
      </c>
      <c r="K329" s="301">
        <v>-0.30434782608695654</v>
      </c>
      <c r="L329" s="2">
        <v>14636</v>
      </c>
      <c r="M329" s="301">
        <v>7.8875182556491466E-2</v>
      </c>
      <c r="N329" s="2">
        <v>447.87878787878702</v>
      </c>
      <c r="O329" s="2">
        <v>14556</v>
      </c>
      <c r="P329" s="301">
        <v>7.4228570554368503E-2</v>
      </c>
      <c r="Q329" s="14">
        <v>535.15151515151501</v>
      </c>
      <c r="R329" s="2">
        <v>15708</v>
      </c>
      <c r="S329" s="301">
        <v>7.7785866028850292E-2</v>
      </c>
      <c r="T329" s="14">
        <v>634.54549999999995</v>
      </c>
      <c r="U329" s="301">
        <v>7.3244055752937964E-2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1819</v>
      </c>
      <c r="B330" s="2">
        <v>382</v>
      </c>
      <c r="C330" s="301">
        <v>0.21400560224089635</v>
      </c>
      <c r="D330" s="2">
        <v>82.424242424242394</v>
      </c>
      <c r="E330" s="2">
        <v>198</v>
      </c>
      <c r="F330" s="301">
        <v>0.11353211009174312</v>
      </c>
      <c r="G330" s="14">
        <v>61.212121212121197</v>
      </c>
      <c r="H330" s="2">
        <v>242</v>
      </c>
      <c r="I330" s="301">
        <v>0.12081877184223665</v>
      </c>
      <c r="J330" s="14">
        <v>99.393936199999999</v>
      </c>
      <c r="K330" s="301">
        <v>-0.36649214659685864</v>
      </c>
      <c r="L330" s="2">
        <v>36317</v>
      </c>
      <c r="M330" s="301">
        <v>0.19571672621645944</v>
      </c>
      <c r="N330" s="2">
        <v>748.48484848484804</v>
      </c>
      <c r="O330" s="2">
        <v>35742</v>
      </c>
      <c r="P330" s="301">
        <v>0.18226693932084631</v>
      </c>
      <c r="Q330" s="14">
        <v>772.12121212121201</v>
      </c>
      <c r="R330" s="2">
        <v>37508</v>
      </c>
      <c r="S330" s="301">
        <v>0.18573925789471077</v>
      </c>
      <c r="T330" s="14">
        <v>1015.15149</v>
      </c>
      <c r="U330" s="301">
        <v>3.2794559021945648E-2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1820</v>
      </c>
      <c r="B331" s="2">
        <v>623</v>
      </c>
      <c r="C331" s="301">
        <v>0.34901960784313724</v>
      </c>
      <c r="D331" s="2">
        <v>96.363636363636402</v>
      </c>
      <c r="E331" s="2">
        <v>623</v>
      </c>
      <c r="F331" s="301">
        <v>0.35722477064220182</v>
      </c>
      <c r="G331" s="14">
        <v>99.393939393939405</v>
      </c>
      <c r="H331" s="2">
        <v>781</v>
      </c>
      <c r="I331" s="301">
        <v>0.38991512730903644</v>
      </c>
      <c r="J331" s="14">
        <v>248.484848</v>
      </c>
      <c r="K331" s="301">
        <v>0.2536115569823435</v>
      </c>
      <c r="L331" s="2">
        <v>54657</v>
      </c>
      <c r="M331" s="301">
        <v>0.29455321488044234</v>
      </c>
      <c r="N331" s="2">
        <v>767.87878787878697</v>
      </c>
      <c r="O331" s="2">
        <v>57913</v>
      </c>
      <c r="P331" s="301">
        <v>0.29532833240692108</v>
      </c>
      <c r="Q331" s="14">
        <v>782.42424242424204</v>
      </c>
      <c r="R331" s="2">
        <v>60488</v>
      </c>
      <c r="S331" s="301">
        <v>0.29953599849459489</v>
      </c>
      <c r="T331" s="14">
        <v>1036.36365</v>
      </c>
      <c r="U331" s="301">
        <v>0.10668349891139287</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1763</v>
      </c>
      <c r="B332" s="2">
        <v>408</v>
      </c>
      <c r="C332" s="301">
        <v>0.22857142857142856</v>
      </c>
      <c r="D332" s="2">
        <v>92.121212121212096</v>
      </c>
      <c r="E332" s="2">
        <v>412</v>
      </c>
      <c r="F332" s="301">
        <v>0.23623853211009174</v>
      </c>
      <c r="G332" s="14">
        <v>85.454545454545396</v>
      </c>
      <c r="H332" s="2">
        <v>326</v>
      </c>
      <c r="I332" s="301">
        <v>0.16275586620069896</v>
      </c>
      <c r="J332" s="14">
        <v>182.42424</v>
      </c>
      <c r="K332" s="301">
        <v>-0.20098039215686275</v>
      </c>
      <c r="L332" s="2">
        <v>38309</v>
      </c>
      <c r="M332" s="301">
        <v>0.20645185628290733</v>
      </c>
      <c r="N332" s="2">
        <v>929.69696969696895</v>
      </c>
      <c r="O332" s="2">
        <v>40104</v>
      </c>
      <c r="P332" s="301">
        <v>0.20451103280519334</v>
      </c>
      <c r="Q332" s="14">
        <v>1045.45454545454</v>
      </c>
      <c r="R332" s="2">
        <v>43257</v>
      </c>
      <c r="S332" s="301">
        <v>0.21420825100649207</v>
      </c>
      <c r="T332" s="14">
        <v>1053.3333700000001</v>
      </c>
      <c r="U332" s="301">
        <v>0.12916024954971417</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1764</v>
      </c>
      <c r="B333" s="2">
        <v>220</v>
      </c>
      <c r="C333" s="301">
        <v>0.12324929971988796</v>
      </c>
      <c r="D333" s="2">
        <v>67.272727272727195</v>
      </c>
      <c r="E333" s="2">
        <v>142</v>
      </c>
      <c r="F333" s="301">
        <v>8.1422018348623851E-2</v>
      </c>
      <c r="G333" s="14">
        <v>46.060606060605998</v>
      </c>
      <c r="H333" s="2">
        <v>209</v>
      </c>
      <c r="I333" s="301">
        <v>0.10434348477284074</v>
      </c>
      <c r="J333" s="14">
        <v>182.42424</v>
      </c>
      <c r="K333" s="301">
        <v>-0.05</v>
      </c>
      <c r="L333" s="2">
        <v>14220</v>
      </c>
      <c r="M333" s="301">
        <v>7.6633308004462192E-2</v>
      </c>
      <c r="N333" s="2">
        <v>524.84848484848396</v>
      </c>
      <c r="O333" s="2">
        <v>15757</v>
      </c>
      <c r="P333" s="301">
        <v>8.0353090562323745E-2</v>
      </c>
      <c r="Q333" s="14">
        <v>636.36363636363603</v>
      </c>
      <c r="R333" s="2">
        <v>15994</v>
      </c>
      <c r="S333" s="301">
        <v>7.9202135298283141E-2</v>
      </c>
      <c r="T333" s="14">
        <v>666.06060000000002</v>
      </c>
      <c r="U333" s="301">
        <v>0.12475386779184247</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1821</v>
      </c>
      <c r="B334" s="2">
        <v>177</v>
      </c>
      <c r="C334" s="301">
        <v>9.9159663865546213E-2</v>
      </c>
      <c r="D334" s="2">
        <v>68.484848484848399</v>
      </c>
      <c r="E334" s="2">
        <v>103</v>
      </c>
      <c r="F334" s="301">
        <v>5.9059633027522936E-2</v>
      </c>
      <c r="G334" s="14">
        <v>41.818181818181799</v>
      </c>
      <c r="H334" s="2">
        <v>209</v>
      </c>
      <c r="I334" s="301">
        <v>0.10434348477284074</v>
      </c>
      <c r="J334" s="14">
        <v>182.42424</v>
      </c>
      <c r="K334" s="301">
        <v>0.1807909604519774</v>
      </c>
      <c r="L334" s="2">
        <v>9127</v>
      </c>
      <c r="M334" s="301">
        <v>4.9186512106661494E-2</v>
      </c>
      <c r="N334" s="2">
        <v>441.81818181818102</v>
      </c>
      <c r="O334" s="2">
        <v>9068</v>
      </c>
      <c r="P334" s="301">
        <v>4.6242420842746192E-2</v>
      </c>
      <c r="Q334" s="14">
        <v>490.30303030303003</v>
      </c>
      <c r="R334" s="2">
        <v>9369</v>
      </c>
      <c r="S334" s="301">
        <v>4.6395198550057193E-2</v>
      </c>
      <c r="T334" s="14">
        <v>587.27269999999999</v>
      </c>
      <c r="U334" s="301">
        <v>2.6514736496110441E-2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1822</v>
      </c>
      <c r="B335" s="2">
        <v>13</v>
      </c>
      <c r="C335" s="301">
        <v>7.2829131652661066E-3</v>
      </c>
      <c r="D335" s="2">
        <v>12.1212121212121</v>
      </c>
      <c r="E335" s="2">
        <v>0</v>
      </c>
      <c r="F335" s="301">
        <v>0</v>
      </c>
      <c r="G335" s="14">
        <v>10.303030303030299</v>
      </c>
      <c r="H335" s="2">
        <v>199</v>
      </c>
      <c r="I335" s="301">
        <v>9.9350973539690468E-2</v>
      </c>
      <c r="J335" s="14">
        <v>181.21212800000001</v>
      </c>
      <c r="K335" s="301">
        <v>14.307692307692308</v>
      </c>
      <c r="L335" s="2">
        <v>2101</v>
      </c>
      <c r="M335" s="301">
        <v>1.1322544312051692E-2</v>
      </c>
      <c r="N335" s="2">
        <v>195.15151515151501</v>
      </c>
      <c r="O335" s="2">
        <v>2091</v>
      </c>
      <c r="P335" s="301">
        <v>1.0663090205357552E-2</v>
      </c>
      <c r="Q335" s="14">
        <v>226.666666666666</v>
      </c>
      <c r="R335" s="2">
        <v>2309</v>
      </c>
      <c r="S335" s="301">
        <v>1.1434145954966599E-2</v>
      </c>
      <c r="T335" s="14">
        <v>304.84848</v>
      </c>
      <c r="U335" s="301">
        <v>9.9000475963826745E-2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1823</v>
      </c>
      <c r="B336" s="2">
        <v>39</v>
      </c>
      <c r="C336" s="301">
        <v>2.1848739495798318E-2</v>
      </c>
      <c r="D336" s="2">
        <v>29.090909090909101</v>
      </c>
      <c r="E336" s="2">
        <v>53</v>
      </c>
      <c r="F336" s="301">
        <v>3.0389908256880736E-2</v>
      </c>
      <c r="G336" s="14">
        <v>45.454545454545404</v>
      </c>
      <c r="H336" s="2">
        <v>0</v>
      </c>
      <c r="I336" s="301">
        <v>0</v>
      </c>
      <c r="J336" s="14">
        <v>11.515152</v>
      </c>
      <c r="K336" s="301">
        <v>-1</v>
      </c>
      <c r="L336" s="2">
        <v>2020</v>
      </c>
      <c r="M336" s="301">
        <v>1.08860254689883E-2</v>
      </c>
      <c r="N336" s="2">
        <v>225.45454545454501</v>
      </c>
      <c r="O336" s="2">
        <v>1996</v>
      </c>
      <c r="P336" s="301">
        <v>1.0178636083162924E-2</v>
      </c>
      <c r="Q336" s="14">
        <v>235.15151515151501</v>
      </c>
      <c r="R336" s="2">
        <v>1905</v>
      </c>
      <c r="S336" s="301">
        <v>9.4335418121313866E-3</v>
      </c>
      <c r="T336" s="14">
        <v>254.545456</v>
      </c>
      <c r="U336" s="301">
        <v>-5.6930693069306933E-2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1824</v>
      </c>
      <c r="B337" s="2">
        <v>125</v>
      </c>
      <c r="C337" s="301">
        <v>7.0028011204481794E-2</v>
      </c>
      <c r="D337" s="2">
        <v>66.6666666666666</v>
      </c>
      <c r="E337" s="2">
        <v>50</v>
      </c>
      <c r="F337" s="301">
        <v>2.8669724770642203E-2</v>
      </c>
      <c r="G337" s="14">
        <v>38.181818181818102</v>
      </c>
      <c r="H337" s="2">
        <v>10</v>
      </c>
      <c r="I337" s="301">
        <v>4.992511233150275E-3</v>
      </c>
      <c r="J337" s="14">
        <v>9.6969700000000003</v>
      </c>
      <c r="K337" s="301">
        <v>-0.92</v>
      </c>
      <c r="L337" s="2">
        <v>5006</v>
      </c>
      <c r="M337" s="301">
        <v>2.69779423256215E-2</v>
      </c>
      <c r="N337" s="2">
        <v>350.90909090909003</v>
      </c>
      <c r="O337" s="2">
        <v>4981</v>
      </c>
      <c r="P337" s="301">
        <v>2.5400694554225715E-2</v>
      </c>
      <c r="Q337" s="14">
        <v>347.87878787878702</v>
      </c>
      <c r="R337" s="2">
        <v>5155</v>
      </c>
      <c r="S337" s="301">
        <v>2.5527510782959211E-2</v>
      </c>
      <c r="T337" s="14">
        <v>400</v>
      </c>
      <c r="U337" s="301">
        <v>2.9764282860567318E-2</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1825</v>
      </c>
      <c r="B338" s="2">
        <v>43</v>
      </c>
      <c r="C338" s="301">
        <v>2.4089635854341738E-2</v>
      </c>
      <c r="D338" s="2">
        <v>22.424242424242401</v>
      </c>
      <c r="E338" s="2">
        <v>39</v>
      </c>
      <c r="F338" s="301">
        <v>2.2362385321100919E-2</v>
      </c>
      <c r="G338" s="14">
        <v>29.090909090909101</v>
      </c>
      <c r="H338" s="2">
        <v>0</v>
      </c>
      <c r="I338" s="301">
        <v>0</v>
      </c>
      <c r="J338" s="14">
        <v>11.515152</v>
      </c>
      <c r="K338" s="301">
        <v>-1</v>
      </c>
      <c r="L338" s="2">
        <v>5093</v>
      </c>
      <c r="M338" s="301">
        <v>2.7446795897800698E-2</v>
      </c>
      <c r="N338" s="2">
        <v>278.78787878787801</v>
      </c>
      <c r="O338" s="2">
        <v>6689</v>
      </c>
      <c r="P338" s="301">
        <v>3.4110669719577554E-2</v>
      </c>
      <c r="Q338" s="14">
        <v>406.06060606060601</v>
      </c>
      <c r="R338" s="2">
        <v>6625</v>
      </c>
      <c r="S338" s="301">
        <v>3.2806936748225948E-2</v>
      </c>
      <c r="T338" s="14">
        <v>420.60604899999998</v>
      </c>
      <c r="U338" s="301">
        <v>0.30080502650697033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1765</v>
      </c>
      <c r="B339" s="2">
        <v>188</v>
      </c>
      <c r="C339" s="301">
        <v>0.10532212885154062</v>
      </c>
      <c r="D339" s="2">
        <v>67.878787878787804</v>
      </c>
      <c r="E339" s="2">
        <v>270</v>
      </c>
      <c r="F339" s="301">
        <v>0.15481651376146788</v>
      </c>
      <c r="G339" s="14">
        <v>70.303030303030297</v>
      </c>
      <c r="H339" s="2">
        <v>117</v>
      </c>
      <c r="I339" s="301">
        <v>5.8412381427858213E-2</v>
      </c>
      <c r="J339" s="14">
        <v>56.969695999999999</v>
      </c>
      <c r="K339" s="301">
        <v>-0.37765957446808512</v>
      </c>
      <c r="L339" s="2">
        <v>24089</v>
      </c>
      <c r="M339" s="301">
        <v>0.12981854827844513</v>
      </c>
      <c r="N339" s="2">
        <v>683.63636363636294</v>
      </c>
      <c r="O339" s="2">
        <v>24347</v>
      </c>
      <c r="P339" s="301">
        <v>0.12415794224286961</v>
      </c>
      <c r="Q339" s="14">
        <v>721.81818181818096</v>
      </c>
      <c r="R339" s="2">
        <v>27263</v>
      </c>
      <c r="S339" s="301">
        <v>0.13500611570820892</v>
      </c>
      <c r="T339" s="14">
        <v>886.06060000000002</v>
      </c>
      <c r="U339" s="301">
        <v>0.13176138486446096</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1821</v>
      </c>
      <c r="B340" s="2">
        <v>157</v>
      </c>
      <c r="C340" s="301">
        <v>8.7955182072829138E-2</v>
      </c>
      <c r="D340" s="2">
        <v>59.393939393939398</v>
      </c>
      <c r="E340" s="2">
        <v>239</v>
      </c>
      <c r="F340" s="301">
        <v>0.13704128440366972</v>
      </c>
      <c r="G340" s="14">
        <v>68.484848484848399</v>
      </c>
      <c r="H340" s="2">
        <v>88</v>
      </c>
      <c r="I340" s="301">
        <v>4.393409885172242E-2</v>
      </c>
      <c r="J340" s="14">
        <v>55.151516000000001</v>
      </c>
      <c r="K340" s="301">
        <v>-0.43949044585987262</v>
      </c>
      <c r="L340" s="2">
        <v>15527</v>
      </c>
      <c r="M340" s="301">
        <v>8.3676889830188783E-2</v>
      </c>
      <c r="N340" s="2">
        <v>520.60606060606005</v>
      </c>
      <c r="O340" s="2">
        <v>14533</v>
      </c>
      <c r="P340" s="301">
        <v>7.4111281661626643E-2</v>
      </c>
      <c r="Q340" s="14">
        <v>616.969696969697</v>
      </c>
      <c r="R340" s="2">
        <v>15443</v>
      </c>
      <c r="S340" s="301">
        <v>7.6473588558921252E-2</v>
      </c>
      <c r="T340" s="14">
        <v>661.81820000000005</v>
      </c>
      <c r="U340" s="301">
        <v>-5.4099310877825726E-3</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1822</v>
      </c>
      <c r="B341" s="2">
        <v>0</v>
      </c>
      <c r="C341" s="301">
        <v>0</v>
      </c>
      <c r="D341" s="2">
        <v>80</v>
      </c>
      <c r="E341" s="2">
        <v>120</v>
      </c>
      <c r="F341" s="301">
        <v>6.8807339449541288E-2</v>
      </c>
      <c r="G341" s="14">
        <v>53.939393939393902</v>
      </c>
      <c r="H341" s="2">
        <v>0</v>
      </c>
      <c r="I341" s="301">
        <v>0</v>
      </c>
      <c r="J341" s="14">
        <v>11.515152</v>
      </c>
      <c r="L341" s="2">
        <v>2396</v>
      </c>
      <c r="M341" s="301">
        <v>1.2912335160245529E-2</v>
      </c>
      <c r="N341" s="2">
        <v>216.969696969697</v>
      </c>
      <c r="O341" s="2">
        <v>2213</v>
      </c>
      <c r="P341" s="301">
        <v>1.1285231288596971E-2</v>
      </c>
      <c r="Q341" s="14">
        <v>198.18181818181799</v>
      </c>
      <c r="R341" s="2">
        <v>2188</v>
      </c>
      <c r="S341" s="301">
        <v>1.0834955110206547E-2</v>
      </c>
      <c r="T341" s="14">
        <v>264.84848</v>
      </c>
      <c r="U341" s="301">
        <v>-8.681135225375626E-2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1823</v>
      </c>
      <c r="B342" s="2">
        <v>77</v>
      </c>
      <c r="C342" s="301">
        <v>4.3137254901960784E-2</v>
      </c>
      <c r="D342" s="2">
        <v>46.060606060605998</v>
      </c>
      <c r="E342" s="2">
        <v>13</v>
      </c>
      <c r="F342" s="301">
        <v>7.4541284403669729E-3</v>
      </c>
      <c r="G342" s="14">
        <v>13.9393939393939</v>
      </c>
      <c r="H342" s="2">
        <v>0</v>
      </c>
      <c r="I342" s="301">
        <v>0</v>
      </c>
      <c r="J342" s="14">
        <v>11.515152</v>
      </c>
      <c r="K342" s="301">
        <v>-1</v>
      </c>
      <c r="L342" s="2">
        <v>2846</v>
      </c>
      <c r="M342" s="301">
        <v>1.5337439843931041E-2</v>
      </c>
      <c r="N342" s="2">
        <v>256.969696969697</v>
      </c>
      <c r="O342" s="2">
        <v>2435</v>
      </c>
      <c r="P342" s="301">
        <v>1.2417324079409681E-2</v>
      </c>
      <c r="Q342" s="14">
        <v>227.272727272727</v>
      </c>
      <c r="R342" s="2">
        <v>2566</v>
      </c>
      <c r="S342" s="301">
        <v>1.2706807501275138E-2</v>
      </c>
      <c r="T342" s="14">
        <v>275.15152</v>
      </c>
      <c r="U342" s="301">
        <v>-9.8383696416022487E-2</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1824</v>
      </c>
      <c r="B343" s="2">
        <v>80</v>
      </c>
      <c r="C343" s="301">
        <v>4.4817927170868348E-2</v>
      </c>
      <c r="D343" s="2">
        <v>37.5757575757575</v>
      </c>
      <c r="E343" s="2">
        <v>106</v>
      </c>
      <c r="F343" s="301">
        <v>6.0779816513761471E-2</v>
      </c>
      <c r="G343" s="14">
        <v>43.636363636363598</v>
      </c>
      <c r="H343" s="2">
        <v>88</v>
      </c>
      <c r="I343" s="301">
        <v>4.393409885172242E-2</v>
      </c>
      <c r="J343" s="14">
        <v>55.151516000000001</v>
      </c>
      <c r="K343" s="301">
        <v>0.1</v>
      </c>
      <c r="L343" s="2">
        <v>10285</v>
      </c>
      <c r="M343" s="301">
        <v>5.542711482601221E-2</v>
      </c>
      <c r="N343" s="2">
        <v>388.48484848484799</v>
      </c>
      <c r="O343" s="2">
        <v>9885</v>
      </c>
      <c r="P343" s="301">
        <v>5.0408726293619997E-2</v>
      </c>
      <c r="Q343" s="14">
        <v>521.21212121212102</v>
      </c>
      <c r="R343" s="2">
        <v>10689</v>
      </c>
      <c r="S343" s="301">
        <v>5.2931825947439573E-2</v>
      </c>
      <c r="T343" s="14">
        <v>462.42425500000002</v>
      </c>
      <c r="U343" s="301">
        <v>3.9280505590666016E-2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1825</v>
      </c>
      <c r="B344" s="2">
        <v>31</v>
      </c>
      <c r="C344" s="301">
        <v>1.7366946778711485E-2</v>
      </c>
      <c r="D344" s="2">
        <v>22.424242424242401</v>
      </c>
      <c r="E344" s="2">
        <v>31</v>
      </c>
      <c r="F344" s="301">
        <v>1.7775229357798166E-2</v>
      </c>
      <c r="G344" s="14">
        <v>31.515151515151501</v>
      </c>
      <c r="H344" s="2">
        <v>29</v>
      </c>
      <c r="I344" s="301">
        <v>1.4478282576135796E-2</v>
      </c>
      <c r="J344" s="14">
        <v>19.393940000000001</v>
      </c>
      <c r="K344" s="301">
        <v>-6.4516129032258063E-2</v>
      </c>
      <c r="L344" s="2">
        <v>8562</v>
      </c>
      <c r="M344" s="301">
        <v>4.6141658448256351E-2</v>
      </c>
      <c r="N344" s="2">
        <v>378.78787878787801</v>
      </c>
      <c r="O344" s="2">
        <v>9814</v>
      </c>
      <c r="P344" s="301">
        <v>5.0046660581242956E-2</v>
      </c>
      <c r="Q344" s="14">
        <v>393.33333333333297</v>
      </c>
      <c r="R344" s="2">
        <v>11820</v>
      </c>
      <c r="S344" s="301">
        <v>5.8532527149287659E-2</v>
      </c>
      <c r="T344" s="14">
        <v>575.75756799999999</v>
      </c>
      <c r="U344" s="301">
        <v>0.38051857042747023</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3" t="s">
        <v>1826</v>
      </c>
      <c r="B346" s="303"/>
      <c r="C346" s="303"/>
      <c r="D346" s="303"/>
      <c r="E346" s="303"/>
      <c r="F346" s="303"/>
      <c r="G346" s="303"/>
      <c r="H346" s="303"/>
      <c r="I346" s="303"/>
      <c r="J346" s="303"/>
      <c r="K346" s="303"/>
      <c r="L346" s="303"/>
      <c r="M346" s="303"/>
      <c r="N346" s="303"/>
      <c r="O346" s="303"/>
      <c r="P346" s="303"/>
      <c r="Q346" s="303"/>
      <c r="R346" s="303"/>
      <c r="S346" s="303"/>
      <c r="T346" s="303"/>
      <c r="U346" s="303"/>
      <c r="V346" s="122"/>
      <c r="W346" s="122"/>
      <c r="X346" s="122"/>
      <c r="Y346" s="122"/>
      <c r="Z346" s="122"/>
      <c r="AA346" s="122"/>
      <c r="AB346" s="122"/>
      <c r="AC346" s="122"/>
      <c r="AD346" s="122"/>
      <c r="AE346" s="122"/>
    </row>
    <row r="347" spans="1:31" x14ac:dyDescent="0.3">
      <c r="B347" s="304" t="s">
        <v>1700</v>
      </c>
      <c r="C347" s="304"/>
      <c r="D347" s="304" t="s">
        <v>1701</v>
      </c>
      <c r="E347" s="304" t="s">
        <v>1700</v>
      </c>
      <c r="F347" s="304"/>
      <c r="G347" s="304" t="s">
        <v>1701</v>
      </c>
      <c r="H347" s="304" t="s">
        <v>1700</v>
      </c>
      <c r="I347" s="304"/>
      <c r="J347" s="304" t="s">
        <v>1701</v>
      </c>
      <c r="K347" t="s">
        <v>170</v>
      </c>
      <c r="L347" s="304" t="s">
        <v>1700</v>
      </c>
      <c r="M347" s="304"/>
      <c r="N347" s="304" t="s">
        <v>1701</v>
      </c>
      <c r="O347" s="304" t="s">
        <v>1700</v>
      </c>
      <c r="P347" s="304"/>
      <c r="Q347" s="304" t="s">
        <v>1701</v>
      </c>
      <c r="R347" s="304" t="s">
        <v>1700</v>
      </c>
      <c r="S347" s="304"/>
      <c r="T347" s="304" t="s">
        <v>1701</v>
      </c>
      <c r="U347" t="s">
        <v>170</v>
      </c>
      <c r="V347" s="207" t="s">
        <v>1700</v>
      </c>
      <c r="W347" s="207"/>
      <c r="X347" s="207" t="s">
        <v>1701</v>
      </c>
      <c r="Y347" s="207" t="s">
        <v>1700</v>
      </c>
      <c r="Z347" s="207"/>
      <c r="AA347" s="207" t="s">
        <v>1701</v>
      </c>
      <c r="AB347" s="207" t="s">
        <v>1700</v>
      </c>
      <c r="AC347" s="207"/>
      <c r="AD347" s="207" t="s">
        <v>1701</v>
      </c>
      <c r="AE347" t="s">
        <v>170</v>
      </c>
    </row>
    <row r="348" spans="1:31" x14ac:dyDescent="0.3">
      <c r="A348" t="s">
        <v>172</v>
      </c>
      <c r="B348" s="2">
        <v>1633</v>
      </c>
      <c r="C348" t="s">
        <v>170</v>
      </c>
      <c r="D348" s="2">
        <v>86.6666666666666</v>
      </c>
      <c r="E348" s="2">
        <v>1470</v>
      </c>
      <c r="F348" t="s">
        <v>170</v>
      </c>
      <c r="G348" s="14">
        <v>112.121212121212</v>
      </c>
      <c r="H348" s="2">
        <v>1734</v>
      </c>
      <c r="I348" t="s">
        <v>170</v>
      </c>
      <c r="J348" s="14">
        <v>261.21212800000001</v>
      </c>
      <c r="K348" s="301">
        <v>6.1849357011635027E-2</v>
      </c>
      <c r="L348" s="2">
        <v>129669</v>
      </c>
      <c r="M348" t="s">
        <v>170</v>
      </c>
      <c r="N348" s="2">
        <v>1052.72727272727</v>
      </c>
      <c r="O348" s="2">
        <v>151217</v>
      </c>
      <c r="P348" t="s">
        <v>170</v>
      </c>
      <c r="Q348" s="14">
        <v>1147.27272727272</v>
      </c>
      <c r="R348" s="2">
        <v>142686</v>
      </c>
      <c r="S348" t="s">
        <v>170</v>
      </c>
      <c r="T348" s="14">
        <v>1060</v>
      </c>
      <c r="U348" s="301">
        <v>0.10038636836869259</v>
      </c>
      <c r="V348" s="2">
        <v>5447834</v>
      </c>
      <c r="W348" s="27" t="s">
        <v>170</v>
      </c>
      <c r="X348" s="2">
        <v>10901</v>
      </c>
      <c r="Y348" s="2">
        <v>5653551</v>
      </c>
      <c r="Z348" s="27" t="s">
        <v>170</v>
      </c>
      <c r="AA348" s="14">
        <v>10887.88</v>
      </c>
      <c r="AB348" s="2">
        <v>5369779</v>
      </c>
      <c r="AC348" s="27" t="s">
        <v>170</v>
      </c>
      <c r="AD348" s="14">
        <v>11397.58</v>
      </c>
      <c r="AE348" s="27">
        <v>-1.4E-2</v>
      </c>
    </row>
    <row r="349" spans="1:31" x14ac:dyDescent="0.3">
      <c r="A349" t="s">
        <v>1798</v>
      </c>
      <c r="B349" s="2">
        <v>166</v>
      </c>
      <c r="C349" s="301">
        <v>0.10165339865278629</v>
      </c>
      <c r="D349" s="2">
        <v>64.242424242424207</v>
      </c>
      <c r="E349" s="2">
        <v>263</v>
      </c>
      <c r="F349" s="301">
        <v>0.17891156462585034</v>
      </c>
      <c r="G349" s="14">
        <v>81.212121212121204</v>
      </c>
      <c r="H349" s="2">
        <v>407</v>
      </c>
      <c r="I349" s="301">
        <v>0.23471741637831603</v>
      </c>
      <c r="J349" s="14">
        <v>126.666664</v>
      </c>
      <c r="K349" s="301">
        <v>1.4518072289156627</v>
      </c>
      <c r="L349" s="2">
        <v>18721</v>
      </c>
      <c r="M349" s="301">
        <v>0.14437529401784543</v>
      </c>
      <c r="N349" s="2">
        <v>603.030303030303</v>
      </c>
      <c r="O349" s="2">
        <v>27763</v>
      </c>
      <c r="P349" s="301">
        <v>0.18359708233862596</v>
      </c>
      <c r="Q349" s="14">
        <v>700</v>
      </c>
      <c r="R349" s="2">
        <v>22043</v>
      </c>
      <c r="S349" s="301">
        <v>0.15448607431703179</v>
      </c>
      <c r="T349" s="14">
        <v>855.15150000000006</v>
      </c>
      <c r="U349" s="301">
        <v>0.17744778590887239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1762</v>
      </c>
      <c r="B350" s="2">
        <v>0</v>
      </c>
      <c r="C350" s="301">
        <v>0</v>
      </c>
      <c r="D350" s="2">
        <v>80</v>
      </c>
      <c r="E350" s="2">
        <v>62</v>
      </c>
      <c r="F350" s="301">
        <v>4.2176870748299317E-2</v>
      </c>
      <c r="G350" s="14">
        <v>36.969696969696898</v>
      </c>
      <c r="H350" s="2">
        <v>18</v>
      </c>
      <c r="I350" s="301">
        <v>1.0380622837370242E-2</v>
      </c>
      <c r="J350" s="14">
        <v>21.818182</v>
      </c>
      <c r="L350" s="2">
        <v>8212</v>
      </c>
      <c r="M350" s="301">
        <v>6.333047991424319E-2</v>
      </c>
      <c r="N350" s="2">
        <v>392.12121212121201</v>
      </c>
      <c r="O350" s="2">
        <v>11365</v>
      </c>
      <c r="P350" s="301">
        <v>7.5156893735492697E-2</v>
      </c>
      <c r="Q350" s="14">
        <v>487.27272727272702</v>
      </c>
      <c r="R350" s="2">
        <v>8834</v>
      </c>
      <c r="S350" s="301">
        <v>6.1912170780595153E-2</v>
      </c>
      <c r="T350" s="14">
        <v>490.90910000000002</v>
      </c>
      <c r="U350" s="301">
        <v>7.5742815392109114E-2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1816</v>
      </c>
      <c r="B351" s="2">
        <v>0</v>
      </c>
      <c r="C351" s="301">
        <v>0</v>
      </c>
      <c r="D351" s="2">
        <v>80</v>
      </c>
      <c r="E351" s="2">
        <v>41</v>
      </c>
      <c r="F351" s="301">
        <v>2.7891156462585033E-2</v>
      </c>
      <c r="G351" s="14">
        <v>32.121212121212103</v>
      </c>
      <c r="H351" s="2">
        <v>18</v>
      </c>
      <c r="I351" s="301">
        <v>1.0380622837370242E-2</v>
      </c>
      <c r="J351" s="14">
        <v>21.818182</v>
      </c>
      <c r="L351" s="2">
        <v>6011</v>
      </c>
      <c r="M351" s="301">
        <v>4.6356492299624429E-2</v>
      </c>
      <c r="N351" s="2">
        <v>347.87878787878702</v>
      </c>
      <c r="O351" s="2">
        <v>9017</v>
      </c>
      <c r="P351" s="301">
        <v>5.9629539006857697E-2</v>
      </c>
      <c r="Q351" s="14">
        <v>425.45454545454498</v>
      </c>
      <c r="R351" s="2">
        <v>5840</v>
      </c>
      <c r="S351" s="301">
        <v>4.0929032981511848E-2</v>
      </c>
      <c r="T351" s="14">
        <v>424.84848</v>
      </c>
      <c r="U351" s="301">
        <v>-2.8447845616369989E-2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1817</v>
      </c>
      <c r="B352" s="2">
        <v>0</v>
      </c>
      <c r="C352" s="301">
        <v>0</v>
      </c>
      <c r="D352" s="2">
        <v>80</v>
      </c>
      <c r="E352" s="2">
        <v>24</v>
      </c>
      <c r="F352" s="301">
        <v>1.6326530612244899E-2</v>
      </c>
      <c r="G352" s="14">
        <v>25.4545454545454</v>
      </c>
      <c r="H352" s="2">
        <v>0</v>
      </c>
      <c r="I352" s="301">
        <v>0</v>
      </c>
      <c r="J352" s="14">
        <v>11.515152</v>
      </c>
      <c r="L352" s="2">
        <v>929</v>
      </c>
      <c r="M352" s="301">
        <v>7.1643954993097806E-3</v>
      </c>
      <c r="N352" s="2">
        <v>167.87878787878699</v>
      </c>
      <c r="O352" s="2">
        <v>810</v>
      </c>
      <c r="P352" s="301">
        <v>5.3565406005938489E-3</v>
      </c>
      <c r="Q352" s="14">
        <v>154.54545454545399</v>
      </c>
      <c r="R352" s="2">
        <v>671</v>
      </c>
      <c r="S352" s="301">
        <v>4.7026337552387764E-3</v>
      </c>
      <c r="T352" s="14">
        <v>146.060608</v>
      </c>
      <c r="U352" s="301">
        <v>-0.27771797631862216</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1818</v>
      </c>
      <c r="B353" s="2">
        <v>0</v>
      </c>
      <c r="C353" s="301">
        <v>0</v>
      </c>
      <c r="D353" s="2">
        <v>80</v>
      </c>
      <c r="E353" s="2">
        <v>17</v>
      </c>
      <c r="F353" s="301">
        <v>1.1564625850340135E-2</v>
      </c>
      <c r="G353" s="14">
        <v>20.606060606060598</v>
      </c>
      <c r="H353" s="2">
        <v>18</v>
      </c>
      <c r="I353" s="301">
        <v>1.0380622837370242E-2</v>
      </c>
      <c r="J353" s="14">
        <v>21.818182</v>
      </c>
      <c r="L353" s="2">
        <v>2612</v>
      </c>
      <c r="M353" s="301">
        <v>2.0143596387725671E-2</v>
      </c>
      <c r="N353" s="2">
        <v>200.60606060606</v>
      </c>
      <c r="O353" s="2">
        <v>4393</v>
      </c>
      <c r="P353" s="301">
        <v>2.9050966491862687E-2</v>
      </c>
      <c r="Q353" s="14">
        <v>279.39393939393898</v>
      </c>
      <c r="R353" s="2">
        <v>2437</v>
      </c>
      <c r="S353" s="301">
        <v>1.7079461194511023E-2</v>
      </c>
      <c r="T353" s="14">
        <v>232.121216</v>
      </c>
      <c r="U353" s="301">
        <v>-6.6998468606431855E-2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1819</v>
      </c>
      <c r="B354" s="2">
        <v>0</v>
      </c>
      <c r="C354" s="301">
        <v>0</v>
      </c>
      <c r="D354" s="2">
        <v>80</v>
      </c>
      <c r="E354" s="2">
        <v>0</v>
      </c>
      <c r="F354" s="301">
        <v>0</v>
      </c>
      <c r="G354" s="14">
        <v>10.303030303030299</v>
      </c>
      <c r="H354" s="2">
        <v>0</v>
      </c>
      <c r="I354" s="301">
        <v>0</v>
      </c>
      <c r="J354" s="14">
        <v>11.515152</v>
      </c>
      <c r="L354" s="2">
        <v>2470</v>
      </c>
      <c r="M354" s="301">
        <v>1.9048500412588976E-2</v>
      </c>
      <c r="N354" s="2">
        <v>244.24242424242399</v>
      </c>
      <c r="O354" s="2">
        <v>3814</v>
      </c>
      <c r="P354" s="301">
        <v>2.5222031914401158E-2</v>
      </c>
      <c r="Q354" s="14">
        <v>241.21212121212099</v>
      </c>
      <c r="R354" s="2">
        <v>2732</v>
      </c>
      <c r="S354" s="301">
        <v>1.914693803176205E-2</v>
      </c>
      <c r="T354" s="14">
        <v>325.45455900000002</v>
      </c>
      <c r="U354" s="301">
        <v>0.10607287449392712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1820</v>
      </c>
      <c r="B355" s="2">
        <v>0</v>
      </c>
      <c r="C355" s="301">
        <v>0</v>
      </c>
      <c r="D355" s="2">
        <v>80</v>
      </c>
      <c r="E355" s="2">
        <v>21</v>
      </c>
      <c r="F355" s="301">
        <v>1.4285714285714285E-2</v>
      </c>
      <c r="G355" s="14">
        <v>20.606060606060598</v>
      </c>
      <c r="H355" s="2">
        <v>0</v>
      </c>
      <c r="I355" s="301">
        <v>0</v>
      </c>
      <c r="J355" s="14">
        <v>11.515152</v>
      </c>
      <c r="L355" s="2">
        <v>2201</v>
      </c>
      <c r="M355" s="301">
        <v>1.6973987614618762E-2</v>
      </c>
      <c r="N355" s="2">
        <v>210.30303030303</v>
      </c>
      <c r="O355" s="2">
        <v>2348</v>
      </c>
      <c r="P355" s="301">
        <v>1.5527354728635008E-2</v>
      </c>
      <c r="Q355" s="14">
        <v>230.30303030303</v>
      </c>
      <c r="R355" s="2">
        <v>2994</v>
      </c>
      <c r="S355" s="301">
        <v>2.0983137799083302E-2</v>
      </c>
      <c r="T355" s="14">
        <v>304.24243200000001</v>
      </c>
      <c r="U355" s="301">
        <v>0.360290776919582</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1763</v>
      </c>
      <c r="B356" s="2">
        <v>166</v>
      </c>
      <c r="C356" s="301">
        <v>0.10165339865278629</v>
      </c>
      <c r="D356" s="2">
        <v>64.242424242424207</v>
      </c>
      <c r="E356" s="2">
        <v>201</v>
      </c>
      <c r="F356" s="301">
        <v>0.13673469387755102</v>
      </c>
      <c r="G356" s="14">
        <v>72.727272727272705</v>
      </c>
      <c r="H356" s="2">
        <v>389</v>
      </c>
      <c r="I356" s="301">
        <v>0.22433679354094579</v>
      </c>
      <c r="J356" s="14">
        <v>121.818184</v>
      </c>
      <c r="K356" s="301">
        <v>1.3433734939759037</v>
      </c>
      <c r="L356" s="2">
        <v>10509</v>
      </c>
      <c r="M356" s="301">
        <v>8.1044814103602245E-2</v>
      </c>
      <c r="N356" s="2">
        <v>447.87878787878702</v>
      </c>
      <c r="O356" s="2">
        <v>16398</v>
      </c>
      <c r="P356" s="301">
        <v>0.10844018860313324</v>
      </c>
      <c r="Q356" s="14">
        <v>516.969696969697</v>
      </c>
      <c r="R356" s="2">
        <v>13209</v>
      </c>
      <c r="S356" s="301">
        <v>9.2573903536436658E-2</v>
      </c>
      <c r="T356" s="14">
        <v>736.36364700000001</v>
      </c>
      <c r="U356" s="301">
        <v>0.25692263773908081</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1764</v>
      </c>
      <c r="B357" s="2">
        <v>0</v>
      </c>
      <c r="C357" s="301">
        <v>0</v>
      </c>
      <c r="D357" s="2">
        <v>80</v>
      </c>
      <c r="E357" s="2">
        <v>33</v>
      </c>
      <c r="F357" s="301">
        <v>2.2448979591836733E-2</v>
      </c>
      <c r="G357" s="14">
        <v>25.4545454545454</v>
      </c>
      <c r="H357" s="2">
        <v>82</v>
      </c>
      <c r="I357" s="301">
        <v>4.7289504036908882E-2</v>
      </c>
      <c r="J357" s="14">
        <v>78.181816100000006</v>
      </c>
      <c r="L357" s="2">
        <v>1764</v>
      </c>
      <c r="M357" s="301">
        <v>1.3603868310853019E-2</v>
      </c>
      <c r="N357" s="2">
        <v>207.87878787878699</v>
      </c>
      <c r="O357" s="2">
        <v>3559</v>
      </c>
      <c r="P357" s="301">
        <v>2.353571357717717E-2</v>
      </c>
      <c r="Q357" s="14">
        <v>300</v>
      </c>
      <c r="R357" s="2">
        <v>2637</v>
      </c>
      <c r="S357" s="301">
        <v>1.8481140406206634E-2</v>
      </c>
      <c r="T357" s="14">
        <v>335.75756799999999</v>
      </c>
      <c r="U357" s="301">
        <v>0.49489795918367346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1821</v>
      </c>
      <c r="B358" s="2">
        <v>0</v>
      </c>
      <c r="C358" s="301">
        <v>0</v>
      </c>
      <c r="D358" s="2">
        <v>80</v>
      </c>
      <c r="E358" s="2">
        <v>22</v>
      </c>
      <c r="F358" s="301">
        <v>1.4965986394557823E-2</v>
      </c>
      <c r="G358" s="14">
        <v>23.030303030302999</v>
      </c>
      <c r="H358" s="2">
        <v>82</v>
      </c>
      <c r="I358" s="301">
        <v>4.7289504036908882E-2</v>
      </c>
      <c r="J358" s="14">
        <v>78.181816100000006</v>
      </c>
      <c r="L358" s="2">
        <v>1428</v>
      </c>
      <c r="M358" s="301">
        <v>1.1012655299261967E-2</v>
      </c>
      <c r="N358" s="2">
        <v>195.15151515151501</v>
      </c>
      <c r="O358" s="2">
        <v>2684</v>
      </c>
      <c r="P358" s="301">
        <v>1.7749327125918382E-2</v>
      </c>
      <c r="Q358" s="14">
        <v>247.87878787878699</v>
      </c>
      <c r="R358" s="2">
        <v>1773</v>
      </c>
      <c r="S358" s="301">
        <v>1.2425886211681595E-2</v>
      </c>
      <c r="T358" s="14">
        <v>184.24243200000001</v>
      </c>
      <c r="U358" s="301">
        <v>0.24159663865546219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1822</v>
      </c>
      <c r="B359" s="2">
        <v>0</v>
      </c>
      <c r="C359" s="301">
        <v>0</v>
      </c>
      <c r="D359" s="2">
        <v>80</v>
      </c>
      <c r="E359" s="2">
        <v>0</v>
      </c>
      <c r="F359" s="301">
        <v>0</v>
      </c>
      <c r="G359" s="14">
        <v>10.303030303030299</v>
      </c>
      <c r="H359" s="2">
        <v>0</v>
      </c>
      <c r="I359" s="301">
        <v>0</v>
      </c>
      <c r="J359" s="14">
        <v>11.515152</v>
      </c>
      <c r="L359" s="2">
        <v>506</v>
      </c>
      <c r="M359" s="301">
        <v>3.9022434043603327E-3</v>
      </c>
      <c r="N359" s="2">
        <v>111.515151515151</v>
      </c>
      <c r="O359" s="2">
        <v>538</v>
      </c>
      <c r="P359" s="301">
        <v>3.55780104088826E-3</v>
      </c>
      <c r="Q359" s="14">
        <v>107.87878787878699</v>
      </c>
      <c r="R359" s="2">
        <v>308</v>
      </c>
      <c r="S359" s="301">
        <v>2.1585859860112416E-3</v>
      </c>
      <c r="T359" s="14">
        <v>78.787880000000001</v>
      </c>
      <c r="U359" s="301">
        <v>-0.39130434782608697</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1823</v>
      </c>
      <c r="B360" s="2">
        <v>0</v>
      </c>
      <c r="C360" s="301">
        <v>0</v>
      </c>
      <c r="D360" s="2">
        <v>80</v>
      </c>
      <c r="E360" s="2">
        <v>0</v>
      </c>
      <c r="F360" s="301">
        <v>0</v>
      </c>
      <c r="G360" s="14">
        <v>10.303030303030299</v>
      </c>
      <c r="H360" s="2">
        <v>82</v>
      </c>
      <c r="I360" s="301">
        <v>4.7289504036908882E-2</v>
      </c>
      <c r="J360" s="14">
        <v>78.181816100000006</v>
      </c>
      <c r="L360" s="2">
        <v>323</v>
      </c>
      <c r="M360" s="301">
        <v>2.4909577462616352E-3</v>
      </c>
      <c r="N360" s="2">
        <v>89.090909090909093</v>
      </c>
      <c r="O360" s="2">
        <v>998</v>
      </c>
      <c r="P360" s="301">
        <v>6.5997870609785939E-3</v>
      </c>
      <c r="Q360" s="14">
        <v>165.45454545454501</v>
      </c>
      <c r="R360" s="2">
        <v>455</v>
      </c>
      <c r="S360" s="301">
        <v>3.188820206607516E-3</v>
      </c>
      <c r="T360" s="14">
        <v>122.42424</v>
      </c>
      <c r="U360" s="301">
        <v>0.4086687306501548</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1824</v>
      </c>
      <c r="B361" s="2">
        <v>0</v>
      </c>
      <c r="C361" s="301">
        <v>0</v>
      </c>
      <c r="D361" s="2">
        <v>80</v>
      </c>
      <c r="E361" s="2">
        <v>22</v>
      </c>
      <c r="F361" s="301">
        <v>1.4965986394557823E-2</v>
      </c>
      <c r="G361" s="14">
        <v>23.030303030302999</v>
      </c>
      <c r="H361" s="2">
        <v>0</v>
      </c>
      <c r="I361" s="301">
        <v>0</v>
      </c>
      <c r="J361" s="14">
        <v>11.515152</v>
      </c>
      <c r="L361" s="2">
        <v>599</v>
      </c>
      <c r="M361" s="301">
        <v>4.619454148639999E-3</v>
      </c>
      <c r="N361" s="2">
        <v>125.454545454545</v>
      </c>
      <c r="O361" s="2">
        <v>1148</v>
      </c>
      <c r="P361" s="301">
        <v>7.5917390240515283E-3</v>
      </c>
      <c r="Q361" s="14">
        <v>141.81818181818099</v>
      </c>
      <c r="R361" s="2">
        <v>1010</v>
      </c>
      <c r="S361" s="301">
        <v>7.0784800190628371E-3</v>
      </c>
      <c r="T361" s="14">
        <v>158.78787199999999</v>
      </c>
      <c r="U361" s="301">
        <v>0.68614357262103509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1825</v>
      </c>
      <c r="B362" s="2">
        <v>0</v>
      </c>
      <c r="C362" s="301">
        <v>0</v>
      </c>
      <c r="D362" s="2">
        <v>80</v>
      </c>
      <c r="E362" s="2">
        <v>11</v>
      </c>
      <c r="F362" s="301">
        <v>7.4829931972789114E-3</v>
      </c>
      <c r="G362" s="14">
        <v>10.909090909090899</v>
      </c>
      <c r="H362" s="2">
        <v>0</v>
      </c>
      <c r="I362" s="301">
        <v>0</v>
      </c>
      <c r="J362" s="14">
        <v>11.515152</v>
      </c>
      <c r="L362" s="2">
        <v>336</v>
      </c>
      <c r="M362" s="301">
        <v>2.5912130115910512E-3</v>
      </c>
      <c r="N362" s="2">
        <v>86.060606060606005</v>
      </c>
      <c r="O362" s="2">
        <v>875</v>
      </c>
      <c r="P362" s="301">
        <v>5.7863864512587874E-3</v>
      </c>
      <c r="Q362" s="14">
        <v>159.39393939393901</v>
      </c>
      <c r="R362" s="2">
        <v>864</v>
      </c>
      <c r="S362" s="301">
        <v>6.0552541945250414E-3</v>
      </c>
      <c r="T362" s="14">
        <v>284.24243200000001</v>
      </c>
      <c r="U362" s="301">
        <v>1.5714285714285714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1765</v>
      </c>
      <c r="B363" s="2">
        <v>166</v>
      </c>
      <c r="C363" s="301">
        <v>0.10165339865278629</v>
      </c>
      <c r="D363" s="2">
        <v>64.242424242424207</v>
      </c>
      <c r="E363" s="2">
        <v>168</v>
      </c>
      <c r="F363" s="301">
        <v>0.11428571428571428</v>
      </c>
      <c r="G363" s="14">
        <v>67.272727272727195</v>
      </c>
      <c r="H363" s="2">
        <v>307</v>
      </c>
      <c r="I363" s="301">
        <v>0.17704728950403692</v>
      </c>
      <c r="J363" s="14">
        <v>121.818184</v>
      </c>
      <c r="K363" s="301">
        <v>0.8493975903614458</v>
      </c>
      <c r="L363" s="2">
        <v>8745</v>
      </c>
      <c r="M363" s="301">
        <v>6.744094579274923E-2</v>
      </c>
      <c r="N363" s="2">
        <v>438.78787878787801</v>
      </c>
      <c r="O363" s="2">
        <v>12839</v>
      </c>
      <c r="P363" s="301">
        <v>8.4904475025956078E-2</v>
      </c>
      <c r="Q363" s="14">
        <v>504.24242424242402</v>
      </c>
      <c r="R363" s="2">
        <v>10572</v>
      </c>
      <c r="S363" s="301">
        <v>7.4092763130230013E-2</v>
      </c>
      <c r="T363" s="14">
        <v>602.42425500000002</v>
      </c>
      <c r="U363" s="301">
        <v>0.20891938250428815</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1821</v>
      </c>
      <c r="B364" s="2">
        <v>166</v>
      </c>
      <c r="C364" s="301">
        <v>0.10165339865278629</v>
      </c>
      <c r="D364" s="2">
        <v>64.242424242424207</v>
      </c>
      <c r="E364" s="2">
        <v>168</v>
      </c>
      <c r="F364" s="301">
        <v>0.11428571428571428</v>
      </c>
      <c r="G364" s="14">
        <v>67.272727272727195</v>
      </c>
      <c r="H364" s="2">
        <v>182</v>
      </c>
      <c r="I364" s="301">
        <v>0.104959630911188</v>
      </c>
      <c r="J364" s="14">
        <v>96.969695999999999</v>
      </c>
      <c r="K364" s="301">
        <v>9.6385542168674704E-2</v>
      </c>
      <c r="L364" s="2">
        <v>8065</v>
      </c>
      <c r="M364" s="301">
        <v>6.2196824221672102E-2</v>
      </c>
      <c r="N364" s="2">
        <v>423.030303030303</v>
      </c>
      <c r="O364" s="2">
        <v>11563</v>
      </c>
      <c r="P364" s="301">
        <v>7.6466270326748978E-2</v>
      </c>
      <c r="Q364" s="14">
        <v>488.48484848484799</v>
      </c>
      <c r="R364" s="2">
        <v>9120</v>
      </c>
      <c r="S364" s="301">
        <v>6.3916572053319881E-2</v>
      </c>
      <c r="T364" s="14">
        <v>506.06060000000002</v>
      </c>
      <c r="U364" s="301">
        <v>0.13081215127092374</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1822</v>
      </c>
      <c r="B365" s="2">
        <v>53</v>
      </c>
      <c r="C365" s="301">
        <v>3.2455603184323334E-2</v>
      </c>
      <c r="D365" s="2">
        <v>39.393939393939398</v>
      </c>
      <c r="E365" s="2">
        <v>0</v>
      </c>
      <c r="F365" s="301">
        <v>0</v>
      </c>
      <c r="G365" s="14">
        <v>10.303030303030299</v>
      </c>
      <c r="H365" s="2">
        <v>88</v>
      </c>
      <c r="I365" s="301">
        <v>5.0749711649365627E-2</v>
      </c>
      <c r="J365" s="14">
        <v>80</v>
      </c>
      <c r="K365" s="301">
        <v>0.660377358490566</v>
      </c>
      <c r="L365" s="2">
        <v>1797</v>
      </c>
      <c r="M365" s="301">
        <v>1.3858362445919996E-2</v>
      </c>
      <c r="N365" s="2">
        <v>176.363636363636</v>
      </c>
      <c r="O365" s="2">
        <v>1496</v>
      </c>
      <c r="P365" s="301">
        <v>9.8930675783807376E-3</v>
      </c>
      <c r="Q365" s="14">
        <v>197.575757575757</v>
      </c>
      <c r="R365" s="2">
        <v>1244</v>
      </c>
      <c r="S365" s="301">
        <v>8.7184446967467025E-3</v>
      </c>
      <c r="T365" s="14">
        <v>176.96969999999999</v>
      </c>
      <c r="U365" s="301">
        <v>-0.3077351140790206</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1823</v>
      </c>
      <c r="B366" s="2">
        <v>56</v>
      </c>
      <c r="C366" s="301">
        <v>3.4292712798530314E-2</v>
      </c>
      <c r="D366" s="2">
        <v>41.212121212121197</v>
      </c>
      <c r="E366" s="2">
        <v>33</v>
      </c>
      <c r="F366" s="301">
        <v>2.2448979591836733E-2</v>
      </c>
      <c r="G366" s="14">
        <v>30.909090909090899</v>
      </c>
      <c r="H366" s="2">
        <v>80</v>
      </c>
      <c r="I366" s="301">
        <v>4.61361014994233E-2</v>
      </c>
      <c r="J366" s="14">
        <v>67.878784199999998</v>
      </c>
      <c r="K366" s="301">
        <v>0.42857142857142855</v>
      </c>
      <c r="L366" s="2">
        <v>2503</v>
      </c>
      <c r="M366" s="301">
        <v>1.9302994547655956E-2</v>
      </c>
      <c r="N366" s="2">
        <v>210.30303030303</v>
      </c>
      <c r="O366" s="2">
        <v>4180</v>
      </c>
      <c r="P366" s="301">
        <v>2.764239470429912E-2</v>
      </c>
      <c r="Q366" s="14">
        <v>316.36363636363598</v>
      </c>
      <c r="R366" s="2">
        <v>3106</v>
      </c>
      <c r="S366" s="301">
        <v>2.1768078157632844E-2</v>
      </c>
      <c r="T366" s="14">
        <v>384.24243200000001</v>
      </c>
      <c r="U366" s="301">
        <v>0.24091090691170594</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1824</v>
      </c>
      <c r="B367" s="2">
        <v>57</v>
      </c>
      <c r="C367" s="301">
        <v>3.4905082669932641E-2</v>
      </c>
      <c r="D367" s="2">
        <v>43.636363636363598</v>
      </c>
      <c r="E367" s="2">
        <v>135</v>
      </c>
      <c r="F367" s="301">
        <v>9.1836734693877556E-2</v>
      </c>
      <c r="G367" s="14">
        <v>64.848484848484802</v>
      </c>
      <c r="H367" s="2">
        <v>14</v>
      </c>
      <c r="I367" s="301">
        <v>8.0738177623990767E-3</v>
      </c>
      <c r="J367" s="14">
        <v>15.757576</v>
      </c>
      <c r="K367" s="301">
        <v>-0.75438596491228072</v>
      </c>
      <c r="L367" s="2">
        <v>3765</v>
      </c>
      <c r="M367" s="301">
        <v>2.9035467228096152E-2</v>
      </c>
      <c r="N367" s="2">
        <v>290.30303030303003</v>
      </c>
      <c r="O367" s="2">
        <v>5887</v>
      </c>
      <c r="P367" s="301">
        <v>3.8930808044069121E-2</v>
      </c>
      <c r="Q367" s="14">
        <v>393.93939393939399</v>
      </c>
      <c r="R367" s="2">
        <v>4770</v>
      </c>
      <c r="S367" s="301">
        <v>3.3430049198940333E-2</v>
      </c>
      <c r="T367" s="14">
        <v>345.45455900000002</v>
      </c>
      <c r="U367" s="301">
        <v>0.26693227091633465</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1825</v>
      </c>
      <c r="B368" s="2">
        <v>0</v>
      </c>
      <c r="C368" s="301">
        <v>0</v>
      </c>
      <c r="D368" s="2">
        <v>80</v>
      </c>
      <c r="E368" s="2">
        <v>0</v>
      </c>
      <c r="F368" s="301">
        <v>0</v>
      </c>
      <c r="G368" s="14">
        <v>10.303030303030299</v>
      </c>
      <c r="H368" s="2">
        <v>125</v>
      </c>
      <c r="I368" s="301">
        <v>7.2087658592848908E-2</v>
      </c>
      <c r="J368" s="14">
        <v>75.757576</v>
      </c>
      <c r="L368" s="2">
        <v>680</v>
      </c>
      <c r="M368" s="301">
        <v>5.2441215710771275E-3</v>
      </c>
      <c r="N368" s="2">
        <v>98.181818181818201</v>
      </c>
      <c r="O368" s="2">
        <v>1276</v>
      </c>
      <c r="P368" s="301">
        <v>8.4382046992070997E-3</v>
      </c>
      <c r="Q368" s="14">
        <v>169.09090909090901</v>
      </c>
      <c r="R368" s="2">
        <v>1452</v>
      </c>
      <c r="S368" s="301">
        <v>1.0176191076910139E-2</v>
      </c>
      <c r="T368" s="14">
        <v>217.57576</v>
      </c>
      <c r="U368" s="301">
        <v>1.1352941176470588</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1814</v>
      </c>
      <c r="B369" s="2">
        <v>1467</v>
      </c>
      <c r="C369" s="301">
        <v>0.89834660134721367</v>
      </c>
      <c r="D369" s="2">
        <v>99.393939393939405</v>
      </c>
      <c r="E369" s="2">
        <v>1207</v>
      </c>
      <c r="F369" s="301">
        <v>0.82108843537414966</v>
      </c>
      <c r="G369" s="14">
        <v>117.575757575757</v>
      </c>
      <c r="H369" s="2">
        <v>1327</v>
      </c>
      <c r="I369" s="301">
        <v>0.765282583621684</v>
      </c>
      <c r="J369" s="14">
        <v>277.57574499999998</v>
      </c>
      <c r="K369" s="301">
        <v>-9.5432856169052491E-2</v>
      </c>
      <c r="L369" s="2">
        <v>110948</v>
      </c>
      <c r="M369" s="301">
        <v>0.85562470598215457</v>
      </c>
      <c r="N369" s="2">
        <v>1127.87878787878</v>
      </c>
      <c r="O369" s="2">
        <v>123454</v>
      </c>
      <c r="P369" s="301">
        <v>0.81640291766137407</v>
      </c>
      <c r="Q369" s="14">
        <v>1275.15151515151</v>
      </c>
      <c r="R369" s="2">
        <v>120643</v>
      </c>
      <c r="S369" s="301">
        <v>0.84551392568296824</v>
      </c>
      <c r="T369" s="14">
        <v>1011.51514</v>
      </c>
      <c r="U369" s="301">
        <v>8.7383278653062696E-2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1762</v>
      </c>
      <c r="B370" s="2">
        <v>1074</v>
      </c>
      <c r="C370" s="301">
        <v>0.65768524188609923</v>
      </c>
      <c r="D370" s="2">
        <v>121.818181818181</v>
      </c>
      <c r="E370" s="2">
        <v>901</v>
      </c>
      <c r="F370" s="301">
        <v>0.61292517006802716</v>
      </c>
      <c r="G370" s="14">
        <v>110.90909090909</v>
      </c>
      <c r="H370" s="2">
        <v>1001</v>
      </c>
      <c r="I370" s="301">
        <v>0.57727797001153403</v>
      </c>
      <c r="J370" s="14">
        <v>251.515152</v>
      </c>
      <c r="K370" s="301">
        <v>-6.7970204841713219E-2</v>
      </c>
      <c r="L370" s="2">
        <v>86176</v>
      </c>
      <c r="M370" s="301">
        <v>0.6645844419252096</v>
      </c>
      <c r="N370" s="2">
        <v>1007.87878787878</v>
      </c>
      <c r="O370" s="2">
        <v>94377</v>
      </c>
      <c r="P370" s="301">
        <v>0.62411633612622919</v>
      </c>
      <c r="Q370" s="14">
        <v>1132.72727272727</v>
      </c>
      <c r="R370" s="2">
        <v>92740</v>
      </c>
      <c r="S370" s="301">
        <v>0.64995865046325496</v>
      </c>
      <c r="T370" s="14">
        <v>1010.90912</v>
      </c>
      <c r="U370" s="301">
        <v>7.6169699220200518E-2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1816</v>
      </c>
      <c r="B371" s="2">
        <v>515</v>
      </c>
      <c r="C371" s="301">
        <v>0.3153704837721984</v>
      </c>
      <c r="D371" s="2">
        <v>92.727272727272705</v>
      </c>
      <c r="E371" s="2">
        <v>325</v>
      </c>
      <c r="F371" s="301">
        <v>0.22108843537414966</v>
      </c>
      <c r="G371" s="14">
        <v>70.303030303030297</v>
      </c>
      <c r="H371" s="2">
        <v>253</v>
      </c>
      <c r="I371" s="301">
        <v>0.14590542099192619</v>
      </c>
      <c r="J371" s="14">
        <v>77.575760000000002</v>
      </c>
      <c r="K371" s="301">
        <v>-0.50873786407766985</v>
      </c>
      <c r="L371" s="2">
        <v>41934</v>
      </c>
      <c r="M371" s="301">
        <v>0.32339263817874742</v>
      </c>
      <c r="N371" s="2">
        <v>809.09090909090901</v>
      </c>
      <c r="O371" s="2">
        <v>46209</v>
      </c>
      <c r="P371" s="301">
        <v>0.30558072174424833</v>
      </c>
      <c r="Q371" s="14">
        <v>855.75757575757495</v>
      </c>
      <c r="R371" s="2">
        <v>46609</v>
      </c>
      <c r="S371" s="301">
        <v>0.32665433188960374</v>
      </c>
      <c r="T371" s="14">
        <v>876.96969999999999</v>
      </c>
      <c r="U371" s="301">
        <v>0.11148471407449802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1817</v>
      </c>
      <c r="B372" s="2">
        <v>118</v>
      </c>
      <c r="C372" s="301">
        <v>7.2259644825474589E-2</v>
      </c>
      <c r="D372" s="2">
        <v>50.909090909090899</v>
      </c>
      <c r="E372" s="2">
        <v>81</v>
      </c>
      <c r="F372" s="301">
        <v>5.5102040816326532E-2</v>
      </c>
      <c r="G372" s="14">
        <v>44.848484848484802</v>
      </c>
      <c r="H372" s="2">
        <v>43</v>
      </c>
      <c r="I372" s="301">
        <v>2.4798154555940023E-2</v>
      </c>
      <c r="J372" s="14">
        <v>46.6666679</v>
      </c>
      <c r="K372" s="301">
        <v>-0.63559322033898302</v>
      </c>
      <c r="L372" s="2">
        <v>7393</v>
      </c>
      <c r="M372" s="301">
        <v>5.7014398198490003E-2</v>
      </c>
      <c r="N372" s="2">
        <v>389.09090909090901</v>
      </c>
      <c r="O372" s="2">
        <v>7311</v>
      </c>
      <c r="P372" s="301">
        <v>4.8347738680174848E-2</v>
      </c>
      <c r="Q372" s="14">
        <v>363.030303030303</v>
      </c>
      <c r="R372" s="2">
        <v>8583</v>
      </c>
      <c r="S372" s="301">
        <v>6.0153063369917159E-2</v>
      </c>
      <c r="T372" s="14">
        <v>512.12120000000004</v>
      </c>
      <c r="U372" s="301">
        <v>0.16096307317732991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1818</v>
      </c>
      <c r="B373" s="2">
        <v>43</v>
      </c>
      <c r="C373" s="301">
        <v>2.6331904470300063E-2</v>
      </c>
      <c r="D373" s="2">
        <v>28.484848484848399</v>
      </c>
      <c r="E373" s="2">
        <v>97</v>
      </c>
      <c r="F373" s="301">
        <v>6.5986394557823125E-2</v>
      </c>
      <c r="G373" s="14">
        <v>49.090909090909101</v>
      </c>
      <c r="H373" s="2">
        <v>48</v>
      </c>
      <c r="I373" s="301">
        <v>2.768166089965398E-2</v>
      </c>
      <c r="J373" s="14">
        <v>42.4242439</v>
      </c>
      <c r="K373" s="301">
        <v>0.11627906976744186</v>
      </c>
      <c r="L373" s="2">
        <v>9654</v>
      </c>
      <c r="M373" s="301">
        <v>7.4451102422321447E-2</v>
      </c>
      <c r="N373" s="2">
        <v>410.30303030303003</v>
      </c>
      <c r="O373" s="2">
        <v>11329</v>
      </c>
      <c r="P373" s="301">
        <v>7.4918825264355199E-2</v>
      </c>
      <c r="Q373" s="14">
        <v>475.75757575757501</v>
      </c>
      <c r="R373" s="2">
        <v>11625</v>
      </c>
      <c r="S373" s="301">
        <v>8.1472604179807409E-2</v>
      </c>
      <c r="T373" s="14">
        <v>594.54549999999995</v>
      </c>
      <c r="U373" s="301">
        <v>0.20416407706650094</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1819</v>
      </c>
      <c r="B374" s="2">
        <v>354</v>
      </c>
      <c r="C374" s="301">
        <v>0.21677893447642377</v>
      </c>
      <c r="D374" s="2">
        <v>86.060606060606005</v>
      </c>
      <c r="E374" s="2">
        <v>147</v>
      </c>
      <c r="F374" s="301">
        <v>0.1</v>
      </c>
      <c r="G374" s="14">
        <v>53.3333333333333</v>
      </c>
      <c r="H374" s="2">
        <v>162</v>
      </c>
      <c r="I374" s="301">
        <v>9.3425605536332182E-2</v>
      </c>
      <c r="J374" s="14">
        <v>96.363640000000004</v>
      </c>
      <c r="K374" s="301">
        <v>-0.5423728813559322</v>
      </c>
      <c r="L374" s="2">
        <v>24887</v>
      </c>
      <c r="M374" s="301">
        <v>0.19192713755793597</v>
      </c>
      <c r="N374" s="2">
        <v>630.90909090909099</v>
      </c>
      <c r="O374" s="2">
        <v>27569</v>
      </c>
      <c r="P374" s="301">
        <v>0.1823141577997183</v>
      </c>
      <c r="Q374" s="14">
        <v>675.15151515151501</v>
      </c>
      <c r="R374" s="2">
        <v>26401</v>
      </c>
      <c r="S374" s="301">
        <v>0.18502866433987916</v>
      </c>
      <c r="T374" s="14">
        <v>792.12120000000004</v>
      </c>
      <c r="U374" s="301">
        <v>6.0834974082854501E-2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1820</v>
      </c>
      <c r="B375" s="2">
        <v>559</v>
      </c>
      <c r="C375" s="301">
        <v>0.34231475811390077</v>
      </c>
      <c r="D375" s="2">
        <v>90.303030303030297</v>
      </c>
      <c r="E375" s="2">
        <v>576</v>
      </c>
      <c r="F375" s="301">
        <v>0.39183673469387753</v>
      </c>
      <c r="G375" s="14">
        <v>90.909090909090907</v>
      </c>
      <c r="H375" s="2">
        <v>748</v>
      </c>
      <c r="I375" s="301">
        <v>0.43137254901960786</v>
      </c>
      <c r="J375" s="14">
        <v>246.66667200000001</v>
      </c>
      <c r="K375" s="301">
        <v>0.33810375670840787</v>
      </c>
      <c r="L375" s="2">
        <v>44242</v>
      </c>
      <c r="M375" s="301">
        <v>0.34119180374646213</v>
      </c>
      <c r="N375" s="2">
        <v>719.39393939393904</v>
      </c>
      <c r="O375" s="2">
        <v>48168</v>
      </c>
      <c r="P375" s="301">
        <v>0.31853561438198086</v>
      </c>
      <c r="Q375" s="14">
        <v>764.84848484848396</v>
      </c>
      <c r="R375" s="2">
        <v>46131</v>
      </c>
      <c r="S375" s="301">
        <v>0.32330431857365122</v>
      </c>
      <c r="T375" s="14">
        <v>726.66669999999999</v>
      </c>
      <c r="U375" s="301">
        <v>4.2696984765607342E-2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1763</v>
      </c>
      <c r="B376" s="2">
        <v>393</v>
      </c>
      <c r="C376" s="301">
        <v>0.24066135946111453</v>
      </c>
      <c r="D376" s="2">
        <v>89.696969696969703</v>
      </c>
      <c r="E376" s="2">
        <v>306</v>
      </c>
      <c r="F376" s="301">
        <v>0.20816326530612245</v>
      </c>
      <c r="G376" s="14">
        <v>89.696969696969703</v>
      </c>
      <c r="H376" s="2">
        <v>326</v>
      </c>
      <c r="I376" s="301">
        <v>0.18800461361014995</v>
      </c>
      <c r="J376" s="14">
        <v>182.42424</v>
      </c>
      <c r="K376" s="301">
        <v>-0.17048346055979643</v>
      </c>
      <c r="L376" s="2">
        <v>24772</v>
      </c>
      <c r="M376" s="301">
        <v>0.19104026405694499</v>
      </c>
      <c r="N376" s="2">
        <v>715.75757575757495</v>
      </c>
      <c r="O376" s="2">
        <v>29077</v>
      </c>
      <c r="P376" s="301">
        <v>0.19228658153514486</v>
      </c>
      <c r="Q376" s="14">
        <v>855.75757575757495</v>
      </c>
      <c r="R376" s="2">
        <v>27903</v>
      </c>
      <c r="S376" s="301">
        <v>0.19555527521971322</v>
      </c>
      <c r="T376" s="14">
        <v>801.21209999999996</v>
      </c>
      <c r="U376" s="301">
        <v>0.1263927014371064</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1764</v>
      </c>
      <c r="B377" s="2">
        <v>220</v>
      </c>
      <c r="C377" s="301">
        <v>0.13472137170851195</v>
      </c>
      <c r="D377" s="2">
        <v>67.272727272727195</v>
      </c>
      <c r="E377" s="2">
        <v>76</v>
      </c>
      <c r="F377" s="301">
        <v>5.1700680272108841E-2</v>
      </c>
      <c r="G377" s="14">
        <v>47.272727272727202</v>
      </c>
      <c r="H377" s="2">
        <v>209</v>
      </c>
      <c r="I377" s="301">
        <v>0.12053056516724336</v>
      </c>
      <c r="J377" s="14">
        <v>182.42424</v>
      </c>
      <c r="K377" s="301">
        <v>-0.05</v>
      </c>
      <c r="L377" s="2">
        <v>9138</v>
      </c>
      <c r="M377" s="301">
        <v>7.047173958309233E-2</v>
      </c>
      <c r="N377" s="2">
        <v>426.06060606060601</v>
      </c>
      <c r="O377" s="2">
        <v>11216</v>
      </c>
      <c r="P377" s="301">
        <v>7.4171554785506924E-2</v>
      </c>
      <c r="Q377" s="14">
        <v>572.12121212121201</v>
      </c>
      <c r="R377" s="2">
        <v>10135</v>
      </c>
      <c r="S377" s="301">
        <v>7.1030094052675102E-2</v>
      </c>
      <c r="T377" s="14">
        <v>546.06060000000002</v>
      </c>
      <c r="U377" s="301">
        <v>0.10910483694462683</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1821</v>
      </c>
      <c r="B378" s="2">
        <v>177</v>
      </c>
      <c r="C378" s="301">
        <v>0.10838946723821188</v>
      </c>
      <c r="D378" s="2">
        <v>68.484848484848399</v>
      </c>
      <c r="E378" s="2">
        <v>50</v>
      </c>
      <c r="F378" s="301">
        <v>3.4013605442176874E-2</v>
      </c>
      <c r="G378" s="2">
        <v>38.181818181818102</v>
      </c>
      <c r="H378" s="2">
        <v>209</v>
      </c>
      <c r="I378" s="301">
        <v>0.12053056516724336</v>
      </c>
      <c r="J378" s="14">
        <v>182.42424</v>
      </c>
      <c r="K378" s="301">
        <v>0.1807909604519774</v>
      </c>
      <c r="L378" s="2">
        <v>5776</v>
      </c>
      <c r="M378" s="301">
        <v>4.4544185580208069E-2</v>
      </c>
      <c r="N378" s="2">
        <v>375.75757575757501</v>
      </c>
      <c r="O378" s="2">
        <v>6695</v>
      </c>
      <c r="P378" s="301">
        <v>4.4274122618488662E-2</v>
      </c>
      <c r="Q378" s="2">
        <v>454.54545454545399</v>
      </c>
      <c r="R378" s="2">
        <v>5623</v>
      </c>
      <c r="S378" s="301">
        <v>3.9408211036822113E-2</v>
      </c>
      <c r="T378" s="14">
        <v>488.48486300000002</v>
      </c>
      <c r="U378" s="301">
        <v>-2.6488919667590028E-2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1822</v>
      </c>
      <c r="B379" s="2">
        <v>13</v>
      </c>
      <c r="C379" s="301">
        <v>7.9608083282302518E-3</v>
      </c>
      <c r="D379" s="2">
        <v>12.1212121212121</v>
      </c>
      <c r="E379" s="2">
        <v>0</v>
      </c>
      <c r="F379" s="301">
        <v>0</v>
      </c>
      <c r="G379" s="14">
        <v>10.303030303030299</v>
      </c>
      <c r="H379" s="2">
        <v>199</v>
      </c>
      <c r="I379" s="301">
        <v>0.11476355247981546</v>
      </c>
      <c r="J379" s="14">
        <v>181.21212800000001</v>
      </c>
      <c r="K379" s="301">
        <v>14.307692307692308</v>
      </c>
      <c r="L379" s="2">
        <v>1321</v>
      </c>
      <c r="M379" s="301">
        <v>1.0187477346166008E-2</v>
      </c>
      <c r="N379" s="2">
        <v>163.636363636363</v>
      </c>
      <c r="O379" s="2">
        <v>1583</v>
      </c>
      <c r="P379" s="301">
        <v>1.0468399716963039E-2</v>
      </c>
      <c r="Q379" s="14">
        <v>207.87878787878699</v>
      </c>
      <c r="R379" s="2">
        <v>1414</v>
      </c>
      <c r="S379" s="301">
        <v>9.9098720266879714E-3</v>
      </c>
      <c r="T379" s="14">
        <v>266.66665599999999</v>
      </c>
      <c r="U379" s="301">
        <v>7.0401211203633615E-2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1823</v>
      </c>
      <c r="B380" s="2">
        <v>39</v>
      </c>
      <c r="C380" s="301">
        <v>2.3882424984690752E-2</v>
      </c>
      <c r="D380" s="2">
        <v>29.090909090909101</v>
      </c>
      <c r="E380" s="2">
        <v>0</v>
      </c>
      <c r="F380" s="301">
        <v>0</v>
      </c>
      <c r="G380" s="14">
        <v>10.303030303030299</v>
      </c>
      <c r="H380" s="2">
        <v>0</v>
      </c>
      <c r="I380" s="301">
        <v>0</v>
      </c>
      <c r="J380" s="14">
        <v>11.515152</v>
      </c>
      <c r="K380" s="301">
        <v>-1</v>
      </c>
      <c r="L380" s="2">
        <v>1092</v>
      </c>
      <c r="M380" s="301">
        <v>8.4214422876709161E-3</v>
      </c>
      <c r="N380" s="2">
        <v>166.666666666666</v>
      </c>
      <c r="O380" s="2">
        <v>1337</v>
      </c>
      <c r="P380" s="301">
        <v>8.8415984975234261E-3</v>
      </c>
      <c r="Q380" s="14">
        <v>189.69696969696901</v>
      </c>
      <c r="R380" s="2">
        <v>1189</v>
      </c>
      <c r="S380" s="301">
        <v>8.3329829135304102E-3</v>
      </c>
      <c r="T380" s="14">
        <v>204.24243200000001</v>
      </c>
      <c r="U380" s="301">
        <v>8.8827838827838831E-2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1824</v>
      </c>
      <c r="B381" s="2">
        <v>125</v>
      </c>
      <c r="C381" s="301">
        <v>7.6546233925290877E-2</v>
      </c>
      <c r="D381" s="2">
        <v>66.6666666666666</v>
      </c>
      <c r="E381" s="2">
        <v>50</v>
      </c>
      <c r="F381" s="301">
        <v>3.4013605442176874E-2</v>
      </c>
      <c r="G381" s="14">
        <v>38.181818181818102</v>
      </c>
      <c r="H381" s="2">
        <v>10</v>
      </c>
      <c r="I381" s="301">
        <v>5.7670126874279125E-3</v>
      </c>
      <c r="J381" s="14">
        <v>9.6969700000000003</v>
      </c>
      <c r="K381" s="301">
        <v>-0.92</v>
      </c>
      <c r="L381" s="2">
        <v>3363</v>
      </c>
      <c r="M381" s="301">
        <v>2.5935265946371144E-2</v>
      </c>
      <c r="N381" s="2">
        <v>281.81818181818102</v>
      </c>
      <c r="O381" s="2">
        <v>3775</v>
      </c>
      <c r="P381" s="301">
        <v>2.4964124404002197E-2</v>
      </c>
      <c r="Q381" s="14">
        <v>306.666666666666</v>
      </c>
      <c r="R381" s="2">
        <v>3020</v>
      </c>
      <c r="S381" s="301">
        <v>2.1165356096603732E-2</v>
      </c>
      <c r="T381" s="14">
        <v>299.39395100000002</v>
      </c>
      <c r="U381" s="301">
        <v>-0.10199226880761225</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1825</v>
      </c>
      <c r="B382" s="2">
        <v>43</v>
      </c>
      <c r="C382" s="301">
        <v>2.6331904470300063E-2</v>
      </c>
      <c r="D382" s="2">
        <v>22.424242424242401</v>
      </c>
      <c r="E382" s="2">
        <v>26</v>
      </c>
      <c r="F382" s="301">
        <v>1.7687074829931974E-2</v>
      </c>
      <c r="G382" s="14">
        <v>25.4545454545454</v>
      </c>
      <c r="H382" s="2">
        <v>0</v>
      </c>
      <c r="I382" s="301">
        <v>0</v>
      </c>
      <c r="J382" s="14">
        <v>11.515152</v>
      </c>
      <c r="K382" s="301">
        <v>-1</v>
      </c>
      <c r="L382" s="2">
        <v>3362</v>
      </c>
      <c r="M382" s="301">
        <v>2.5927554002884268E-2</v>
      </c>
      <c r="N382" s="2">
        <v>227.272727272727</v>
      </c>
      <c r="O382" s="2">
        <v>4521</v>
      </c>
      <c r="P382" s="301">
        <v>2.9897432167018258E-2</v>
      </c>
      <c r="Q382" s="14">
        <v>343.030303030303</v>
      </c>
      <c r="R382" s="2">
        <v>4512</v>
      </c>
      <c r="S382" s="301">
        <v>3.1621883015852989E-2</v>
      </c>
      <c r="T382" s="14">
        <v>336.36364700000001</v>
      </c>
      <c r="U382" s="301">
        <v>0.34205829863176679</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1765</v>
      </c>
      <c r="B383" s="2">
        <v>173</v>
      </c>
      <c r="C383" s="301">
        <v>0.10593998775260258</v>
      </c>
      <c r="D383" s="2">
        <v>63.030303030303003</v>
      </c>
      <c r="E383" s="2">
        <v>230</v>
      </c>
      <c r="F383" s="301">
        <v>0.15646258503401361</v>
      </c>
      <c r="G383" s="14">
        <v>75.757575757575694</v>
      </c>
      <c r="H383" s="2">
        <v>117</v>
      </c>
      <c r="I383" s="301">
        <v>6.7474048442906581E-2</v>
      </c>
      <c r="J383" s="14">
        <v>56.969695999999999</v>
      </c>
      <c r="K383" s="301">
        <v>-0.32369942196531792</v>
      </c>
      <c r="L383" s="2">
        <v>15634</v>
      </c>
      <c r="M383" s="301">
        <v>0.12056852447385266</v>
      </c>
      <c r="N383" s="2">
        <v>515.15151515151501</v>
      </c>
      <c r="O383" s="2">
        <v>17861</v>
      </c>
      <c r="P383" s="301">
        <v>0.11811502674963793</v>
      </c>
      <c r="Q383" s="14">
        <v>592.12121212121201</v>
      </c>
      <c r="R383" s="2">
        <v>17768</v>
      </c>
      <c r="S383" s="301">
        <v>0.12452518116703812</v>
      </c>
      <c r="T383" s="14">
        <v>671.51513699999998</v>
      </c>
      <c r="U383" s="301">
        <v>0.13649737751055391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1821</v>
      </c>
      <c r="B384" s="2">
        <v>157</v>
      </c>
      <c r="C384" s="301">
        <v>9.6142069810165334E-2</v>
      </c>
      <c r="D384" s="2">
        <v>59.393939393939398</v>
      </c>
      <c r="E384" s="2">
        <v>199</v>
      </c>
      <c r="F384" s="301">
        <v>0.13537414965986394</v>
      </c>
      <c r="G384" s="14">
        <v>73.939393939393895</v>
      </c>
      <c r="H384" s="2">
        <v>88</v>
      </c>
      <c r="I384" s="301">
        <v>5.0749711649365627E-2</v>
      </c>
      <c r="J384" s="14">
        <v>55.151516000000001</v>
      </c>
      <c r="K384" s="301">
        <v>-0.43949044585987262</v>
      </c>
      <c r="L384" s="2">
        <v>9600</v>
      </c>
      <c r="M384" s="301">
        <v>7.4034657474030027E-2</v>
      </c>
      <c r="N384" s="2">
        <v>383.636363636363</v>
      </c>
      <c r="O384" s="2">
        <v>10486</v>
      </c>
      <c r="P384" s="301">
        <v>6.9344055231885304E-2</v>
      </c>
      <c r="Q384" s="14">
        <v>553.33333333333303</v>
      </c>
      <c r="R384" s="2">
        <v>9874</v>
      </c>
      <c r="S384" s="301">
        <v>6.9200902681412338E-2</v>
      </c>
      <c r="T384" s="14">
        <v>446.66665599999999</v>
      </c>
      <c r="U384" s="301">
        <v>2.8541666666666667E-2</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1822</v>
      </c>
      <c r="B385" s="2">
        <v>0</v>
      </c>
      <c r="C385" s="301">
        <v>0</v>
      </c>
      <c r="D385" s="2">
        <v>80</v>
      </c>
      <c r="E385" s="2">
        <v>106</v>
      </c>
      <c r="F385" s="301">
        <v>7.2108843537414966E-2</v>
      </c>
      <c r="G385" s="14">
        <v>52.121212121212103</v>
      </c>
      <c r="H385" s="2">
        <v>0</v>
      </c>
      <c r="I385" s="301">
        <v>0</v>
      </c>
      <c r="J385" s="14">
        <v>11.515152</v>
      </c>
      <c r="L385" s="2">
        <v>1679</v>
      </c>
      <c r="M385" s="301">
        <v>1.2948353114468377E-2</v>
      </c>
      <c r="N385" s="2">
        <v>198.18181818181799</v>
      </c>
      <c r="O385" s="2">
        <v>1608</v>
      </c>
      <c r="P385" s="301">
        <v>1.0633725044141862E-2</v>
      </c>
      <c r="Q385" s="14">
        <v>184.24242424242399</v>
      </c>
      <c r="R385" s="2">
        <v>1390</v>
      </c>
      <c r="S385" s="301">
        <v>9.7416705212844991E-3</v>
      </c>
      <c r="T385" s="14">
        <v>192.121216</v>
      </c>
      <c r="U385" s="301">
        <v>-0.17212626563430614</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1823</v>
      </c>
      <c r="B386" s="2">
        <v>77</v>
      </c>
      <c r="C386" s="301">
        <v>4.7152480097979177E-2</v>
      </c>
      <c r="D386" s="2">
        <v>46.060606060605998</v>
      </c>
      <c r="E386" s="2">
        <v>13</v>
      </c>
      <c r="F386" s="301">
        <v>8.8435374149659872E-3</v>
      </c>
      <c r="G386" s="14">
        <v>13.9393939393939</v>
      </c>
      <c r="H386" s="2">
        <v>0</v>
      </c>
      <c r="I386" s="301">
        <v>0</v>
      </c>
      <c r="J386" s="14">
        <v>11.515152</v>
      </c>
      <c r="K386" s="301">
        <v>-1</v>
      </c>
      <c r="L386" s="2">
        <v>1581</v>
      </c>
      <c r="M386" s="301">
        <v>1.219258265275432E-2</v>
      </c>
      <c r="N386" s="2">
        <v>178.78787878787799</v>
      </c>
      <c r="O386" s="2">
        <v>1727</v>
      </c>
      <c r="P386" s="301">
        <v>1.1420673601513057E-2</v>
      </c>
      <c r="Q386" s="14">
        <v>199.39393939393901</v>
      </c>
      <c r="R386" s="2">
        <v>1455</v>
      </c>
      <c r="S386" s="301">
        <v>1.0197216265085572E-2</v>
      </c>
      <c r="T386" s="14">
        <v>193.939392</v>
      </c>
      <c r="U386" s="301">
        <v>-7.9696394686907021E-2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1824</v>
      </c>
      <c r="B387" s="2">
        <v>80</v>
      </c>
      <c r="C387" s="301">
        <v>4.8989589712186157E-2</v>
      </c>
      <c r="D387" s="2">
        <v>37.5757575757575</v>
      </c>
      <c r="E387" s="2">
        <v>80</v>
      </c>
      <c r="F387" s="301">
        <v>5.4421768707482991E-2</v>
      </c>
      <c r="G387" s="14">
        <v>48.484848484848399</v>
      </c>
      <c r="H387" s="2">
        <v>88</v>
      </c>
      <c r="I387" s="301">
        <v>5.0749711649365627E-2</v>
      </c>
      <c r="J387" s="14">
        <v>55.151516000000001</v>
      </c>
      <c r="K387" s="301">
        <v>0.1</v>
      </c>
      <c r="L387" s="2">
        <v>6340</v>
      </c>
      <c r="M387" s="301">
        <v>4.8893721706807336E-2</v>
      </c>
      <c r="N387" s="2">
        <v>343.030303030303</v>
      </c>
      <c r="O387" s="2">
        <v>7151</v>
      </c>
      <c r="P387" s="301">
        <v>4.7289656586230383E-2</v>
      </c>
      <c r="Q387" s="14">
        <v>476.36363636363598</v>
      </c>
      <c r="R387" s="2">
        <v>7029</v>
      </c>
      <c r="S387" s="301">
        <v>4.9262015895042262E-2</v>
      </c>
      <c r="T387" s="14">
        <v>393.93939999999998</v>
      </c>
      <c r="U387" s="301">
        <v>0.10867507886435331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1825</v>
      </c>
      <c r="B388" s="2">
        <v>16</v>
      </c>
      <c r="C388" s="301">
        <v>9.7979179424372322E-3</v>
      </c>
      <c r="D388" s="2">
        <v>15.151515151515101</v>
      </c>
      <c r="E388" s="2">
        <v>31</v>
      </c>
      <c r="F388" s="301">
        <v>2.1088435374149658E-2</v>
      </c>
      <c r="G388" s="14">
        <v>31.515151515151501</v>
      </c>
      <c r="H388" s="2">
        <v>29</v>
      </c>
      <c r="I388" s="301">
        <v>1.6724336793540944E-2</v>
      </c>
      <c r="J388" s="14">
        <v>19.393940000000001</v>
      </c>
      <c r="K388" s="301">
        <v>0.8125</v>
      </c>
      <c r="L388" s="2">
        <v>6034</v>
      </c>
      <c r="M388" s="301">
        <v>4.6533866999822628E-2</v>
      </c>
      <c r="N388" s="2">
        <v>320</v>
      </c>
      <c r="O388" s="2">
        <v>7375</v>
      </c>
      <c r="P388" s="301">
        <v>4.8770971517752636E-2</v>
      </c>
      <c r="Q388" s="14">
        <v>341.81818181818102</v>
      </c>
      <c r="R388" s="2">
        <v>7894</v>
      </c>
      <c r="S388" s="301">
        <v>5.532427848562578E-2</v>
      </c>
      <c r="T388" s="14">
        <v>453.93939999999998</v>
      </c>
      <c r="U388" s="301">
        <v>0.30825323168710639</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3" t="s">
        <v>1827</v>
      </c>
      <c r="B390" s="303"/>
      <c r="C390" s="303"/>
      <c r="D390" s="303"/>
      <c r="E390" s="303"/>
      <c r="F390" s="303"/>
      <c r="G390" s="303"/>
      <c r="H390" s="303"/>
      <c r="I390" s="303"/>
      <c r="J390" s="303"/>
      <c r="K390" s="303"/>
      <c r="L390" s="303"/>
      <c r="M390" s="303"/>
      <c r="N390" s="303"/>
      <c r="O390" s="303"/>
      <c r="P390" s="303"/>
      <c r="Q390" s="303"/>
      <c r="R390" s="303"/>
      <c r="S390" s="303"/>
      <c r="T390" s="303"/>
      <c r="U390" s="303"/>
      <c r="V390" s="122"/>
      <c r="W390" s="122"/>
      <c r="X390" s="122"/>
      <c r="Y390" s="122"/>
      <c r="Z390" s="122"/>
      <c r="AA390" s="122"/>
      <c r="AB390" s="122"/>
      <c r="AC390" s="122"/>
      <c r="AD390" s="122"/>
      <c r="AE390" s="122"/>
    </row>
    <row r="391" spans="1:31" x14ac:dyDescent="0.3">
      <c r="B391" s="304" t="s">
        <v>1700</v>
      </c>
      <c r="C391" s="304"/>
      <c r="D391" s="304" t="s">
        <v>1701</v>
      </c>
      <c r="E391" s="304" t="s">
        <v>1700</v>
      </c>
      <c r="F391" s="304"/>
      <c r="G391" s="304" t="s">
        <v>1701</v>
      </c>
      <c r="H391" s="304" t="s">
        <v>1700</v>
      </c>
      <c r="I391" s="304"/>
      <c r="J391" s="304" t="s">
        <v>1701</v>
      </c>
      <c r="K391" t="s">
        <v>170</v>
      </c>
      <c r="L391" s="304" t="s">
        <v>1700</v>
      </c>
      <c r="M391" s="304"/>
      <c r="N391" s="304" t="s">
        <v>1701</v>
      </c>
      <c r="O391" s="304" t="s">
        <v>1700</v>
      </c>
      <c r="P391" s="304"/>
      <c r="Q391" s="304" t="s">
        <v>1701</v>
      </c>
      <c r="R391" s="304" t="s">
        <v>1700</v>
      </c>
      <c r="S391" s="304"/>
      <c r="T391" s="304" t="s">
        <v>1701</v>
      </c>
      <c r="U391" t="s">
        <v>170</v>
      </c>
      <c r="V391" s="207" t="s">
        <v>1700</v>
      </c>
      <c r="W391" s="207"/>
      <c r="X391" s="207" t="s">
        <v>1701</v>
      </c>
      <c r="Y391" s="207" t="s">
        <v>1700</v>
      </c>
      <c r="Z391" s="207"/>
      <c r="AA391" s="207" t="s">
        <v>1701</v>
      </c>
      <c r="AB391" s="207" t="s">
        <v>1700</v>
      </c>
      <c r="AC391" s="207"/>
      <c r="AD391" s="207" t="s">
        <v>1701</v>
      </c>
      <c r="AE391" t="s">
        <v>170</v>
      </c>
    </row>
    <row r="392" spans="1:31" x14ac:dyDescent="0.3">
      <c r="A392" t="s">
        <v>172</v>
      </c>
      <c r="B392" s="2">
        <v>0</v>
      </c>
      <c r="C392" t="s">
        <v>170</v>
      </c>
      <c r="D392" s="2">
        <v>80</v>
      </c>
      <c r="E392" s="2">
        <v>0</v>
      </c>
      <c r="F392" t="s">
        <v>170</v>
      </c>
      <c r="G392" s="2">
        <v>10.303030303030299</v>
      </c>
      <c r="H392" s="2">
        <v>83</v>
      </c>
      <c r="I392" t="s">
        <v>170</v>
      </c>
      <c r="J392" s="14">
        <v>49.0909081</v>
      </c>
      <c r="L392" s="2">
        <v>8657</v>
      </c>
      <c r="M392" t="s">
        <v>170</v>
      </c>
      <c r="N392" s="2">
        <v>292.72727272727201</v>
      </c>
      <c r="O392" s="2">
        <v>9907</v>
      </c>
      <c r="P392" t="s">
        <v>170</v>
      </c>
      <c r="Q392" s="2">
        <v>372.12121212121201</v>
      </c>
      <c r="R392" s="2">
        <v>9900</v>
      </c>
      <c r="S392" t="s">
        <v>170</v>
      </c>
      <c r="T392" s="14">
        <v>380</v>
      </c>
      <c r="U392" s="301">
        <v>0.14358322744599747</v>
      </c>
      <c r="V392" s="2">
        <v>503157</v>
      </c>
      <c r="W392" s="27" t="s">
        <v>170</v>
      </c>
      <c r="X392" s="2">
        <v>2082</v>
      </c>
      <c r="Y392" s="2">
        <v>491993</v>
      </c>
      <c r="Z392" s="27" t="s">
        <v>170</v>
      </c>
      <c r="AA392" s="14">
        <v>2212</v>
      </c>
      <c r="AB392" s="2">
        <v>475357</v>
      </c>
      <c r="AC392" s="27" t="s">
        <v>170</v>
      </c>
      <c r="AD392" s="14">
        <v>2356.36</v>
      </c>
      <c r="AE392" s="27">
        <v>-5.5E-2</v>
      </c>
    </row>
    <row r="393" spans="1:31" x14ac:dyDescent="0.3">
      <c r="A393" t="s">
        <v>1798</v>
      </c>
      <c r="B393" s="2">
        <v>0</v>
      </c>
      <c r="D393" s="2">
        <v>80</v>
      </c>
      <c r="E393" s="2">
        <v>0</v>
      </c>
      <c r="G393" s="14">
        <v>10.303030303030299</v>
      </c>
      <c r="H393" s="2">
        <v>35</v>
      </c>
      <c r="I393" s="301">
        <v>0.42168674698795183</v>
      </c>
      <c r="J393" s="14">
        <v>35.757576</v>
      </c>
      <c r="L393" s="2">
        <v>2463</v>
      </c>
      <c r="M393" s="301">
        <v>0.28450964537368606</v>
      </c>
      <c r="N393" s="2">
        <v>236.363636363636</v>
      </c>
      <c r="O393" s="2">
        <v>3140</v>
      </c>
      <c r="P393" s="301">
        <v>0.316947612799031</v>
      </c>
      <c r="Q393" s="14">
        <v>258.18181818181802</v>
      </c>
      <c r="R393" s="2">
        <v>3164</v>
      </c>
      <c r="S393" s="301">
        <v>0.3195959595959596</v>
      </c>
      <c r="T393" s="14">
        <v>300</v>
      </c>
      <c r="U393" s="301">
        <v>0.28461226146975233</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1762</v>
      </c>
      <c r="B394" s="2">
        <v>0</v>
      </c>
      <c r="D394" s="2">
        <v>80</v>
      </c>
      <c r="E394" s="2">
        <v>0</v>
      </c>
      <c r="G394" s="14">
        <v>10.303030303030299</v>
      </c>
      <c r="H394" s="2">
        <v>0</v>
      </c>
      <c r="I394" s="301">
        <v>0</v>
      </c>
      <c r="J394" s="14">
        <v>11.515152</v>
      </c>
      <c r="L394" s="2">
        <v>329</v>
      </c>
      <c r="M394" s="301">
        <v>3.8003927457548804E-2</v>
      </c>
      <c r="N394" s="2">
        <v>80.606060606060595</v>
      </c>
      <c r="O394" s="2">
        <v>409</v>
      </c>
      <c r="P394" s="301">
        <v>4.1283940648026644E-2</v>
      </c>
      <c r="Q394" s="14">
        <v>105.454545454545</v>
      </c>
      <c r="R394" s="2">
        <v>294</v>
      </c>
      <c r="S394" s="301">
        <v>2.9696969696969697E-2</v>
      </c>
      <c r="T394" s="14">
        <v>89.090909999999994</v>
      </c>
      <c r="U394" s="301">
        <v>-0.10638297872340426</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1816</v>
      </c>
      <c r="B395" s="2">
        <v>0</v>
      </c>
      <c r="D395" s="2">
        <v>80</v>
      </c>
      <c r="E395" s="2">
        <v>0</v>
      </c>
      <c r="G395" s="14">
        <v>10.303030303030299</v>
      </c>
      <c r="H395" s="2">
        <v>0</v>
      </c>
      <c r="I395" s="301">
        <v>0</v>
      </c>
      <c r="J395" s="14">
        <v>11.515152</v>
      </c>
      <c r="L395" s="2">
        <v>269</v>
      </c>
      <c r="M395" s="301">
        <v>3.1073120018482153E-2</v>
      </c>
      <c r="N395" s="2">
        <v>75.757575757575694</v>
      </c>
      <c r="O395" s="2">
        <v>249</v>
      </c>
      <c r="P395" s="301">
        <v>2.5133743817502777E-2</v>
      </c>
      <c r="Q395" s="14">
        <v>91.515151515151501</v>
      </c>
      <c r="R395" s="2">
        <v>245</v>
      </c>
      <c r="S395" s="301">
        <v>2.4747474747474747E-2</v>
      </c>
      <c r="T395" s="14">
        <v>78.787880000000001</v>
      </c>
      <c r="U395" s="301">
        <v>-8.9219330855018583E-2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1817</v>
      </c>
      <c r="B396" s="2">
        <v>0</v>
      </c>
      <c r="D396" s="2">
        <v>80</v>
      </c>
      <c r="E396" s="2">
        <v>0</v>
      </c>
      <c r="G396" s="2">
        <v>10.303030303030299</v>
      </c>
      <c r="H396" s="2">
        <v>0</v>
      </c>
      <c r="I396" s="301">
        <v>0</v>
      </c>
      <c r="J396" s="14">
        <v>11.515152</v>
      </c>
      <c r="L396" s="2">
        <v>14</v>
      </c>
      <c r="M396" s="301">
        <v>1.6171884024488853E-3</v>
      </c>
      <c r="N396" s="2">
        <v>10.303030303030299</v>
      </c>
      <c r="O396" s="2">
        <v>0</v>
      </c>
      <c r="P396" s="301">
        <v>0</v>
      </c>
      <c r="Q396" s="2">
        <v>16.969696969696901</v>
      </c>
      <c r="R396" s="2">
        <v>0</v>
      </c>
      <c r="S396" s="301">
        <v>0</v>
      </c>
      <c r="T396" s="14">
        <v>18.787877999999999</v>
      </c>
      <c r="U396" s="301">
        <v>-1</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1818</v>
      </c>
      <c r="B397" s="2">
        <v>0</v>
      </c>
      <c r="D397" s="2">
        <v>80</v>
      </c>
      <c r="E397" s="2">
        <v>0</v>
      </c>
      <c r="G397" s="14">
        <v>10.303030303030299</v>
      </c>
      <c r="H397" s="2">
        <v>0</v>
      </c>
      <c r="I397" s="301">
        <v>0</v>
      </c>
      <c r="J397" s="14">
        <v>11.515152</v>
      </c>
      <c r="L397" s="2">
        <v>144</v>
      </c>
      <c r="M397" s="301">
        <v>1.6633937853759963E-2</v>
      </c>
      <c r="N397" s="2">
        <v>54.545454545454497</v>
      </c>
      <c r="O397" s="2">
        <v>156</v>
      </c>
      <c r="P397" s="301">
        <v>1.5746441909760774E-2</v>
      </c>
      <c r="Q397" s="14">
        <v>64.848484848484802</v>
      </c>
      <c r="R397" s="2">
        <v>122</v>
      </c>
      <c r="S397" s="301">
        <v>1.2323232323232323E-2</v>
      </c>
      <c r="T397" s="14">
        <v>50.303031900000001</v>
      </c>
      <c r="U397" s="301">
        <v>-0.15277777777777779</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1819</v>
      </c>
      <c r="B398" s="2">
        <v>0</v>
      </c>
      <c r="D398" s="2">
        <v>80</v>
      </c>
      <c r="E398" s="2">
        <v>0</v>
      </c>
      <c r="G398" s="14">
        <v>10.303030303030299</v>
      </c>
      <c r="H398" s="2">
        <v>0</v>
      </c>
      <c r="I398" s="301">
        <v>0</v>
      </c>
      <c r="J398" s="14">
        <v>11.515152</v>
      </c>
      <c r="L398" s="2">
        <v>111</v>
      </c>
      <c r="M398" s="301">
        <v>1.2821993762273306E-2</v>
      </c>
      <c r="N398" s="2">
        <v>44.848484848484802</v>
      </c>
      <c r="O398" s="2">
        <v>93</v>
      </c>
      <c r="P398" s="301">
        <v>9.3873019077420003E-3</v>
      </c>
      <c r="Q398" s="14">
        <v>60</v>
      </c>
      <c r="R398" s="2">
        <v>123</v>
      </c>
      <c r="S398" s="301">
        <v>1.2424242424242424E-2</v>
      </c>
      <c r="T398" s="14">
        <v>63.030304000000001</v>
      </c>
      <c r="U398" s="301">
        <v>0.10810810810810811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1820</v>
      </c>
      <c r="B399" s="2">
        <v>0</v>
      </c>
      <c r="D399" s="2">
        <v>80</v>
      </c>
      <c r="E399" s="2">
        <v>0</v>
      </c>
      <c r="G399" s="14">
        <v>10.303030303030299</v>
      </c>
      <c r="H399" s="2">
        <v>0</v>
      </c>
      <c r="I399" s="301">
        <v>0</v>
      </c>
      <c r="J399" s="14">
        <v>11.515152</v>
      </c>
      <c r="L399" s="2">
        <v>60</v>
      </c>
      <c r="M399" s="301">
        <v>6.9308074390666509E-3</v>
      </c>
      <c r="N399" s="2">
        <v>24.848484848484802</v>
      </c>
      <c r="O399" s="2">
        <v>160</v>
      </c>
      <c r="P399" s="301">
        <v>1.6150196830523871E-2</v>
      </c>
      <c r="Q399" s="14">
        <v>50.303030303030297</v>
      </c>
      <c r="R399" s="2">
        <v>49</v>
      </c>
      <c r="S399" s="301">
        <v>4.9494949494949493E-3</v>
      </c>
      <c r="T399" s="14">
        <v>31.515152</v>
      </c>
      <c r="U399" s="301">
        <v>-0.18333333333333332</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1763</v>
      </c>
      <c r="B400" s="2">
        <v>0</v>
      </c>
      <c r="D400" s="2">
        <v>80</v>
      </c>
      <c r="E400" s="2">
        <v>0</v>
      </c>
      <c r="G400" s="14">
        <v>10.303030303030299</v>
      </c>
      <c r="H400" s="2">
        <v>35</v>
      </c>
      <c r="I400" s="301">
        <v>0.42168674698795183</v>
      </c>
      <c r="J400" s="14">
        <v>35.757576</v>
      </c>
      <c r="L400" s="2">
        <v>2134</v>
      </c>
      <c r="M400" s="301">
        <v>0.24650571791613723</v>
      </c>
      <c r="N400" s="2">
        <v>241.81818181818099</v>
      </c>
      <c r="O400" s="2">
        <v>2731</v>
      </c>
      <c r="P400" s="301">
        <v>0.27566367215100435</v>
      </c>
      <c r="Q400" s="14">
        <v>231.51515151515099</v>
      </c>
      <c r="R400" s="2">
        <v>2870</v>
      </c>
      <c r="S400" s="301">
        <v>0.28989898989898988</v>
      </c>
      <c r="T400" s="14">
        <v>292.121216</v>
      </c>
      <c r="U400" s="301">
        <v>0.34489222118088098</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1764</v>
      </c>
      <c r="B401" s="2">
        <v>0</v>
      </c>
      <c r="D401" s="2">
        <v>80</v>
      </c>
      <c r="E401" s="2">
        <v>0</v>
      </c>
      <c r="G401" s="14">
        <v>10.303030303030299</v>
      </c>
      <c r="H401" s="2">
        <v>35</v>
      </c>
      <c r="I401" s="301">
        <v>0.42168674698795183</v>
      </c>
      <c r="J401" s="14">
        <v>35.757576</v>
      </c>
      <c r="L401" s="2">
        <v>424</v>
      </c>
      <c r="M401" s="301">
        <v>4.8977705902737666E-2</v>
      </c>
      <c r="N401" s="2">
        <v>107.272727272727</v>
      </c>
      <c r="O401" s="2">
        <v>327</v>
      </c>
      <c r="P401" s="301">
        <v>3.3006964772383164E-2</v>
      </c>
      <c r="Q401" s="14">
        <v>80</v>
      </c>
      <c r="R401" s="2">
        <v>530</v>
      </c>
      <c r="S401" s="301">
        <v>5.3535353535353533E-2</v>
      </c>
      <c r="T401" s="14">
        <v>161.81817599999999</v>
      </c>
      <c r="U401" s="301">
        <v>0.25</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1821</v>
      </c>
      <c r="B402" s="2">
        <v>0</v>
      </c>
      <c r="D402" s="2">
        <v>80</v>
      </c>
      <c r="E402" s="2">
        <v>0</v>
      </c>
      <c r="G402" s="14">
        <v>10.303030303030299</v>
      </c>
      <c r="H402" s="2">
        <v>0</v>
      </c>
      <c r="I402" s="301">
        <v>0</v>
      </c>
      <c r="J402" s="14">
        <v>11.515152</v>
      </c>
      <c r="L402" s="2">
        <v>397</v>
      </c>
      <c r="M402" s="301">
        <v>4.5858842555157674E-2</v>
      </c>
      <c r="N402" s="2">
        <v>104.84848484848401</v>
      </c>
      <c r="O402" s="2">
        <v>267</v>
      </c>
      <c r="P402" s="301">
        <v>2.695064096093671E-2</v>
      </c>
      <c r="Q402" s="14">
        <v>72.727272727272705</v>
      </c>
      <c r="R402" s="2">
        <v>365</v>
      </c>
      <c r="S402" s="301">
        <v>3.686868686868687E-2</v>
      </c>
      <c r="T402" s="14">
        <v>140.606064</v>
      </c>
      <c r="U402" s="301">
        <v>-8.0604534005037781E-2</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1822</v>
      </c>
      <c r="B403" s="2">
        <v>0</v>
      </c>
      <c r="D403" s="2">
        <v>80</v>
      </c>
      <c r="E403" s="2">
        <v>0</v>
      </c>
      <c r="G403" s="14">
        <v>10.303030303030299</v>
      </c>
      <c r="H403" s="2">
        <v>0</v>
      </c>
      <c r="I403" s="301">
        <v>0</v>
      </c>
      <c r="J403" s="14">
        <v>11.515152</v>
      </c>
      <c r="L403" s="2">
        <v>38</v>
      </c>
      <c r="M403" s="301">
        <v>4.3895113780755462E-3</v>
      </c>
      <c r="N403" s="2">
        <v>30.303030303030301</v>
      </c>
      <c r="O403" s="2">
        <v>42</v>
      </c>
      <c r="P403" s="301">
        <v>4.2394266680125161E-3</v>
      </c>
      <c r="Q403" s="14">
        <v>27.272727272727199</v>
      </c>
      <c r="R403" s="2">
        <v>158</v>
      </c>
      <c r="S403" s="301">
        <v>1.5959595959595958E-2</v>
      </c>
      <c r="T403" s="14">
        <v>74.545455899999993</v>
      </c>
      <c r="U403" s="301">
        <v>3.1578947368421053</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1823</v>
      </c>
      <c r="B404" s="2">
        <v>0</v>
      </c>
      <c r="D404" s="2">
        <v>80</v>
      </c>
      <c r="E404" s="2">
        <v>0</v>
      </c>
      <c r="G404" s="14">
        <v>10.303030303030299</v>
      </c>
      <c r="H404" s="2">
        <v>0</v>
      </c>
      <c r="I404" s="301">
        <v>0</v>
      </c>
      <c r="J404" s="14">
        <v>11.515152</v>
      </c>
      <c r="L404" s="2">
        <v>51</v>
      </c>
      <c r="M404" s="301">
        <v>5.8911863232066538E-3</v>
      </c>
      <c r="N404" s="2">
        <v>33.939393939393902</v>
      </c>
      <c r="O404" s="2">
        <v>27</v>
      </c>
      <c r="P404" s="301">
        <v>2.7253457151509035E-3</v>
      </c>
      <c r="Q404" s="14">
        <v>17.5757575757575</v>
      </c>
      <c r="R404" s="2">
        <v>0</v>
      </c>
      <c r="S404" s="301">
        <v>0</v>
      </c>
      <c r="T404" s="14">
        <v>18.787877999999999</v>
      </c>
      <c r="U404" s="301">
        <v>-1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1824</v>
      </c>
      <c r="B405" s="2">
        <v>0</v>
      </c>
      <c r="D405" s="2">
        <v>80</v>
      </c>
      <c r="E405" s="2">
        <v>0</v>
      </c>
      <c r="G405" s="2">
        <v>10.303030303030299</v>
      </c>
      <c r="H405" s="2">
        <v>0</v>
      </c>
      <c r="I405" s="301">
        <v>0</v>
      </c>
      <c r="J405" s="14">
        <v>11.515152</v>
      </c>
      <c r="L405" s="2">
        <v>308</v>
      </c>
      <c r="M405" s="301">
        <v>3.5578144853875476E-2</v>
      </c>
      <c r="N405" s="2">
        <v>98.181818181818201</v>
      </c>
      <c r="O405" s="2">
        <v>198</v>
      </c>
      <c r="P405" s="301">
        <v>1.9985868577773291E-2</v>
      </c>
      <c r="Q405" s="2">
        <v>66.060606060606005</v>
      </c>
      <c r="R405" s="2">
        <v>207</v>
      </c>
      <c r="S405" s="301">
        <v>2.0909090909090908E-2</v>
      </c>
      <c r="T405" s="14">
        <v>93.333335899999994</v>
      </c>
      <c r="U405" s="301">
        <v>-0.32792207792207795</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1825</v>
      </c>
      <c r="B406" s="2">
        <v>0</v>
      </c>
      <c r="D406" s="2">
        <v>80</v>
      </c>
      <c r="E406" s="2">
        <v>0</v>
      </c>
      <c r="G406" s="14">
        <v>10.303030303030299</v>
      </c>
      <c r="H406" s="2">
        <v>35</v>
      </c>
      <c r="I406" s="301">
        <v>0.42168674698795183</v>
      </c>
      <c r="J406" s="14">
        <v>35.757576</v>
      </c>
      <c r="L406" s="2">
        <v>27</v>
      </c>
      <c r="M406" s="301">
        <v>3.1188633475799929E-3</v>
      </c>
      <c r="N406" s="2">
        <v>25.4545454545454</v>
      </c>
      <c r="O406" s="2">
        <v>60</v>
      </c>
      <c r="P406" s="301">
        <v>6.0563238114464523E-3</v>
      </c>
      <c r="Q406" s="14">
        <v>34.545454545454497</v>
      </c>
      <c r="R406" s="2">
        <v>165</v>
      </c>
      <c r="S406" s="301">
        <v>1.6666666666666666E-2</v>
      </c>
      <c r="T406" s="14">
        <v>74.545455899999993</v>
      </c>
      <c r="U406" s="301">
        <v>5.1111111111111107</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1765</v>
      </c>
      <c r="B407" s="2">
        <v>0</v>
      </c>
      <c r="D407" s="2">
        <v>80</v>
      </c>
      <c r="E407" s="2">
        <v>0</v>
      </c>
      <c r="G407" s="14">
        <v>10.303030303030299</v>
      </c>
      <c r="H407" s="2">
        <v>0</v>
      </c>
      <c r="I407" s="301">
        <v>0</v>
      </c>
      <c r="J407" s="14">
        <v>11.515152</v>
      </c>
      <c r="L407" s="2">
        <v>1710</v>
      </c>
      <c r="M407" s="301">
        <v>0.19752801201339956</v>
      </c>
      <c r="N407" s="2">
        <v>212.72727272727201</v>
      </c>
      <c r="O407" s="2">
        <v>2404</v>
      </c>
      <c r="P407" s="301">
        <v>0.24265670737862119</v>
      </c>
      <c r="Q407" s="14">
        <v>215.75757575757501</v>
      </c>
      <c r="R407" s="2">
        <v>2340</v>
      </c>
      <c r="S407" s="301">
        <v>0.23636363636363636</v>
      </c>
      <c r="T407" s="14">
        <v>238.78787199999999</v>
      </c>
      <c r="U407" s="301">
        <v>0.36842105263157893</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1821</v>
      </c>
      <c r="B408" s="2">
        <v>0</v>
      </c>
      <c r="D408" s="2">
        <v>80</v>
      </c>
      <c r="E408" s="2">
        <v>0</v>
      </c>
      <c r="G408" s="14">
        <v>10.303030303030299</v>
      </c>
      <c r="H408" s="2">
        <v>0</v>
      </c>
      <c r="I408" s="301">
        <v>0</v>
      </c>
      <c r="J408" s="14">
        <v>11.515152</v>
      </c>
      <c r="L408" s="2">
        <v>1595</v>
      </c>
      <c r="M408" s="301">
        <v>0.18424396442185514</v>
      </c>
      <c r="N408" s="2">
        <v>209.09090909090901</v>
      </c>
      <c r="O408" s="2">
        <v>2138</v>
      </c>
      <c r="P408" s="301">
        <v>0.21580700514787524</v>
      </c>
      <c r="Q408" s="14">
        <v>213.333333333333</v>
      </c>
      <c r="R408" s="2">
        <v>1856</v>
      </c>
      <c r="S408" s="301">
        <v>0.18747474747474749</v>
      </c>
      <c r="T408" s="14">
        <v>234.545456</v>
      </c>
      <c r="U408" s="301">
        <v>0.16363636363636364</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1822</v>
      </c>
      <c r="B409" s="2">
        <v>0</v>
      </c>
      <c r="D409" s="2">
        <v>80</v>
      </c>
      <c r="E409" s="2">
        <v>0</v>
      </c>
      <c r="G409" s="14">
        <v>10.303030303030299</v>
      </c>
      <c r="H409" s="2">
        <v>0</v>
      </c>
      <c r="I409" s="301">
        <v>0</v>
      </c>
      <c r="J409" s="14">
        <v>11.515152</v>
      </c>
      <c r="L409" s="2">
        <v>392</v>
      </c>
      <c r="M409" s="301">
        <v>4.5281275268568788E-2</v>
      </c>
      <c r="N409" s="2">
        <v>110.30303030303</v>
      </c>
      <c r="O409" s="2">
        <v>473</v>
      </c>
      <c r="P409" s="301">
        <v>4.7744019380236195E-2</v>
      </c>
      <c r="Q409" s="14">
        <v>112.121212121212</v>
      </c>
      <c r="R409" s="2">
        <v>381</v>
      </c>
      <c r="S409" s="301">
        <v>3.8484848484848483E-2</v>
      </c>
      <c r="T409" s="14">
        <v>103.63636</v>
      </c>
      <c r="U409" s="301">
        <v>-2.8061224489795918E-2</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1823</v>
      </c>
      <c r="B410" s="2">
        <v>0</v>
      </c>
      <c r="D410" s="2">
        <v>80</v>
      </c>
      <c r="E410" s="2">
        <v>0</v>
      </c>
      <c r="G410" s="14">
        <v>10.303030303030299</v>
      </c>
      <c r="H410" s="2">
        <v>0</v>
      </c>
      <c r="I410" s="301">
        <v>0</v>
      </c>
      <c r="J410" s="14">
        <v>11.515152</v>
      </c>
      <c r="L410" s="2">
        <v>556</v>
      </c>
      <c r="M410" s="301">
        <v>6.4225482268684297E-2</v>
      </c>
      <c r="N410" s="2">
        <v>110.30303030303</v>
      </c>
      <c r="O410" s="2">
        <v>852</v>
      </c>
      <c r="P410" s="301">
        <v>8.599979812253962E-2</v>
      </c>
      <c r="Q410" s="14">
        <v>113.939393939393</v>
      </c>
      <c r="R410" s="2">
        <v>718</v>
      </c>
      <c r="S410" s="301">
        <v>7.252525252525252E-2</v>
      </c>
      <c r="T410" s="14">
        <v>153.939392</v>
      </c>
      <c r="U410" s="301">
        <v>0.29136690647482016</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1824</v>
      </c>
      <c r="B411" s="2">
        <v>0</v>
      </c>
      <c r="D411" s="2">
        <v>80</v>
      </c>
      <c r="E411" s="2">
        <v>0</v>
      </c>
      <c r="G411" s="14">
        <v>10.303030303030299</v>
      </c>
      <c r="H411" s="2">
        <v>0</v>
      </c>
      <c r="I411" s="301">
        <v>0</v>
      </c>
      <c r="J411" s="14">
        <v>11.515152</v>
      </c>
      <c r="L411" s="2">
        <v>647</v>
      </c>
      <c r="M411" s="301">
        <v>7.4737206884602059E-2</v>
      </c>
      <c r="N411" s="2">
        <v>126.06060606060601</v>
      </c>
      <c r="O411" s="2">
        <v>813</v>
      </c>
      <c r="P411" s="301">
        <v>8.2063187645099428E-2</v>
      </c>
      <c r="Q411" s="14">
        <v>136.969696969696</v>
      </c>
      <c r="R411" s="2">
        <v>757</v>
      </c>
      <c r="S411" s="301">
        <v>7.6464646464646471E-2</v>
      </c>
      <c r="T411" s="14">
        <v>129.69697600000001</v>
      </c>
      <c r="U411" s="301">
        <v>0.17001545595054096</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1825</v>
      </c>
      <c r="B412" s="2">
        <v>0</v>
      </c>
      <c r="D412" s="2">
        <v>80</v>
      </c>
      <c r="E412" s="2">
        <v>0</v>
      </c>
      <c r="G412" s="14">
        <v>10.303030303030299</v>
      </c>
      <c r="H412" s="2">
        <v>0</v>
      </c>
      <c r="I412" s="301">
        <v>0</v>
      </c>
      <c r="J412" s="14">
        <v>11.515152</v>
      </c>
      <c r="L412" s="2">
        <v>115</v>
      </c>
      <c r="M412" s="301">
        <v>1.3284047591544414E-2</v>
      </c>
      <c r="N412" s="2">
        <v>46.6666666666666</v>
      </c>
      <c r="O412" s="2">
        <v>266</v>
      </c>
      <c r="P412" s="301">
        <v>2.6849702230745936E-2</v>
      </c>
      <c r="Q412" s="14">
        <v>67.878787878787804</v>
      </c>
      <c r="R412" s="2">
        <v>484</v>
      </c>
      <c r="S412" s="301">
        <v>4.8888888888888891E-2</v>
      </c>
      <c r="T412" s="14">
        <v>124.242424</v>
      </c>
      <c r="U412" s="301">
        <v>3.2086956521739132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1814</v>
      </c>
      <c r="B413" s="2">
        <v>0</v>
      </c>
      <c r="D413" s="2">
        <v>80</v>
      </c>
      <c r="E413" s="2">
        <v>0</v>
      </c>
      <c r="G413" s="14">
        <v>10.303030303030299</v>
      </c>
      <c r="H413" s="2">
        <v>48</v>
      </c>
      <c r="I413" s="301">
        <v>0.57831325301204817</v>
      </c>
      <c r="J413" s="14">
        <v>36.969695999999999</v>
      </c>
      <c r="L413" s="2">
        <v>6194</v>
      </c>
      <c r="M413" s="301">
        <v>0.71549035462631394</v>
      </c>
      <c r="N413" s="2">
        <v>241.21212121212099</v>
      </c>
      <c r="O413" s="2">
        <v>6767</v>
      </c>
      <c r="P413" s="301">
        <v>0.68305238720096906</v>
      </c>
      <c r="Q413" s="14">
        <v>323.636363636363</v>
      </c>
      <c r="R413" s="2">
        <v>6736</v>
      </c>
      <c r="S413" s="301">
        <v>0.68040404040404046</v>
      </c>
      <c r="T413" s="14">
        <v>303.03030000000001</v>
      </c>
      <c r="U413" s="301">
        <v>8.75040361640297E-2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1762</v>
      </c>
      <c r="B414" s="2">
        <v>0</v>
      </c>
      <c r="D414" s="2">
        <v>80</v>
      </c>
      <c r="E414" s="2">
        <v>0</v>
      </c>
      <c r="G414" s="14">
        <v>10.303030303030299</v>
      </c>
      <c r="H414" s="2">
        <v>48</v>
      </c>
      <c r="I414" s="301">
        <v>0.57831325301204817</v>
      </c>
      <c r="J414" s="14">
        <v>36.969695999999999</v>
      </c>
      <c r="L414" s="2">
        <v>3396</v>
      </c>
      <c r="M414" s="301">
        <v>0.39228370105117244</v>
      </c>
      <c r="N414" s="2">
        <v>224.84848484848399</v>
      </c>
      <c r="O414" s="2">
        <v>3467</v>
      </c>
      <c r="P414" s="301">
        <v>0.34995457757141413</v>
      </c>
      <c r="Q414" s="14">
        <v>276.969696969697</v>
      </c>
      <c r="R414" s="2">
        <v>3216</v>
      </c>
      <c r="S414" s="301">
        <v>0.32484848484848483</v>
      </c>
      <c r="T414" s="14">
        <v>305.45455900000002</v>
      </c>
      <c r="U414" s="301">
        <v>-5.3003533568904596E-2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1816</v>
      </c>
      <c r="B415" s="2">
        <v>0</v>
      </c>
      <c r="D415" s="2">
        <v>80</v>
      </c>
      <c r="E415" s="2">
        <v>0</v>
      </c>
      <c r="G415" s="14">
        <v>10.303030303030299</v>
      </c>
      <c r="H415" s="2">
        <v>48</v>
      </c>
      <c r="I415" s="301">
        <v>0.57831325301204817</v>
      </c>
      <c r="J415" s="14">
        <v>36.969695999999999</v>
      </c>
      <c r="L415" s="2">
        <v>1780</v>
      </c>
      <c r="M415" s="301">
        <v>0.20561395402564397</v>
      </c>
      <c r="N415" s="2">
        <v>176.363636363636</v>
      </c>
      <c r="O415" s="2">
        <v>1744</v>
      </c>
      <c r="P415" s="301">
        <v>0.17603714545271021</v>
      </c>
      <c r="Q415" s="14">
        <v>203.636363636363</v>
      </c>
      <c r="R415" s="2">
        <v>1472</v>
      </c>
      <c r="S415" s="301">
        <v>0.1486868686868687</v>
      </c>
      <c r="T415" s="14">
        <v>216.363632</v>
      </c>
      <c r="U415" s="301">
        <v>-0.17303370786516853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1817</v>
      </c>
      <c r="B416" s="2">
        <v>0</v>
      </c>
      <c r="D416" s="2">
        <v>80</v>
      </c>
      <c r="E416" s="2">
        <v>0</v>
      </c>
      <c r="G416" s="14">
        <v>10.303030303030299</v>
      </c>
      <c r="H416" s="2">
        <v>0</v>
      </c>
      <c r="I416" s="301">
        <v>0</v>
      </c>
      <c r="J416" s="14">
        <v>11.515152</v>
      </c>
      <c r="L416" s="2">
        <v>313</v>
      </c>
      <c r="M416" s="301">
        <v>3.6155712140464362E-2</v>
      </c>
      <c r="N416" s="2">
        <v>84.848484848484802</v>
      </c>
      <c r="O416" s="2">
        <v>428</v>
      </c>
      <c r="P416" s="301">
        <v>4.3201776521651358E-2</v>
      </c>
      <c r="Q416" s="14">
        <v>141.21212121212099</v>
      </c>
      <c r="R416" s="2">
        <v>129</v>
      </c>
      <c r="S416" s="301">
        <v>1.3030303030303031E-2</v>
      </c>
      <c r="T416" s="14">
        <v>53.3333321</v>
      </c>
      <c r="U416" s="301">
        <v>-0.58785942492012777</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1818</v>
      </c>
      <c r="B417" s="2">
        <v>0</v>
      </c>
      <c r="D417" s="2">
        <v>80</v>
      </c>
      <c r="E417" s="2">
        <v>0</v>
      </c>
      <c r="G417" s="14">
        <v>10.303030303030299</v>
      </c>
      <c r="H417" s="2">
        <v>0</v>
      </c>
      <c r="I417" s="301">
        <v>0</v>
      </c>
      <c r="J417" s="14">
        <v>11.515152</v>
      </c>
      <c r="L417" s="2">
        <v>350</v>
      </c>
      <c r="M417" s="301">
        <v>4.0429710061222132E-2</v>
      </c>
      <c r="N417" s="2">
        <v>84.242424242424207</v>
      </c>
      <c r="O417" s="2">
        <v>466</v>
      </c>
      <c r="P417" s="301">
        <v>4.7037448268900779E-2</v>
      </c>
      <c r="Q417" s="14">
        <v>88.484848484848399</v>
      </c>
      <c r="R417" s="2">
        <v>395</v>
      </c>
      <c r="S417" s="301">
        <v>3.9898989898989899E-2</v>
      </c>
      <c r="T417" s="14">
        <v>92.121215800000002</v>
      </c>
      <c r="U417" s="301">
        <v>0.12857142857142856</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1819</v>
      </c>
      <c r="B418" s="2">
        <v>0</v>
      </c>
      <c r="D418" s="2">
        <v>80</v>
      </c>
      <c r="E418" s="2">
        <v>0</v>
      </c>
      <c r="G418" s="14">
        <v>10.303030303030299</v>
      </c>
      <c r="H418" s="2">
        <v>48</v>
      </c>
      <c r="I418" s="301">
        <v>0.57831325301204817</v>
      </c>
      <c r="J418" s="14">
        <v>36.969695999999999</v>
      </c>
      <c r="L418" s="2">
        <v>1117</v>
      </c>
      <c r="M418" s="301">
        <v>0.12902853182395749</v>
      </c>
      <c r="N418" s="2">
        <v>135.75757575757501</v>
      </c>
      <c r="O418" s="2">
        <v>850</v>
      </c>
      <c r="P418" s="301">
        <v>8.5797920662158064E-2</v>
      </c>
      <c r="Q418" s="14">
        <v>135.75757575757501</v>
      </c>
      <c r="R418" s="2">
        <v>948</v>
      </c>
      <c r="S418" s="301">
        <v>9.5757575757575764E-2</v>
      </c>
      <c r="T418" s="14">
        <v>177.57576</v>
      </c>
      <c r="U418" s="301">
        <v>-0.15129811996418979</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1820</v>
      </c>
      <c r="B419" s="2">
        <v>0</v>
      </c>
      <c r="D419" s="2">
        <v>80</v>
      </c>
      <c r="E419" s="2">
        <v>0</v>
      </c>
      <c r="G419" s="14">
        <v>10.303030303030299</v>
      </c>
      <c r="H419" s="2">
        <v>0</v>
      </c>
      <c r="I419" s="301">
        <v>0</v>
      </c>
      <c r="J419" s="14">
        <v>11.515152</v>
      </c>
      <c r="L419" s="2">
        <v>1616</v>
      </c>
      <c r="M419" s="301">
        <v>0.18666974702552847</v>
      </c>
      <c r="N419" s="2">
        <v>153.939393939393</v>
      </c>
      <c r="O419" s="2">
        <v>1723</v>
      </c>
      <c r="P419" s="301">
        <v>0.17391743211870395</v>
      </c>
      <c r="Q419" s="14">
        <v>183.636363636363</v>
      </c>
      <c r="R419" s="2">
        <v>1744</v>
      </c>
      <c r="S419" s="301">
        <v>0.17616161616161616</v>
      </c>
      <c r="T419" s="14">
        <v>220</v>
      </c>
      <c r="U419" s="301">
        <v>7.9207920792079209E-2</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1763</v>
      </c>
      <c r="B420" s="2">
        <v>0</v>
      </c>
      <c r="D420" s="2">
        <v>80</v>
      </c>
      <c r="E420" s="2">
        <v>0</v>
      </c>
      <c r="G420" s="14">
        <v>10.303030303030299</v>
      </c>
      <c r="H420" s="2">
        <v>0</v>
      </c>
      <c r="I420" s="301">
        <v>0</v>
      </c>
      <c r="J420" s="14">
        <v>11.515152</v>
      </c>
      <c r="L420" s="2">
        <v>2798</v>
      </c>
      <c r="M420" s="301">
        <v>0.3232066535751415</v>
      </c>
      <c r="N420" s="2">
        <v>189.09090909090901</v>
      </c>
      <c r="O420" s="2">
        <v>3300</v>
      </c>
      <c r="P420" s="301">
        <v>0.33309780962955488</v>
      </c>
      <c r="Q420" s="14">
        <v>287.27272727272702</v>
      </c>
      <c r="R420" s="2">
        <v>3520</v>
      </c>
      <c r="S420" s="301">
        <v>0.35555555555555557</v>
      </c>
      <c r="T420" s="14">
        <v>276.96969999999999</v>
      </c>
      <c r="U420" s="301">
        <v>0.25804145818441743</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1764</v>
      </c>
      <c r="B421" s="2">
        <v>0</v>
      </c>
      <c r="D421" s="2">
        <v>80</v>
      </c>
      <c r="E421" s="2">
        <v>0</v>
      </c>
      <c r="G421" s="14">
        <v>10.303030303030299</v>
      </c>
      <c r="H421" s="2">
        <v>0</v>
      </c>
      <c r="I421" s="301">
        <v>0</v>
      </c>
      <c r="J421" s="14">
        <v>11.515152</v>
      </c>
      <c r="L421" s="2">
        <v>515</v>
      </c>
      <c r="M421" s="301">
        <v>5.948943051865542E-2</v>
      </c>
      <c r="N421" s="2">
        <v>93.3333333333333</v>
      </c>
      <c r="O421" s="2">
        <v>985</v>
      </c>
      <c r="P421" s="301">
        <v>9.9424649237912582E-2</v>
      </c>
      <c r="Q421" s="14">
        <v>209.69696969696901</v>
      </c>
      <c r="R421" s="2">
        <v>704</v>
      </c>
      <c r="S421" s="301">
        <v>7.1111111111111111E-2</v>
      </c>
      <c r="T421" s="14">
        <v>129.69697600000001</v>
      </c>
      <c r="U421" s="301">
        <v>0.36699029126213595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1821</v>
      </c>
      <c r="B422" s="2">
        <v>0</v>
      </c>
      <c r="D422" s="2">
        <v>80</v>
      </c>
      <c r="E422" s="2">
        <v>0</v>
      </c>
      <c r="G422" s="14">
        <v>10.303030303030299</v>
      </c>
      <c r="H422" s="2">
        <v>0</v>
      </c>
      <c r="I422" s="301">
        <v>0</v>
      </c>
      <c r="J422" s="14">
        <v>11.515152</v>
      </c>
      <c r="L422" s="2">
        <v>252</v>
      </c>
      <c r="M422" s="301">
        <v>2.9109391244079935E-2</v>
      </c>
      <c r="N422" s="2">
        <v>63.636363636363598</v>
      </c>
      <c r="O422" s="2">
        <v>379</v>
      </c>
      <c r="P422" s="301">
        <v>3.8255778742303424E-2</v>
      </c>
      <c r="Q422" s="14">
        <v>110.90909090909</v>
      </c>
      <c r="R422" s="2">
        <v>391</v>
      </c>
      <c r="S422" s="301">
        <v>3.9494949494949493E-2</v>
      </c>
      <c r="T422" s="14">
        <v>104.848488</v>
      </c>
      <c r="U422" s="301">
        <v>0.55158730158730163</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1822</v>
      </c>
      <c r="B423" s="2">
        <v>0</v>
      </c>
      <c r="D423" s="2">
        <v>80</v>
      </c>
      <c r="E423" s="2">
        <v>0</v>
      </c>
      <c r="G423" s="14">
        <v>10.303030303030299</v>
      </c>
      <c r="H423" s="2">
        <v>0</v>
      </c>
      <c r="I423" s="301">
        <v>0</v>
      </c>
      <c r="J423" s="14">
        <v>11.515152</v>
      </c>
      <c r="L423" s="2">
        <v>122</v>
      </c>
      <c r="M423" s="301">
        <v>1.4092641792768857E-2</v>
      </c>
      <c r="N423" s="2">
        <v>50.909090909090899</v>
      </c>
      <c r="O423" s="2">
        <v>48</v>
      </c>
      <c r="P423" s="301">
        <v>4.8450590491571615E-3</v>
      </c>
      <c r="Q423" s="14">
        <v>37.5757575757575</v>
      </c>
      <c r="R423" s="2">
        <v>33</v>
      </c>
      <c r="S423" s="301">
        <v>3.3333333333333335E-3</v>
      </c>
      <c r="T423" s="14">
        <v>32.121212</v>
      </c>
      <c r="U423" s="301">
        <v>-0.72950819672131151</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1823</v>
      </c>
      <c r="B424" s="2">
        <v>0</v>
      </c>
      <c r="D424" s="2">
        <v>80</v>
      </c>
      <c r="E424" s="2">
        <v>0</v>
      </c>
      <c r="G424" s="14">
        <v>10.303030303030299</v>
      </c>
      <c r="H424" s="2">
        <v>0</v>
      </c>
      <c r="I424" s="301">
        <v>0</v>
      </c>
      <c r="J424" s="14">
        <v>11.515152</v>
      </c>
      <c r="L424" s="2">
        <v>0</v>
      </c>
      <c r="M424" s="301">
        <v>0</v>
      </c>
      <c r="N424" s="2">
        <v>80</v>
      </c>
      <c r="O424" s="2">
        <v>167</v>
      </c>
      <c r="P424" s="301">
        <v>1.685676794185929E-2</v>
      </c>
      <c r="Q424" s="14">
        <v>62.424242424242401</v>
      </c>
      <c r="R424" s="2">
        <v>42</v>
      </c>
      <c r="S424" s="301">
        <v>4.2424242424242429E-3</v>
      </c>
      <c r="T424" s="14">
        <v>35.757576</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1824</v>
      </c>
      <c r="B425" s="2">
        <v>0</v>
      </c>
      <c r="D425" s="2">
        <v>80</v>
      </c>
      <c r="E425" s="2">
        <v>0</v>
      </c>
      <c r="G425" s="14">
        <v>10.303030303030299</v>
      </c>
      <c r="H425" s="2">
        <v>0</v>
      </c>
      <c r="I425" s="301">
        <v>0</v>
      </c>
      <c r="J425" s="14">
        <v>11.515152</v>
      </c>
      <c r="L425" s="2">
        <v>130</v>
      </c>
      <c r="M425" s="301">
        <v>1.5016749451311078E-2</v>
      </c>
      <c r="N425" s="2">
        <v>43.030303030303003</v>
      </c>
      <c r="O425" s="2">
        <v>164</v>
      </c>
      <c r="P425" s="301">
        <v>1.6553951751286967E-2</v>
      </c>
      <c r="Q425" s="14">
        <v>89.090909090909093</v>
      </c>
      <c r="R425" s="2">
        <v>316</v>
      </c>
      <c r="S425" s="301">
        <v>3.1919191919191917E-2</v>
      </c>
      <c r="T425" s="14">
        <v>96.363640000000004</v>
      </c>
      <c r="U425" s="301">
        <v>1.4307692307692308</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1825</v>
      </c>
      <c r="B426" s="2">
        <v>0</v>
      </c>
      <c r="D426" s="2">
        <v>80</v>
      </c>
      <c r="E426" s="2">
        <v>0</v>
      </c>
      <c r="G426" s="2">
        <v>10.303030303030299</v>
      </c>
      <c r="H426" s="2">
        <v>0</v>
      </c>
      <c r="I426" s="301">
        <v>0</v>
      </c>
      <c r="J426" s="14">
        <v>11.515152</v>
      </c>
      <c r="L426" s="2">
        <v>263</v>
      </c>
      <c r="M426" s="301">
        <v>3.0380039274575488E-2</v>
      </c>
      <c r="N426" s="2">
        <v>69.696969696969703</v>
      </c>
      <c r="O426" s="2">
        <v>606</v>
      </c>
      <c r="P426" s="301">
        <v>6.1168870495609165E-2</v>
      </c>
      <c r="Q426" s="2">
        <v>186.06060606060601</v>
      </c>
      <c r="R426" s="2">
        <v>313</v>
      </c>
      <c r="S426" s="301">
        <v>3.1616161616161619E-2</v>
      </c>
      <c r="T426" s="14">
        <v>101.21212</v>
      </c>
      <c r="U426" s="301">
        <v>0.19011406844106463</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1765</v>
      </c>
      <c r="B427" s="2">
        <v>0</v>
      </c>
      <c r="D427" s="2">
        <v>80</v>
      </c>
      <c r="E427" s="2">
        <v>0</v>
      </c>
      <c r="G427" s="14">
        <v>10.303030303030299</v>
      </c>
      <c r="H427" s="2">
        <v>0</v>
      </c>
      <c r="I427" s="301">
        <v>0</v>
      </c>
      <c r="J427" s="14">
        <v>11.515152</v>
      </c>
      <c r="L427" s="2">
        <v>2283</v>
      </c>
      <c r="M427" s="301">
        <v>0.26371722305648609</v>
      </c>
      <c r="N427" s="2">
        <v>154.54545454545399</v>
      </c>
      <c r="O427" s="2">
        <v>2315</v>
      </c>
      <c r="P427" s="301">
        <v>0.23367316039164227</v>
      </c>
      <c r="Q427" s="14">
        <v>213.333333333333</v>
      </c>
      <c r="R427" s="2">
        <v>2816</v>
      </c>
      <c r="S427" s="301">
        <v>0.28444444444444444</v>
      </c>
      <c r="T427" s="14">
        <v>250.909088</v>
      </c>
      <c r="U427" s="301">
        <v>0.23346473937801138</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1821</v>
      </c>
      <c r="B428" s="2">
        <v>0</v>
      </c>
      <c r="D428" s="2">
        <v>80</v>
      </c>
      <c r="E428" s="2">
        <v>0</v>
      </c>
      <c r="G428" s="14">
        <v>10.303030303030299</v>
      </c>
      <c r="H428" s="2">
        <v>0</v>
      </c>
      <c r="I428" s="301">
        <v>0</v>
      </c>
      <c r="J428" s="14">
        <v>11.515152</v>
      </c>
      <c r="L428" s="2">
        <v>1610</v>
      </c>
      <c r="M428" s="301">
        <v>0.18597666628162182</v>
      </c>
      <c r="N428" s="2">
        <v>143.636363636363</v>
      </c>
      <c r="O428" s="2">
        <v>1498</v>
      </c>
      <c r="P428" s="301">
        <v>0.15120621782577975</v>
      </c>
      <c r="Q428" s="14">
        <v>184.84848484848399</v>
      </c>
      <c r="R428" s="2">
        <v>1975</v>
      </c>
      <c r="S428" s="301">
        <v>0.1994949494949495</v>
      </c>
      <c r="T428" s="14">
        <v>217.57576</v>
      </c>
      <c r="U428" s="301">
        <v>0.2267080745341615</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1822</v>
      </c>
      <c r="B429" s="2">
        <v>0</v>
      </c>
      <c r="D429" s="2">
        <v>80</v>
      </c>
      <c r="E429" s="2">
        <v>0</v>
      </c>
      <c r="G429" s="14">
        <v>10.303030303030299</v>
      </c>
      <c r="H429" s="2">
        <v>0</v>
      </c>
      <c r="I429" s="301">
        <v>0</v>
      </c>
      <c r="J429" s="14">
        <v>11.515152</v>
      </c>
      <c r="L429" s="2">
        <v>223</v>
      </c>
      <c r="M429" s="301">
        <v>2.5759500981864386E-2</v>
      </c>
      <c r="N429" s="2">
        <v>61.212121212121197</v>
      </c>
      <c r="O429" s="2">
        <v>173</v>
      </c>
      <c r="P429" s="301">
        <v>1.7462400323003936E-2</v>
      </c>
      <c r="Q429" s="14">
        <v>74.545454545454504</v>
      </c>
      <c r="R429" s="2">
        <v>449</v>
      </c>
      <c r="S429" s="301">
        <v>4.5353535353535354E-2</v>
      </c>
      <c r="T429" s="14">
        <v>147.878784</v>
      </c>
      <c r="U429" s="301">
        <v>1.0134529147982063</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1823</v>
      </c>
      <c r="B430" s="2">
        <v>0</v>
      </c>
      <c r="D430" s="2">
        <v>80</v>
      </c>
      <c r="E430" s="2">
        <v>0</v>
      </c>
      <c r="G430" s="14">
        <v>10.303030303030299</v>
      </c>
      <c r="H430" s="2">
        <v>0</v>
      </c>
      <c r="I430" s="301">
        <v>0</v>
      </c>
      <c r="J430" s="14">
        <v>11.515152</v>
      </c>
      <c r="L430" s="2">
        <v>139</v>
      </c>
      <c r="M430" s="301">
        <v>1.6056370567171074E-2</v>
      </c>
      <c r="N430" s="2">
        <v>44.848484848484802</v>
      </c>
      <c r="O430" s="2">
        <v>254</v>
      </c>
      <c r="P430" s="301">
        <v>2.5638437468456649E-2</v>
      </c>
      <c r="Q430" s="14">
        <v>75.757575757575694</v>
      </c>
      <c r="R430" s="2">
        <v>326</v>
      </c>
      <c r="S430" s="301">
        <v>3.2929292929292926E-2</v>
      </c>
      <c r="T430" s="14">
        <v>87.272729999999996</v>
      </c>
      <c r="U430" s="301">
        <v>1.3453237410071943</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1824</v>
      </c>
      <c r="B431" s="2">
        <v>0</v>
      </c>
      <c r="D431" s="2">
        <v>80</v>
      </c>
      <c r="E431" s="2">
        <v>0</v>
      </c>
      <c r="G431" s="2">
        <v>10.303030303030299</v>
      </c>
      <c r="H431" s="2">
        <v>0</v>
      </c>
      <c r="I431" s="301">
        <v>0</v>
      </c>
      <c r="J431" s="14">
        <v>11.515152</v>
      </c>
      <c r="L431" s="2">
        <v>1248</v>
      </c>
      <c r="M431" s="301">
        <v>0.14416079473258633</v>
      </c>
      <c r="N431" s="2">
        <v>141.21212121212099</v>
      </c>
      <c r="O431" s="2">
        <v>1071</v>
      </c>
      <c r="P431" s="301">
        <v>0.10810538003431917</v>
      </c>
      <c r="Q431" s="2">
        <v>134.54545454545399</v>
      </c>
      <c r="R431" s="2">
        <v>1200</v>
      </c>
      <c r="S431" s="301">
        <v>0.12121212121212122</v>
      </c>
      <c r="T431" s="14">
        <v>176.96969999999999</v>
      </c>
      <c r="U431" s="301">
        <v>-3.8461538461538464E-2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1825</v>
      </c>
      <c r="B432" s="2">
        <v>0</v>
      </c>
      <c r="D432" t="s">
        <v>170</v>
      </c>
      <c r="E432" s="2">
        <v>0</v>
      </c>
      <c r="G432" s="14">
        <v>10.303030303030299</v>
      </c>
      <c r="H432" s="2">
        <v>0</v>
      </c>
      <c r="I432" s="301">
        <v>0</v>
      </c>
      <c r="J432" s="14">
        <v>11.515152</v>
      </c>
      <c r="L432" s="2">
        <v>673</v>
      </c>
      <c r="M432" s="301">
        <v>7.7740556774864272E-2</v>
      </c>
      <c r="N432" s="2">
        <v>109.09090909090899</v>
      </c>
      <c r="O432" s="2">
        <v>817</v>
      </c>
      <c r="P432" s="301">
        <v>8.2466942565862525E-2</v>
      </c>
      <c r="Q432" s="14">
        <v>134.54545454545399</v>
      </c>
      <c r="R432" s="2">
        <v>841</v>
      </c>
      <c r="S432" s="301">
        <v>8.4949494949494955E-2</v>
      </c>
      <c r="T432" s="14">
        <v>143.03030000000001</v>
      </c>
      <c r="U432" s="301">
        <v>0.24962852897473997</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3" t="s">
        <v>1828</v>
      </c>
      <c r="B434" s="303"/>
      <c r="C434" s="303"/>
      <c r="D434" s="303"/>
      <c r="E434" s="303"/>
      <c r="F434" s="303"/>
      <c r="G434" s="303"/>
      <c r="H434" s="303"/>
      <c r="I434" s="303"/>
      <c r="J434" s="303"/>
      <c r="K434" s="303"/>
      <c r="L434" s="303"/>
      <c r="M434" s="303"/>
      <c r="N434" s="303"/>
      <c r="O434" s="303"/>
      <c r="P434" s="303"/>
      <c r="Q434" s="303"/>
      <c r="R434" s="303"/>
      <c r="S434" s="303"/>
      <c r="T434" s="303"/>
      <c r="U434" s="303"/>
      <c r="V434" s="122"/>
      <c r="W434" s="122"/>
      <c r="X434" s="122"/>
      <c r="Y434" s="122"/>
      <c r="Z434" s="122"/>
      <c r="AA434" s="122"/>
      <c r="AB434" s="122"/>
      <c r="AC434" s="122"/>
      <c r="AD434" s="122"/>
      <c r="AE434" s="122"/>
    </row>
    <row r="435" spans="1:31" x14ac:dyDescent="0.3">
      <c r="B435" s="304" t="s">
        <v>1700</v>
      </c>
      <c r="C435" s="304"/>
      <c r="D435" s="304" t="s">
        <v>1701</v>
      </c>
      <c r="E435" s="304" t="s">
        <v>1700</v>
      </c>
      <c r="F435" s="304"/>
      <c r="G435" s="304" t="s">
        <v>1701</v>
      </c>
      <c r="H435" s="304" t="s">
        <v>1700</v>
      </c>
      <c r="I435" s="304"/>
      <c r="J435" s="304" t="s">
        <v>1701</v>
      </c>
      <c r="K435" t="s">
        <v>170</v>
      </c>
      <c r="L435" s="304" t="s">
        <v>1700</v>
      </c>
      <c r="M435" s="304"/>
      <c r="N435" s="304" t="s">
        <v>1701</v>
      </c>
      <c r="O435" s="304" t="s">
        <v>1700</v>
      </c>
      <c r="P435" s="304"/>
      <c r="Q435" s="304" t="s">
        <v>1701</v>
      </c>
      <c r="R435" s="304" t="s">
        <v>1700</v>
      </c>
      <c r="S435" s="304"/>
      <c r="T435" s="304" t="s">
        <v>1701</v>
      </c>
      <c r="U435" t="s">
        <v>170</v>
      </c>
      <c r="V435" s="207" t="s">
        <v>1700</v>
      </c>
      <c r="W435" s="207"/>
      <c r="X435" s="207" t="s">
        <v>1701</v>
      </c>
      <c r="Y435" s="207" t="s">
        <v>1700</v>
      </c>
      <c r="Z435" s="207"/>
      <c r="AA435" s="207" t="s">
        <v>1701</v>
      </c>
      <c r="AB435" s="207" t="s">
        <v>1700</v>
      </c>
      <c r="AC435" s="207"/>
      <c r="AD435" s="207" t="s">
        <v>1701</v>
      </c>
      <c r="AE435" t="s">
        <v>170</v>
      </c>
    </row>
    <row r="436" spans="1:31" x14ac:dyDescent="0.3">
      <c r="A436" t="s">
        <v>172</v>
      </c>
      <c r="B436" s="2">
        <v>33</v>
      </c>
      <c r="C436" t="s">
        <v>170</v>
      </c>
      <c r="D436" s="2">
        <v>21.818181818181799</v>
      </c>
      <c r="E436" s="2">
        <v>0</v>
      </c>
      <c r="F436" t="s">
        <v>170</v>
      </c>
      <c r="G436" s="14">
        <v>10.303030303030299</v>
      </c>
      <c r="H436" s="2">
        <v>0</v>
      </c>
      <c r="I436" t="s">
        <v>170</v>
      </c>
      <c r="J436" s="14">
        <v>11.515152</v>
      </c>
      <c r="K436" s="301">
        <v>-1</v>
      </c>
      <c r="L436" s="2">
        <v>2258</v>
      </c>
      <c r="M436" t="s">
        <v>170</v>
      </c>
      <c r="N436" s="2">
        <v>147.87878787878699</v>
      </c>
      <c r="O436" s="2">
        <v>2179</v>
      </c>
      <c r="P436" t="s">
        <v>170</v>
      </c>
      <c r="Q436" s="14">
        <v>241.81818181818099</v>
      </c>
      <c r="R436" s="2">
        <v>1828</v>
      </c>
      <c r="S436" t="s">
        <v>170</v>
      </c>
      <c r="T436" s="14">
        <v>165.454544</v>
      </c>
      <c r="U436" s="301">
        <v>-0.19043401240035429</v>
      </c>
      <c r="V436" s="2">
        <v>66475</v>
      </c>
      <c r="W436" s="27" t="s">
        <v>170</v>
      </c>
      <c r="X436" s="2">
        <v>1236</v>
      </c>
      <c r="Y436" s="2">
        <v>63389</v>
      </c>
      <c r="Z436" s="27" t="s">
        <v>170</v>
      </c>
      <c r="AA436" s="14">
        <v>1071.52</v>
      </c>
      <c r="AB436" s="2">
        <v>69573</v>
      </c>
      <c r="AC436" s="27" t="s">
        <v>170</v>
      </c>
      <c r="AD436" s="14">
        <v>1105.45</v>
      </c>
      <c r="AE436" s="27">
        <v>4.7E-2</v>
      </c>
    </row>
    <row r="437" spans="1:31" x14ac:dyDescent="0.3">
      <c r="A437" t="s">
        <v>1798</v>
      </c>
      <c r="B437" s="2">
        <v>0</v>
      </c>
      <c r="C437" s="301">
        <v>0</v>
      </c>
      <c r="D437" s="2">
        <v>80</v>
      </c>
      <c r="E437" s="2">
        <v>0</v>
      </c>
      <c r="G437" s="14">
        <v>10.303030303030299</v>
      </c>
      <c r="H437" s="2">
        <v>0</v>
      </c>
      <c r="J437" s="14">
        <v>11.515152</v>
      </c>
      <c r="L437" s="2">
        <v>485</v>
      </c>
      <c r="M437" s="301">
        <v>0.21479185119574845</v>
      </c>
      <c r="N437" s="2">
        <v>90.303030303030297</v>
      </c>
      <c r="O437" s="2">
        <v>583</v>
      </c>
      <c r="P437" s="301">
        <v>0.26755392381826526</v>
      </c>
      <c r="Q437" s="14">
        <v>126.06060606060601</v>
      </c>
      <c r="R437" s="2">
        <v>344</v>
      </c>
      <c r="S437" s="301">
        <v>0.18818380743982493</v>
      </c>
      <c r="T437" s="14">
        <v>70.303030000000007</v>
      </c>
      <c r="U437" s="301">
        <v>-0.2907216494845361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1762</v>
      </c>
      <c r="B438" s="2">
        <v>0</v>
      </c>
      <c r="C438" s="301">
        <v>0</v>
      </c>
      <c r="D438" s="2">
        <v>80</v>
      </c>
      <c r="E438" s="2">
        <v>0</v>
      </c>
      <c r="G438" s="14">
        <v>10.303030303030299</v>
      </c>
      <c r="H438" s="2">
        <v>0</v>
      </c>
      <c r="J438" s="14">
        <v>11.515152</v>
      </c>
      <c r="L438" s="2">
        <v>166</v>
      </c>
      <c r="M438" s="301">
        <v>7.3516386182462354E-2</v>
      </c>
      <c r="N438" s="2">
        <v>49.090909090909101</v>
      </c>
      <c r="O438" s="2">
        <v>62</v>
      </c>
      <c r="P438" s="301">
        <v>2.8453418999541073E-2</v>
      </c>
      <c r="Q438" s="14">
        <v>24.2424242424242</v>
      </c>
      <c r="R438" s="2">
        <v>154</v>
      </c>
      <c r="S438" s="301">
        <v>8.4245076586433265E-2</v>
      </c>
      <c r="T438" s="14">
        <v>47.272728000000001</v>
      </c>
      <c r="U438" s="301">
        <v>-7.2289156626506021E-2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1816</v>
      </c>
      <c r="B439" s="2">
        <v>0</v>
      </c>
      <c r="C439" s="301">
        <v>0</v>
      </c>
      <c r="D439" s="2">
        <v>80</v>
      </c>
      <c r="E439" s="2">
        <v>0</v>
      </c>
      <c r="G439" s="14">
        <v>10.303030303030299</v>
      </c>
      <c r="H439" s="2">
        <v>0</v>
      </c>
      <c r="J439" s="14">
        <v>11.515152</v>
      </c>
      <c r="L439" s="2">
        <v>95</v>
      </c>
      <c r="M439" s="301">
        <v>4.2072630646589899E-2</v>
      </c>
      <c r="N439" s="2">
        <v>33.3333333333333</v>
      </c>
      <c r="O439" s="2">
        <v>15</v>
      </c>
      <c r="P439" s="301">
        <v>6.8838916934373566E-3</v>
      </c>
      <c r="Q439" s="14">
        <v>11.5151515151515</v>
      </c>
      <c r="R439" s="2">
        <v>115</v>
      </c>
      <c r="S439" s="301">
        <v>6.2910284463894961E-2</v>
      </c>
      <c r="T439" s="14">
        <v>43.636364</v>
      </c>
      <c r="U439" s="301">
        <v>0.21052631578947367</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1817</v>
      </c>
      <c r="B440" s="2">
        <v>0</v>
      </c>
      <c r="C440" s="301">
        <v>0</v>
      </c>
      <c r="D440" s="2">
        <v>80</v>
      </c>
      <c r="E440" s="2">
        <v>0</v>
      </c>
      <c r="G440" s="14">
        <v>10.303030303030299</v>
      </c>
      <c r="H440" s="2">
        <v>0</v>
      </c>
      <c r="J440" s="14">
        <v>11.515152</v>
      </c>
      <c r="L440" s="2">
        <v>0</v>
      </c>
      <c r="M440" s="301">
        <v>0</v>
      </c>
      <c r="N440" s="2">
        <v>80</v>
      </c>
      <c r="O440" s="2">
        <v>0</v>
      </c>
      <c r="P440" s="301">
        <v>0</v>
      </c>
      <c r="Q440" s="14">
        <v>16.969696969696901</v>
      </c>
      <c r="R440" s="2">
        <v>0</v>
      </c>
      <c r="S440" s="301">
        <v>0</v>
      </c>
      <c r="T440" s="14">
        <v>18.787877999999999</v>
      </c>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1818</v>
      </c>
      <c r="B441" s="2">
        <v>0</v>
      </c>
      <c r="C441" s="301">
        <v>0</v>
      </c>
      <c r="D441" s="2">
        <v>80</v>
      </c>
      <c r="E441" s="2">
        <v>0</v>
      </c>
      <c r="G441" s="14">
        <v>10.303030303030299</v>
      </c>
      <c r="H441" s="2">
        <v>0</v>
      </c>
      <c r="J441" s="14">
        <v>11.515152</v>
      </c>
      <c r="L441" s="2">
        <v>52</v>
      </c>
      <c r="M441" s="301">
        <v>2.3029229406554472E-2</v>
      </c>
      <c r="N441" s="2">
        <v>23.030303030302999</v>
      </c>
      <c r="O441" s="2">
        <v>9</v>
      </c>
      <c r="P441" s="301">
        <v>4.1303350160624142E-3</v>
      </c>
      <c r="Q441" s="14">
        <v>10.303030303030299</v>
      </c>
      <c r="R441" s="2">
        <v>46</v>
      </c>
      <c r="S441" s="301">
        <v>2.5164113785557989E-2</v>
      </c>
      <c r="T441" s="14">
        <v>27.878788</v>
      </c>
      <c r="U441" s="301">
        <v>-0.11538461538461539</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1819</v>
      </c>
      <c r="B442" s="2">
        <v>0</v>
      </c>
      <c r="C442" s="301">
        <v>0</v>
      </c>
      <c r="D442" s="2">
        <v>80</v>
      </c>
      <c r="E442" s="2">
        <v>0</v>
      </c>
      <c r="G442" s="14">
        <v>10.303030303030299</v>
      </c>
      <c r="H442" s="2">
        <v>0</v>
      </c>
      <c r="J442" s="14">
        <v>11.515152</v>
      </c>
      <c r="L442" s="2">
        <v>43</v>
      </c>
      <c r="M442" s="301">
        <v>1.904340124003543E-2</v>
      </c>
      <c r="N442" s="2">
        <v>23.636363636363601</v>
      </c>
      <c r="O442" s="2">
        <v>6</v>
      </c>
      <c r="P442" s="301">
        <v>2.7535566773749425E-3</v>
      </c>
      <c r="Q442" s="14">
        <v>6.0606060606060597</v>
      </c>
      <c r="R442" s="2">
        <v>69</v>
      </c>
      <c r="S442" s="301">
        <v>3.7746170678336979E-2</v>
      </c>
      <c r="T442" s="14">
        <v>38.787880000000001</v>
      </c>
      <c r="U442" s="301">
        <v>0.60465116279069764</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1820</v>
      </c>
      <c r="B443" s="2">
        <v>0</v>
      </c>
      <c r="C443" s="301">
        <v>0</v>
      </c>
      <c r="D443" s="2">
        <v>80</v>
      </c>
      <c r="E443" s="2">
        <v>0</v>
      </c>
      <c r="G443" s="14">
        <v>10.303030303030299</v>
      </c>
      <c r="H443" s="2">
        <v>0</v>
      </c>
      <c r="J443" s="14">
        <v>11.515152</v>
      </c>
      <c r="L443" s="2">
        <v>71</v>
      </c>
      <c r="M443" s="301">
        <v>3.1443755535872454E-2</v>
      </c>
      <c r="N443" s="2">
        <v>36.363636363636303</v>
      </c>
      <c r="O443" s="2">
        <v>47</v>
      </c>
      <c r="P443" s="301">
        <v>2.1569527306103717E-2</v>
      </c>
      <c r="Q443" s="14">
        <v>20.606060606060598</v>
      </c>
      <c r="R443" s="2">
        <v>39</v>
      </c>
      <c r="S443" s="301">
        <v>2.1334792122538294E-2</v>
      </c>
      <c r="T443" s="14">
        <v>20</v>
      </c>
      <c r="U443" s="301">
        <v>-0.45070422535211269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1763</v>
      </c>
      <c r="B444" s="2">
        <v>0</v>
      </c>
      <c r="C444" s="301">
        <v>0</v>
      </c>
      <c r="D444" s="2">
        <v>80</v>
      </c>
      <c r="E444" s="2">
        <v>0</v>
      </c>
      <c r="G444" s="14">
        <v>10.303030303030299</v>
      </c>
      <c r="H444" s="2">
        <v>0</v>
      </c>
      <c r="J444" s="14">
        <v>11.515152</v>
      </c>
      <c r="L444" s="2">
        <v>319</v>
      </c>
      <c r="M444" s="301">
        <v>0.14127546501328608</v>
      </c>
      <c r="N444" s="2">
        <v>71.515151515151501</v>
      </c>
      <c r="O444" s="2">
        <v>521</v>
      </c>
      <c r="P444" s="301">
        <v>0.23910050481872419</v>
      </c>
      <c r="Q444" s="14">
        <v>121.212121212121</v>
      </c>
      <c r="R444" s="2">
        <v>190</v>
      </c>
      <c r="S444" s="301">
        <v>0.10393873085339168</v>
      </c>
      <c r="T444" s="14">
        <v>52.727271999999999</v>
      </c>
      <c r="U444" s="301">
        <v>-0.40438871473354232</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1764</v>
      </c>
      <c r="B445" s="2">
        <v>0</v>
      </c>
      <c r="C445" s="301">
        <v>0</v>
      </c>
      <c r="D445" s="2">
        <v>80</v>
      </c>
      <c r="E445" s="2">
        <v>0</v>
      </c>
      <c r="G445" s="14">
        <v>10.303030303030299</v>
      </c>
      <c r="H445" s="2">
        <v>0</v>
      </c>
      <c r="J445" s="14">
        <v>11.515152</v>
      </c>
      <c r="L445" s="2">
        <v>44</v>
      </c>
      <c r="M445" s="301">
        <v>1.9486271036315322E-2</v>
      </c>
      <c r="N445" s="2">
        <v>29.090909090909101</v>
      </c>
      <c r="O445" s="2">
        <v>81</v>
      </c>
      <c r="P445" s="301">
        <v>3.7173015144561727E-2</v>
      </c>
      <c r="Q445" s="14">
        <v>35.757575757575701</v>
      </c>
      <c r="R445" s="2">
        <v>22</v>
      </c>
      <c r="S445" s="301">
        <v>1.2035010940919038E-2</v>
      </c>
      <c r="T445" s="14">
        <v>21.818182</v>
      </c>
      <c r="U445" s="301">
        <v>-0.5</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1821</v>
      </c>
      <c r="B446" s="2">
        <v>0</v>
      </c>
      <c r="C446" s="301">
        <v>0</v>
      </c>
      <c r="D446" s="2">
        <v>80</v>
      </c>
      <c r="E446" s="2">
        <v>0</v>
      </c>
      <c r="G446" s="14">
        <v>10.303030303030299</v>
      </c>
      <c r="H446" s="2">
        <v>0</v>
      </c>
      <c r="J446" s="14">
        <v>11.515152</v>
      </c>
      <c r="L446" s="2">
        <v>28</v>
      </c>
      <c r="M446" s="301">
        <v>1.2400354295837024E-2</v>
      </c>
      <c r="N446" s="2">
        <v>24.848484848484802</v>
      </c>
      <c r="O446" s="2">
        <v>67</v>
      </c>
      <c r="P446" s="301">
        <v>3.0748049564020191E-2</v>
      </c>
      <c r="Q446" s="14">
        <v>33.939393939393902</v>
      </c>
      <c r="R446" s="2">
        <v>22</v>
      </c>
      <c r="S446" s="301">
        <v>1.2035010940919038E-2</v>
      </c>
      <c r="T446" s="14">
        <v>21.818182</v>
      </c>
      <c r="U446" s="301">
        <v>-0.21428571428571427</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1822</v>
      </c>
      <c r="B447" s="2">
        <v>0</v>
      </c>
      <c r="C447" s="301">
        <v>0</v>
      </c>
      <c r="D447" s="2">
        <v>80</v>
      </c>
      <c r="E447" s="2">
        <v>0</v>
      </c>
      <c r="G447" s="14">
        <v>10.303030303030299</v>
      </c>
      <c r="H447" s="2">
        <v>0</v>
      </c>
      <c r="J447" s="14">
        <v>11.515152</v>
      </c>
      <c r="L447" s="2">
        <v>0</v>
      </c>
      <c r="M447" s="301">
        <v>0</v>
      </c>
      <c r="N447" s="2">
        <v>80</v>
      </c>
      <c r="O447" s="2">
        <v>9</v>
      </c>
      <c r="P447" s="301">
        <v>4.1303350160624142E-3</v>
      </c>
      <c r="Q447" s="14">
        <v>8.4848484848484809</v>
      </c>
      <c r="R447" s="2">
        <v>0</v>
      </c>
      <c r="S447" s="301">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1823</v>
      </c>
      <c r="B448" s="2">
        <v>0</v>
      </c>
      <c r="C448" s="301">
        <v>0</v>
      </c>
      <c r="D448" s="2">
        <v>80</v>
      </c>
      <c r="E448" s="2">
        <v>0</v>
      </c>
      <c r="G448" s="14">
        <v>10.303030303030299</v>
      </c>
      <c r="H448" s="2">
        <v>0</v>
      </c>
      <c r="J448" s="14">
        <v>11.515152</v>
      </c>
      <c r="L448" s="2">
        <v>0</v>
      </c>
      <c r="M448" s="301">
        <v>0</v>
      </c>
      <c r="N448" s="2">
        <v>80</v>
      </c>
      <c r="O448" s="2">
        <v>0</v>
      </c>
      <c r="P448" s="301">
        <v>0</v>
      </c>
      <c r="Q448" s="14">
        <v>16.969696969696901</v>
      </c>
      <c r="R448" s="2">
        <v>22</v>
      </c>
      <c r="S448" s="301">
        <v>1.2035010940919038E-2</v>
      </c>
      <c r="T448" s="14">
        <v>21.818182</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1824</v>
      </c>
      <c r="B449" s="2">
        <v>0</v>
      </c>
      <c r="C449" s="301">
        <v>0</v>
      </c>
      <c r="D449" s="2">
        <v>80</v>
      </c>
      <c r="E449" s="2">
        <v>0</v>
      </c>
      <c r="G449" s="14">
        <v>10.303030303030299</v>
      </c>
      <c r="H449" s="2">
        <v>0</v>
      </c>
      <c r="J449" s="14">
        <v>11.515152</v>
      </c>
      <c r="L449" s="2">
        <v>28</v>
      </c>
      <c r="M449" s="301">
        <v>1.2400354295837024E-2</v>
      </c>
      <c r="N449" s="2">
        <v>24.848484848484802</v>
      </c>
      <c r="O449" s="2">
        <v>58</v>
      </c>
      <c r="P449" s="301">
        <v>2.661771454795778E-2</v>
      </c>
      <c r="Q449" s="14">
        <v>32.727272727272698</v>
      </c>
      <c r="R449" s="2">
        <v>0</v>
      </c>
      <c r="S449" s="301">
        <v>0</v>
      </c>
      <c r="T449" s="14">
        <v>18.787877999999999</v>
      </c>
      <c r="U449" s="301">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1825</v>
      </c>
      <c r="B450" s="2">
        <v>0</v>
      </c>
      <c r="C450" s="301">
        <v>0</v>
      </c>
      <c r="D450" s="2">
        <v>80</v>
      </c>
      <c r="E450" s="2">
        <v>0</v>
      </c>
      <c r="G450" s="14">
        <v>10.303030303030299</v>
      </c>
      <c r="H450" s="2">
        <v>0</v>
      </c>
      <c r="J450" s="14">
        <v>11.515152</v>
      </c>
      <c r="L450" s="2">
        <v>16</v>
      </c>
      <c r="M450" s="301">
        <v>7.0859167404782996E-3</v>
      </c>
      <c r="N450" s="2">
        <v>13.3333333333333</v>
      </c>
      <c r="O450" s="2">
        <v>14</v>
      </c>
      <c r="P450" s="301">
        <v>6.4249655805415327E-3</v>
      </c>
      <c r="Q450" s="14">
        <v>12.1212121212121</v>
      </c>
      <c r="R450" s="2">
        <v>0</v>
      </c>
      <c r="S450" s="301">
        <v>0</v>
      </c>
      <c r="T450" s="14">
        <v>18.787877999999999</v>
      </c>
      <c r="U450" s="301">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1765</v>
      </c>
      <c r="B451" s="2">
        <v>0</v>
      </c>
      <c r="C451" s="301">
        <v>0</v>
      </c>
      <c r="D451" s="2">
        <v>80</v>
      </c>
      <c r="E451" s="2">
        <v>0</v>
      </c>
      <c r="G451" s="14">
        <v>10.303030303030299</v>
      </c>
      <c r="H451" s="2">
        <v>0</v>
      </c>
      <c r="J451" s="14">
        <v>11.515152</v>
      </c>
      <c r="L451" s="2">
        <v>275</v>
      </c>
      <c r="M451" s="301">
        <v>0.12178919397697077</v>
      </c>
      <c r="N451" s="2">
        <v>65.454545454545396</v>
      </c>
      <c r="O451" s="2">
        <v>440</v>
      </c>
      <c r="P451" s="301">
        <v>0.20192748967416246</v>
      </c>
      <c r="Q451" s="14">
        <v>105.454545454545</v>
      </c>
      <c r="R451" s="2">
        <v>168</v>
      </c>
      <c r="S451" s="301">
        <v>9.1903719912472648E-2</v>
      </c>
      <c r="T451" s="14">
        <v>50.303031900000001</v>
      </c>
      <c r="U451" s="301">
        <v>-0.3890909090909091</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1821</v>
      </c>
      <c r="B452" s="2">
        <v>0</v>
      </c>
      <c r="C452" s="301">
        <v>0</v>
      </c>
      <c r="D452" s="2">
        <v>80</v>
      </c>
      <c r="E452" s="2">
        <v>0</v>
      </c>
      <c r="G452" s="14">
        <v>10.303030303030299</v>
      </c>
      <c r="H452" s="2">
        <v>0</v>
      </c>
      <c r="J452" s="14">
        <v>11.515152</v>
      </c>
      <c r="L452" s="2">
        <v>269</v>
      </c>
      <c r="M452" s="301">
        <v>0.1191319751992914</v>
      </c>
      <c r="N452" s="2">
        <v>65.454545454545396</v>
      </c>
      <c r="O452" s="2">
        <v>418</v>
      </c>
      <c r="P452" s="301">
        <v>0.19183111519045434</v>
      </c>
      <c r="Q452" s="14">
        <v>103.636363636363</v>
      </c>
      <c r="R452" s="2">
        <v>159</v>
      </c>
      <c r="S452" s="301">
        <v>8.6980306345733047E-2</v>
      </c>
      <c r="T452" s="14">
        <v>49.696968099999999</v>
      </c>
      <c r="U452" s="301">
        <v>-0.40892193308550184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1822</v>
      </c>
      <c r="B453" s="2">
        <v>0</v>
      </c>
      <c r="C453" s="301">
        <v>0</v>
      </c>
      <c r="D453" s="2">
        <v>80</v>
      </c>
      <c r="E453" s="2">
        <v>0</v>
      </c>
      <c r="G453" s="2">
        <v>10.303030303030299</v>
      </c>
      <c r="H453" s="2">
        <v>0</v>
      </c>
      <c r="J453" s="14">
        <v>11.515152</v>
      </c>
      <c r="L453" s="2">
        <v>21</v>
      </c>
      <c r="M453" s="301">
        <v>9.3002657218777679E-3</v>
      </c>
      <c r="N453" s="2">
        <v>15.151515151515101</v>
      </c>
      <c r="O453" s="2">
        <v>39</v>
      </c>
      <c r="P453" s="301">
        <v>1.7898118402937126E-2</v>
      </c>
      <c r="Q453" s="2">
        <v>21.818181818181799</v>
      </c>
      <c r="R453" s="2">
        <v>0</v>
      </c>
      <c r="S453" s="301">
        <v>0</v>
      </c>
      <c r="T453" s="14">
        <v>18.787877999999999</v>
      </c>
      <c r="U453" s="301">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1823</v>
      </c>
      <c r="B454" s="2">
        <v>0</v>
      </c>
      <c r="C454" s="301">
        <v>0</v>
      </c>
      <c r="D454" s="2">
        <v>80</v>
      </c>
      <c r="E454" s="2">
        <v>0</v>
      </c>
      <c r="G454" s="14">
        <v>10.303030303030299</v>
      </c>
      <c r="H454" s="2">
        <v>0</v>
      </c>
      <c r="J454" s="14">
        <v>11.515152</v>
      </c>
      <c r="L454" s="2">
        <v>115</v>
      </c>
      <c r="M454" s="301">
        <v>5.093002657218778E-2</v>
      </c>
      <c r="N454" s="2">
        <v>53.939393939393902</v>
      </c>
      <c r="O454" s="2">
        <v>152</v>
      </c>
      <c r="P454" s="301">
        <v>6.9756769160165211E-2</v>
      </c>
      <c r="Q454" s="14">
        <v>62.424242424242401</v>
      </c>
      <c r="R454" s="2">
        <v>38</v>
      </c>
      <c r="S454" s="301">
        <v>2.0787746170678335E-2</v>
      </c>
      <c r="T454" s="14">
        <v>24.848483999999999</v>
      </c>
      <c r="U454" s="301">
        <v>-0.66956521739130437</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1824</v>
      </c>
      <c r="B455" s="2">
        <v>0</v>
      </c>
      <c r="C455" s="301">
        <v>0</v>
      </c>
      <c r="D455" s="2">
        <v>80</v>
      </c>
      <c r="E455" s="2">
        <v>0</v>
      </c>
      <c r="G455" s="14">
        <v>10.303030303030299</v>
      </c>
      <c r="H455" s="2">
        <v>0</v>
      </c>
      <c r="J455" s="14">
        <v>11.515152</v>
      </c>
      <c r="L455" s="2">
        <v>133</v>
      </c>
      <c r="M455" s="301">
        <v>5.8901682905225863E-2</v>
      </c>
      <c r="N455" s="2">
        <v>46.060606060605998</v>
      </c>
      <c r="O455" s="2">
        <v>227</v>
      </c>
      <c r="P455" s="301">
        <v>0.104176227627352</v>
      </c>
      <c r="Q455" s="14">
        <v>73.939393939393895</v>
      </c>
      <c r="R455" s="2">
        <v>121</v>
      </c>
      <c r="S455" s="301">
        <v>6.6192560175054704E-2</v>
      </c>
      <c r="T455" s="14">
        <v>46.6666679</v>
      </c>
      <c r="U455" s="301">
        <v>-9.0225563909774431E-2</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1825</v>
      </c>
      <c r="B456" s="2">
        <v>0</v>
      </c>
      <c r="C456" s="301">
        <v>0</v>
      </c>
      <c r="D456" s="2">
        <v>80</v>
      </c>
      <c r="E456" s="2">
        <v>0</v>
      </c>
      <c r="G456" s="14">
        <v>10.303030303030299</v>
      </c>
      <c r="H456" s="2">
        <v>0</v>
      </c>
      <c r="J456" s="14">
        <v>11.515152</v>
      </c>
      <c r="L456" s="2">
        <v>6</v>
      </c>
      <c r="M456" s="301">
        <v>2.6572187776793621E-3</v>
      </c>
      <c r="N456" s="2">
        <v>6.0606060606060597</v>
      </c>
      <c r="O456" s="2">
        <v>22</v>
      </c>
      <c r="P456" s="301">
        <v>1.0096374483708122E-2</v>
      </c>
      <c r="Q456" s="14">
        <v>12.7272727272727</v>
      </c>
      <c r="R456" s="2">
        <v>9</v>
      </c>
      <c r="S456" s="301">
        <v>4.9234135667396064E-3</v>
      </c>
      <c r="T456" s="14">
        <v>8.4848479999999995</v>
      </c>
      <c r="U456" s="301">
        <v>0.5</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1814</v>
      </c>
      <c r="B457" s="2">
        <v>33</v>
      </c>
      <c r="C457" s="301">
        <v>1</v>
      </c>
      <c r="D457" s="2">
        <v>21.818181818181799</v>
      </c>
      <c r="E457" s="2">
        <v>0</v>
      </c>
      <c r="G457" s="2">
        <v>10.303030303030299</v>
      </c>
      <c r="H457" s="2">
        <v>0</v>
      </c>
      <c r="J457" s="14">
        <v>11.515152</v>
      </c>
      <c r="K457" s="301">
        <v>-1</v>
      </c>
      <c r="L457" s="2">
        <v>1773</v>
      </c>
      <c r="M457" s="301">
        <v>0.7852081488042516</v>
      </c>
      <c r="N457" s="2">
        <v>123.636363636363</v>
      </c>
      <c r="O457" s="2">
        <v>1596</v>
      </c>
      <c r="P457" s="301">
        <v>0.73244607618173474</v>
      </c>
      <c r="Q457" s="2">
        <v>212.12121212121201</v>
      </c>
      <c r="R457" s="2">
        <v>1484</v>
      </c>
      <c r="S457" s="301">
        <v>0.81181619256017501</v>
      </c>
      <c r="T457" s="14">
        <v>157.57576</v>
      </c>
      <c r="U457" s="301">
        <v>-0.16300056401579244</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1762</v>
      </c>
      <c r="B458" s="2">
        <v>33</v>
      </c>
      <c r="C458" s="301">
        <v>1</v>
      </c>
      <c r="D458" s="2">
        <v>21.818181818181799</v>
      </c>
      <c r="E458" s="2">
        <v>0</v>
      </c>
      <c r="G458" s="14">
        <v>10.303030303030299</v>
      </c>
      <c r="H458" s="2">
        <v>0</v>
      </c>
      <c r="J458" s="14">
        <v>11.515152</v>
      </c>
      <c r="K458" s="301">
        <v>-1</v>
      </c>
      <c r="L458" s="2">
        <v>1250</v>
      </c>
      <c r="M458" s="301">
        <v>0.55358724534986714</v>
      </c>
      <c r="N458" s="2">
        <v>117.575757575757</v>
      </c>
      <c r="O458" s="2">
        <v>1099</v>
      </c>
      <c r="P458" s="301">
        <v>0.5043597980725103</v>
      </c>
      <c r="Q458" s="14">
        <v>160</v>
      </c>
      <c r="R458" s="2">
        <v>927</v>
      </c>
      <c r="S458" s="301">
        <v>0.50711159737417943</v>
      </c>
      <c r="T458" s="14">
        <v>138.18182400000001</v>
      </c>
      <c r="U458" s="301">
        <v>-0.25840000000000002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1816</v>
      </c>
      <c r="B459" s="2">
        <v>13</v>
      </c>
      <c r="C459" s="301">
        <v>0.39393939393939392</v>
      </c>
      <c r="D459" s="2">
        <v>16.969696969696901</v>
      </c>
      <c r="E459" s="2">
        <v>0</v>
      </c>
      <c r="G459" s="14">
        <v>10.303030303030299</v>
      </c>
      <c r="H459" s="2">
        <v>0</v>
      </c>
      <c r="J459" s="14">
        <v>11.515152</v>
      </c>
      <c r="K459" s="301">
        <v>-1</v>
      </c>
      <c r="L459" s="2">
        <v>567</v>
      </c>
      <c r="M459" s="301">
        <v>0.25110717449069975</v>
      </c>
      <c r="N459" s="2">
        <v>92.121212121212096</v>
      </c>
      <c r="O459" s="2">
        <v>498</v>
      </c>
      <c r="P459" s="301">
        <v>0.22854520422212024</v>
      </c>
      <c r="Q459" s="14">
        <v>103.030303030303</v>
      </c>
      <c r="R459" s="2">
        <v>511</v>
      </c>
      <c r="S459" s="301">
        <v>0.27954048140043763</v>
      </c>
      <c r="T459" s="14">
        <v>109.090912</v>
      </c>
      <c r="U459" s="301">
        <v>-9.8765432098765427E-2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1817</v>
      </c>
      <c r="B460" s="2">
        <v>0</v>
      </c>
      <c r="C460" s="301">
        <v>0</v>
      </c>
      <c r="D460" s="2">
        <v>80</v>
      </c>
      <c r="E460" s="2">
        <v>0</v>
      </c>
      <c r="G460" s="14">
        <v>10.303030303030299</v>
      </c>
      <c r="H460" s="2">
        <v>0</v>
      </c>
      <c r="J460" s="14">
        <v>11.515152</v>
      </c>
      <c r="L460" s="2">
        <v>53</v>
      </c>
      <c r="M460" s="301">
        <v>2.3472099202834367E-2</v>
      </c>
      <c r="N460" s="2">
        <v>21.818181818181799</v>
      </c>
      <c r="O460" s="2">
        <v>95</v>
      </c>
      <c r="P460" s="301">
        <v>4.3597980725103257E-2</v>
      </c>
      <c r="Q460" s="14">
        <v>64.242424242424207</v>
      </c>
      <c r="R460" s="2">
        <v>50</v>
      </c>
      <c r="S460" s="301">
        <v>2.7352297592997812E-2</v>
      </c>
      <c r="T460" s="14">
        <v>23.636364</v>
      </c>
      <c r="U460" s="301">
        <v>-5.6603773584905662E-2</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1818</v>
      </c>
      <c r="B461" s="2">
        <v>13</v>
      </c>
      <c r="C461" s="301">
        <v>0.39393939393939392</v>
      </c>
      <c r="D461" s="2">
        <v>16.969696969696901</v>
      </c>
      <c r="E461" s="2">
        <v>0</v>
      </c>
      <c r="G461" s="14">
        <v>10.303030303030299</v>
      </c>
      <c r="H461" s="2">
        <v>0</v>
      </c>
      <c r="J461" s="14">
        <v>11.515152</v>
      </c>
      <c r="K461" s="301">
        <v>-1</v>
      </c>
      <c r="L461" s="2">
        <v>215</v>
      </c>
      <c r="M461" s="301">
        <v>9.5217006200177146E-2</v>
      </c>
      <c r="N461" s="2">
        <v>55.757575757575701</v>
      </c>
      <c r="O461" s="2">
        <v>77</v>
      </c>
      <c r="P461" s="301">
        <v>3.5337310692978428E-2</v>
      </c>
      <c r="Q461" s="14">
        <v>27.878787878787801</v>
      </c>
      <c r="R461" s="2">
        <v>69</v>
      </c>
      <c r="S461" s="301">
        <v>3.7746170678336979E-2</v>
      </c>
      <c r="T461" s="14">
        <v>36.969695999999999</v>
      </c>
      <c r="U461" s="301">
        <v>-0.67906976744186043</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1819</v>
      </c>
      <c r="B462" s="2">
        <v>0</v>
      </c>
      <c r="C462" s="301">
        <v>0</v>
      </c>
      <c r="D462" s="2">
        <v>80</v>
      </c>
      <c r="E462" s="2">
        <v>0</v>
      </c>
      <c r="G462" s="14">
        <v>10.303030303030299</v>
      </c>
      <c r="H462" s="2">
        <v>0</v>
      </c>
      <c r="J462" s="14">
        <v>11.515152</v>
      </c>
      <c r="L462" s="2">
        <v>299</v>
      </c>
      <c r="M462" s="301">
        <v>0.13241806908768822</v>
      </c>
      <c r="N462" s="2">
        <v>76.363636363636303</v>
      </c>
      <c r="O462" s="2">
        <v>326</v>
      </c>
      <c r="P462" s="301">
        <v>0.14960991280403854</v>
      </c>
      <c r="Q462" s="14">
        <v>83.636363636363598</v>
      </c>
      <c r="R462" s="2">
        <v>392</v>
      </c>
      <c r="S462" s="301">
        <v>0.21444201312910285</v>
      </c>
      <c r="T462" s="14">
        <v>106.060608</v>
      </c>
      <c r="U462" s="301">
        <v>0.31103678929765888</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1820</v>
      </c>
      <c r="B463" s="2">
        <v>20</v>
      </c>
      <c r="C463" s="301">
        <v>0.60606060606060608</v>
      </c>
      <c r="D463" s="2">
        <v>13.9393939393939</v>
      </c>
      <c r="E463" s="2">
        <v>0</v>
      </c>
      <c r="G463" s="14">
        <v>10.303030303030299</v>
      </c>
      <c r="H463" s="2">
        <v>0</v>
      </c>
      <c r="J463" s="14">
        <v>11.515152</v>
      </c>
      <c r="K463" s="301">
        <v>-1</v>
      </c>
      <c r="L463" s="2">
        <v>683</v>
      </c>
      <c r="M463" s="301">
        <v>0.30248007085916739</v>
      </c>
      <c r="N463" s="2">
        <v>84.242424242424207</v>
      </c>
      <c r="O463" s="2">
        <v>601</v>
      </c>
      <c r="P463" s="301">
        <v>0.27581459385039009</v>
      </c>
      <c r="Q463" s="14">
        <v>112.72727272727199</v>
      </c>
      <c r="R463" s="2">
        <v>416</v>
      </c>
      <c r="S463" s="301">
        <v>0.2275711159737418</v>
      </c>
      <c r="T463" s="14">
        <v>93.333335899999994</v>
      </c>
      <c r="U463" s="301">
        <v>-0.39092240117130306</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1763</v>
      </c>
      <c r="B464" s="2">
        <v>0</v>
      </c>
      <c r="C464" s="301">
        <v>0</v>
      </c>
      <c r="D464" s="2">
        <v>80</v>
      </c>
      <c r="E464" s="2">
        <v>0</v>
      </c>
      <c r="G464" s="14">
        <v>10.303030303030299</v>
      </c>
      <c r="H464" s="2">
        <v>0</v>
      </c>
      <c r="J464" s="14">
        <v>11.515152</v>
      </c>
      <c r="L464" s="2">
        <v>523</v>
      </c>
      <c r="M464" s="301">
        <v>0.23162090345438441</v>
      </c>
      <c r="N464" s="2">
        <v>86.6666666666666</v>
      </c>
      <c r="O464" s="2">
        <v>497</v>
      </c>
      <c r="P464" s="301">
        <v>0.22808627810922441</v>
      </c>
      <c r="Q464" s="14">
        <v>103.030303030303</v>
      </c>
      <c r="R464" s="2">
        <v>557</v>
      </c>
      <c r="S464" s="301">
        <v>0.30470459518599563</v>
      </c>
      <c r="T464" s="14">
        <v>84.848489999999998</v>
      </c>
      <c r="U464" s="301">
        <v>6.5009560229445512E-2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1764</v>
      </c>
      <c r="B465" s="2">
        <v>0</v>
      </c>
      <c r="C465" s="301">
        <v>0</v>
      </c>
      <c r="D465" s="2">
        <v>80</v>
      </c>
      <c r="E465" s="2">
        <v>0</v>
      </c>
      <c r="G465" s="14">
        <v>10.303030303030299</v>
      </c>
      <c r="H465" s="2">
        <v>0</v>
      </c>
      <c r="J465" s="14">
        <v>11.515152</v>
      </c>
      <c r="L465" s="2">
        <v>178</v>
      </c>
      <c r="M465" s="301">
        <v>7.8830823737821076E-2</v>
      </c>
      <c r="N465" s="2">
        <v>47.878787878787797</v>
      </c>
      <c r="O465" s="2">
        <v>208</v>
      </c>
      <c r="P465" s="301">
        <v>9.5456631482331342E-2</v>
      </c>
      <c r="Q465" s="14">
        <v>73.3333333333333</v>
      </c>
      <c r="R465" s="2">
        <v>193</v>
      </c>
      <c r="S465" s="301">
        <v>0.10557986870897156</v>
      </c>
      <c r="T465" s="14">
        <v>50.9090919</v>
      </c>
      <c r="U465" s="301">
        <v>8.4269662921348312E-2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1821</v>
      </c>
      <c r="B466" s="2">
        <v>0</v>
      </c>
      <c r="C466" s="301">
        <v>0</v>
      </c>
      <c r="D466" s="2">
        <v>80</v>
      </c>
      <c r="E466" s="2">
        <v>0</v>
      </c>
      <c r="G466" s="14">
        <v>10.303030303030299</v>
      </c>
      <c r="H466" s="2">
        <v>0</v>
      </c>
      <c r="J466" s="14">
        <v>11.515152</v>
      </c>
      <c r="L466" s="2">
        <v>108</v>
      </c>
      <c r="M466" s="301">
        <v>4.7829937998228524E-2</v>
      </c>
      <c r="N466" s="2">
        <v>39.393939393939398</v>
      </c>
      <c r="O466" s="2">
        <v>129</v>
      </c>
      <c r="P466" s="301">
        <v>5.9201468563561267E-2</v>
      </c>
      <c r="Q466" s="14">
        <v>62.424242424242401</v>
      </c>
      <c r="R466" s="2">
        <v>143</v>
      </c>
      <c r="S466" s="301">
        <v>7.822757111597374E-2</v>
      </c>
      <c r="T466" s="14">
        <v>46.6666679</v>
      </c>
      <c r="U466" s="301">
        <v>0.32407407407407407</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1822</v>
      </c>
      <c r="B467" s="2">
        <v>0</v>
      </c>
      <c r="C467" s="301">
        <v>0</v>
      </c>
      <c r="D467" s="2">
        <v>80</v>
      </c>
      <c r="E467" s="2">
        <v>0</v>
      </c>
      <c r="G467" s="14">
        <v>10.303030303030299</v>
      </c>
      <c r="H467" s="2">
        <v>0</v>
      </c>
      <c r="J467" s="14">
        <v>11.515152</v>
      </c>
      <c r="L467" s="2">
        <v>5</v>
      </c>
      <c r="M467" s="301">
        <v>2.2143489813994687E-3</v>
      </c>
      <c r="N467" s="2">
        <v>5.4545454545454497</v>
      </c>
      <c r="O467" s="2">
        <v>38</v>
      </c>
      <c r="P467" s="301">
        <v>1.7439192290041303E-2</v>
      </c>
      <c r="Q467" s="14">
        <v>35.151515151515099</v>
      </c>
      <c r="R467" s="2">
        <v>58</v>
      </c>
      <c r="S467" s="301">
        <v>3.1728665207877461E-2</v>
      </c>
      <c r="T467" s="14">
        <v>38.181820000000002</v>
      </c>
      <c r="U467" s="301">
        <v>10.6</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1823</v>
      </c>
      <c r="B468" s="2">
        <v>0</v>
      </c>
      <c r="C468" s="301">
        <v>0</v>
      </c>
      <c r="D468" s="2">
        <v>80</v>
      </c>
      <c r="E468" s="2">
        <v>0</v>
      </c>
      <c r="G468" s="14">
        <v>10.303030303030299</v>
      </c>
      <c r="H468" s="2">
        <v>0</v>
      </c>
      <c r="J468" s="14">
        <v>11.515152</v>
      </c>
      <c r="L468" s="2">
        <v>0</v>
      </c>
      <c r="M468" s="301">
        <v>0</v>
      </c>
      <c r="N468" s="2">
        <v>80</v>
      </c>
      <c r="O468" s="2">
        <v>23</v>
      </c>
      <c r="P468" s="301">
        <v>1.0555300596603947E-2</v>
      </c>
      <c r="Q468" s="14">
        <v>19.393939393939299</v>
      </c>
      <c r="R468" s="2">
        <v>0</v>
      </c>
      <c r="S468" s="301">
        <v>0</v>
      </c>
      <c r="T468" s="14">
        <v>18.787877999999999</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1824</v>
      </c>
      <c r="B469" s="2">
        <v>0</v>
      </c>
      <c r="C469" s="301">
        <v>0</v>
      </c>
      <c r="D469" s="2">
        <v>80</v>
      </c>
      <c r="E469" s="2">
        <v>0</v>
      </c>
      <c r="G469" s="14">
        <v>10.303030303030299</v>
      </c>
      <c r="H469" s="2">
        <v>0</v>
      </c>
      <c r="J469" s="14">
        <v>11.515152</v>
      </c>
      <c r="L469" s="2">
        <v>103</v>
      </c>
      <c r="M469" s="301">
        <v>4.561558901682905E-2</v>
      </c>
      <c r="N469" s="2">
        <v>39.393939393939398</v>
      </c>
      <c r="O469" s="2">
        <v>68</v>
      </c>
      <c r="P469" s="301">
        <v>3.1206975676916018E-2</v>
      </c>
      <c r="Q469" s="14">
        <v>45.454545454545404</v>
      </c>
      <c r="R469" s="2">
        <v>85</v>
      </c>
      <c r="S469" s="301">
        <v>4.6498905908096279E-2</v>
      </c>
      <c r="T469" s="14">
        <v>35.151516000000001</v>
      </c>
      <c r="U469" s="301">
        <v>-0.17475728155339806</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1825</v>
      </c>
      <c r="B470" s="2">
        <v>0</v>
      </c>
      <c r="C470" s="301">
        <v>0</v>
      </c>
      <c r="D470" s="2">
        <v>80</v>
      </c>
      <c r="E470" s="2">
        <v>0</v>
      </c>
      <c r="G470" s="14">
        <v>10.303030303030299</v>
      </c>
      <c r="H470" s="2">
        <v>0</v>
      </c>
      <c r="J470" s="14">
        <v>11.515152</v>
      </c>
      <c r="L470" s="2">
        <v>70</v>
      </c>
      <c r="M470" s="301">
        <v>3.100088573959256E-2</v>
      </c>
      <c r="N470" s="2">
        <v>36.363636363636303</v>
      </c>
      <c r="O470" s="2">
        <v>79</v>
      </c>
      <c r="P470" s="301">
        <v>3.6255162918770081E-2</v>
      </c>
      <c r="Q470" s="14">
        <v>39.393939393939398</v>
      </c>
      <c r="R470" s="2">
        <v>50</v>
      </c>
      <c r="S470" s="301">
        <v>2.7352297592997812E-2</v>
      </c>
      <c r="T470" s="14">
        <v>22.424242</v>
      </c>
      <c r="U470" s="301">
        <v>-0.2857142857142857</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1765</v>
      </c>
      <c r="B471" s="2">
        <v>0</v>
      </c>
      <c r="C471" s="301">
        <v>0</v>
      </c>
      <c r="D471" s="2">
        <v>80</v>
      </c>
      <c r="E471" s="2">
        <v>0</v>
      </c>
      <c r="G471" s="14">
        <v>10.303030303030299</v>
      </c>
      <c r="H471" s="2">
        <v>0</v>
      </c>
      <c r="J471" s="14">
        <v>11.515152</v>
      </c>
      <c r="L471" s="2">
        <v>345</v>
      </c>
      <c r="M471" s="301">
        <v>0.15279007971656333</v>
      </c>
      <c r="N471" s="2">
        <v>74.545454545454504</v>
      </c>
      <c r="O471" s="2">
        <v>289</v>
      </c>
      <c r="P471" s="301">
        <v>0.13262964662689308</v>
      </c>
      <c r="Q471" s="14">
        <v>64.242424242424207</v>
      </c>
      <c r="R471" s="2">
        <v>364</v>
      </c>
      <c r="S471" s="301">
        <v>0.19912472647702406</v>
      </c>
      <c r="T471" s="14">
        <v>72.121215800000002</v>
      </c>
      <c r="U471" s="301">
        <v>5.5072463768115941E-2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1821</v>
      </c>
      <c r="B472" s="2">
        <v>0</v>
      </c>
      <c r="C472" s="301">
        <v>0</v>
      </c>
      <c r="D472" s="2">
        <v>80</v>
      </c>
      <c r="E472" s="2">
        <v>0</v>
      </c>
      <c r="G472" s="14">
        <v>10.303030303030299</v>
      </c>
      <c r="H472" s="2">
        <v>0</v>
      </c>
      <c r="J472" s="14">
        <v>11.515152</v>
      </c>
      <c r="L472" s="2">
        <v>240</v>
      </c>
      <c r="M472" s="301">
        <v>0.10628875110717449</v>
      </c>
      <c r="N472" s="2">
        <v>54.545454545454497</v>
      </c>
      <c r="O472" s="2">
        <v>148</v>
      </c>
      <c r="P472" s="301">
        <v>6.7921064708581919E-2</v>
      </c>
      <c r="Q472" s="14">
        <v>44.2424242424242</v>
      </c>
      <c r="R472" s="2">
        <v>138</v>
      </c>
      <c r="S472" s="301">
        <v>7.5492341356673959E-2</v>
      </c>
      <c r="T472" s="14">
        <v>45.4545441</v>
      </c>
      <c r="U472" s="301">
        <v>-0.42499999999999999</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1822</v>
      </c>
      <c r="B473" s="2">
        <v>0</v>
      </c>
      <c r="C473" s="301">
        <v>0</v>
      </c>
      <c r="D473" s="2">
        <v>80</v>
      </c>
      <c r="E473" s="2">
        <v>0</v>
      </c>
      <c r="G473" s="14">
        <v>10.303030303030299</v>
      </c>
      <c r="H473" s="2">
        <v>0</v>
      </c>
      <c r="J473" s="14">
        <v>11.515152</v>
      </c>
      <c r="L473" s="2">
        <v>8</v>
      </c>
      <c r="M473" s="301">
        <v>3.5429583702391498E-3</v>
      </c>
      <c r="N473" s="2">
        <v>8.4848484848484809</v>
      </c>
      <c r="O473" s="2">
        <v>25</v>
      </c>
      <c r="P473" s="301">
        <v>1.1473152822395595E-2</v>
      </c>
      <c r="Q473" s="14">
        <v>19.393939393939299</v>
      </c>
      <c r="R473" s="2">
        <v>31</v>
      </c>
      <c r="S473" s="301">
        <v>1.6958424507658644E-2</v>
      </c>
      <c r="T473" s="14">
        <v>23.030304000000001</v>
      </c>
      <c r="U473" s="301">
        <v>2.875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1823</v>
      </c>
      <c r="B474" s="2">
        <v>0</v>
      </c>
      <c r="C474" s="301">
        <v>0</v>
      </c>
      <c r="D474" s="2">
        <v>80</v>
      </c>
      <c r="E474" s="2">
        <v>0</v>
      </c>
      <c r="G474" s="14">
        <v>10.303030303030299</v>
      </c>
      <c r="H474" s="2">
        <v>0</v>
      </c>
      <c r="J474" s="14">
        <v>11.515152</v>
      </c>
      <c r="L474" s="2">
        <v>107</v>
      </c>
      <c r="M474" s="301">
        <v>4.7387068201948629E-2</v>
      </c>
      <c r="N474" s="2">
        <v>38.787878787878697</v>
      </c>
      <c r="O474" s="2">
        <v>10</v>
      </c>
      <c r="P474" s="301">
        <v>4.589261128958238E-3</v>
      </c>
      <c r="Q474" s="14">
        <v>9.0909090909090899</v>
      </c>
      <c r="R474" s="2">
        <v>38</v>
      </c>
      <c r="S474" s="301">
        <v>2.0787746170678335E-2</v>
      </c>
      <c r="T474" s="14">
        <v>26.666665999999999</v>
      </c>
      <c r="U474" s="301">
        <v>-0.64485981308411211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1824</v>
      </c>
      <c r="B475" s="2">
        <v>0</v>
      </c>
      <c r="C475" s="301">
        <v>0</v>
      </c>
      <c r="D475" s="2">
        <v>80</v>
      </c>
      <c r="E475" s="2">
        <v>0</v>
      </c>
      <c r="G475" s="14">
        <v>10.303030303030299</v>
      </c>
      <c r="H475" s="2">
        <v>0</v>
      </c>
      <c r="J475" s="14">
        <v>11.515152</v>
      </c>
      <c r="L475" s="2">
        <v>125</v>
      </c>
      <c r="M475" s="301">
        <v>5.5358724534986713E-2</v>
      </c>
      <c r="N475" s="2">
        <v>46.060606060605998</v>
      </c>
      <c r="O475" s="2">
        <v>113</v>
      </c>
      <c r="P475" s="301">
        <v>5.1858650757228085E-2</v>
      </c>
      <c r="Q475" s="14">
        <v>40.606060606060602</v>
      </c>
      <c r="R475" s="2">
        <v>69</v>
      </c>
      <c r="S475" s="301">
        <v>3.7746170678336979E-2</v>
      </c>
      <c r="T475" s="14">
        <v>29.090910000000001</v>
      </c>
      <c r="U475" s="301">
        <v>-0.44800000000000001</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1825</v>
      </c>
      <c r="B476" s="2">
        <v>0</v>
      </c>
      <c r="C476" s="301">
        <v>0</v>
      </c>
      <c r="D476" s="2">
        <v>80</v>
      </c>
      <c r="E476" s="2">
        <v>0</v>
      </c>
      <c r="G476" s="2">
        <v>10.303030303030299</v>
      </c>
      <c r="H476" s="2">
        <v>0</v>
      </c>
      <c r="J476" s="14">
        <v>11.515152</v>
      </c>
      <c r="L476" s="2">
        <v>105</v>
      </c>
      <c r="M476" s="301">
        <v>4.6501328609388839E-2</v>
      </c>
      <c r="N476" s="2">
        <v>52.727272727272698</v>
      </c>
      <c r="O476" s="2">
        <v>141</v>
      </c>
      <c r="P476" s="301">
        <v>6.470858191831115E-2</v>
      </c>
      <c r="Q476" s="2">
        <v>47.878787878787797</v>
      </c>
      <c r="R476" s="2">
        <v>226</v>
      </c>
      <c r="S476" s="301">
        <v>0.12363238512035012</v>
      </c>
      <c r="T476" s="14">
        <v>62.4242439</v>
      </c>
      <c r="U476" s="301">
        <v>1.1523809523809523</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3" t="s">
        <v>1829</v>
      </c>
      <c r="B478" s="303"/>
      <c r="C478" s="303"/>
      <c r="D478" s="303"/>
      <c r="E478" s="303"/>
      <c r="F478" s="303"/>
      <c r="G478" s="303"/>
      <c r="H478" s="303"/>
      <c r="I478" s="303"/>
      <c r="J478" s="303"/>
      <c r="K478" s="303"/>
      <c r="L478" s="303"/>
      <c r="M478" s="303"/>
      <c r="N478" s="303"/>
      <c r="O478" s="303"/>
      <c r="P478" s="303"/>
      <c r="Q478" s="303"/>
      <c r="R478" s="303"/>
      <c r="S478" s="303"/>
      <c r="T478" s="303"/>
      <c r="U478" s="303"/>
      <c r="V478" s="122"/>
      <c r="W478" s="122"/>
      <c r="X478" s="122"/>
      <c r="Y478" s="122"/>
      <c r="Z478" s="122"/>
      <c r="AA478" s="122"/>
      <c r="AB478" s="122"/>
      <c r="AC478" s="122"/>
      <c r="AD478" s="122"/>
      <c r="AE478" s="122"/>
    </row>
    <row r="479" spans="1:31" x14ac:dyDescent="0.3">
      <c r="B479" s="304" t="s">
        <v>1700</v>
      </c>
      <c r="C479" s="304"/>
      <c r="D479" s="304" t="s">
        <v>1701</v>
      </c>
      <c r="E479" s="304" t="s">
        <v>1700</v>
      </c>
      <c r="F479" s="304"/>
      <c r="G479" s="304" t="s">
        <v>1701</v>
      </c>
      <c r="H479" s="304" t="s">
        <v>1700</v>
      </c>
      <c r="I479" s="304"/>
      <c r="J479" s="304" t="s">
        <v>1701</v>
      </c>
      <c r="K479" t="s">
        <v>170</v>
      </c>
      <c r="L479" s="304" t="s">
        <v>1700</v>
      </c>
      <c r="M479" s="304"/>
      <c r="N479" s="304" t="s">
        <v>1701</v>
      </c>
      <c r="O479" s="304" t="s">
        <v>1700</v>
      </c>
      <c r="P479" s="304"/>
      <c r="Q479" s="304" t="s">
        <v>1701</v>
      </c>
      <c r="R479" s="304" t="s">
        <v>1700</v>
      </c>
      <c r="S479" s="304"/>
      <c r="T479" s="304" t="s">
        <v>1701</v>
      </c>
      <c r="U479" t="s">
        <v>170</v>
      </c>
      <c r="V479" s="207" t="s">
        <v>1700</v>
      </c>
      <c r="W479" s="207"/>
      <c r="X479" s="207" t="s">
        <v>1701</v>
      </c>
      <c r="Y479" s="207" t="s">
        <v>1700</v>
      </c>
      <c r="Z479" s="207"/>
      <c r="AA479" s="207" t="s">
        <v>1701</v>
      </c>
      <c r="AB479" s="207" t="s">
        <v>1700</v>
      </c>
      <c r="AC479" s="207"/>
      <c r="AD479" s="207" t="s">
        <v>1701</v>
      </c>
      <c r="AE479" t="s">
        <v>170</v>
      </c>
    </row>
    <row r="480" spans="1:31" x14ac:dyDescent="0.3">
      <c r="A480" t="s">
        <v>172</v>
      </c>
      <c r="B480" s="2">
        <v>19</v>
      </c>
      <c r="C480" t="s">
        <v>170</v>
      </c>
      <c r="D480" s="2">
        <v>20</v>
      </c>
      <c r="E480" s="2">
        <v>32</v>
      </c>
      <c r="F480" t="s">
        <v>170</v>
      </c>
      <c r="G480" s="14">
        <v>20.606060606060598</v>
      </c>
      <c r="H480" s="2">
        <v>47</v>
      </c>
      <c r="I480" t="s">
        <v>170</v>
      </c>
      <c r="J480" s="14">
        <v>46.6666679</v>
      </c>
      <c r="K480" s="301">
        <v>1.4736842105263157</v>
      </c>
      <c r="L480" s="2">
        <v>6973</v>
      </c>
      <c r="M480" t="s">
        <v>170</v>
      </c>
      <c r="N480" s="2">
        <v>202.42424242424201</v>
      </c>
      <c r="O480" s="2">
        <v>8236</v>
      </c>
      <c r="P480" t="s">
        <v>170</v>
      </c>
      <c r="Q480" s="14">
        <v>204.84848484848399</v>
      </c>
      <c r="R480" s="2">
        <v>9755</v>
      </c>
      <c r="S480" t="s">
        <v>170</v>
      </c>
      <c r="T480" s="14">
        <v>332.121216</v>
      </c>
      <c r="U480" s="301">
        <v>0.39896744586261296</v>
      </c>
      <c r="V480" s="2">
        <v>1122706</v>
      </c>
      <c r="W480" s="27" t="s">
        <v>170</v>
      </c>
      <c r="X480" s="2">
        <v>3142</v>
      </c>
      <c r="Y480" s="2">
        <v>1236758</v>
      </c>
      <c r="Z480" s="27" t="s">
        <v>170</v>
      </c>
      <c r="AA480" s="14">
        <v>3473.33</v>
      </c>
      <c r="AB480" s="2">
        <v>1379441</v>
      </c>
      <c r="AC480" s="27" t="s">
        <v>170</v>
      </c>
      <c r="AD480" s="14">
        <v>3968.48</v>
      </c>
      <c r="AE480" s="27">
        <v>0.22900000000000001</v>
      </c>
    </row>
    <row r="481" spans="1:31" x14ac:dyDescent="0.3">
      <c r="A481" t="s">
        <v>1798</v>
      </c>
      <c r="B481" s="2">
        <v>0</v>
      </c>
      <c r="C481" s="301">
        <v>0</v>
      </c>
      <c r="D481" s="2">
        <v>80</v>
      </c>
      <c r="E481" s="2">
        <v>18</v>
      </c>
      <c r="F481" s="301">
        <v>0.5625</v>
      </c>
      <c r="G481" s="14">
        <v>15.151515151515101</v>
      </c>
      <c r="H481" s="2">
        <v>0</v>
      </c>
      <c r="I481" s="301">
        <v>0</v>
      </c>
      <c r="J481" s="14">
        <v>11.515152</v>
      </c>
      <c r="L481" s="2">
        <v>719</v>
      </c>
      <c r="M481" s="301">
        <v>0.10311200344184712</v>
      </c>
      <c r="N481" s="2">
        <v>110.90909090909</v>
      </c>
      <c r="O481" s="2">
        <v>817</v>
      </c>
      <c r="P481" s="301">
        <v>9.9198640116561432E-2</v>
      </c>
      <c r="Q481" s="14">
        <v>123.636363636363</v>
      </c>
      <c r="R481" s="2">
        <v>1179</v>
      </c>
      <c r="S481" s="301">
        <v>0.12086109687339826</v>
      </c>
      <c r="T481" s="14">
        <v>173.939392</v>
      </c>
      <c r="U481" s="301">
        <v>0.63977746870653684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1762</v>
      </c>
      <c r="B482" s="2">
        <v>0</v>
      </c>
      <c r="C482" s="301">
        <v>0</v>
      </c>
      <c r="D482" s="2">
        <v>80</v>
      </c>
      <c r="E482" s="2">
        <v>10</v>
      </c>
      <c r="F482" s="301">
        <v>0.3125</v>
      </c>
      <c r="G482" s="14">
        <v>10.303030303030299</v>
      </c>
      <c r="H482" s="2">
        <v>0</v>
      </c>
      <c r="I482" s="301">
        <v>0</v>
      </c>
      <c r="J482" s="14">
        <v>11.515152</v>
      </c>
      <c r="L482" s="2">
        <v>440</v>
      </c>
      <c r="M482" s="301">
        <v>6.310053061809838E-2</v>
      </c>
      <c r="N482" s="2">
        <v>78.787878787878796</v>
      </c>
      <c r="O482" s="2">
        <v>352</v>
      </c>
      <c r="P482" s="301">
        <v>4.2739193783389993E-2</v>
      </c>
      <c r="Q482" s="14">
        <v>70.909090909090907</v>
      </c>
      <c r="R482" s="2">
        <v>880</v>
      </c>
      <c r="S482" s="301">
        <v>9.0210148641722193E-2</v>
      </c>
      <c r="T482" s="14">
        <v>152.121216</v>
      </c>
      <c r="U482" s="301">
        <v>1</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1816</v>
      </c>
      <c r="B483" s="2">
        <v>0</v>
      </c>
      <c r="C483" s="301">
        <v>0</v>
      </c>
      <c r="D483" s="2">
        <v>80</v>
      </c>
      <c r="E483" s="2">
        <v>0</v>
      </c>
      <c r="F483" s="301">
        <v>0</v>
      </c>
      <c r="G483" s="14">
        <v>10.303030303030299</v>
      </c>
      <c r="H483" s="2">
        <v>0</v>
      </c>
      <c r="I483" s="301">
        <v>0</v>
      </c>
      <c r="J483" s="14">
        <v>11.515152</v>
      </c>
      <c r="L483" s="2">
        <v>355</v>
      </c>
      <c r="M483" s="301">
        <v>5.0910655385056645E-2</v>
      </c>
      <c r="N483" s="2">
        <v>75.757575757575694</v>
      </c>
      <c r="O483" s="2">
        <v>185</v>
      </c>
      <c r="P483" s="301">
        <v>2.2462360369111218E-2</v>
      </c>
      <c r="Q483" s="14">
        <v>53.939393939393902</v>
      </c>
      <c r="R483" s="2">
        <v>483</v>
      </c>
      <c r="S483" s="301">
        <v>4.9513070220399795E-2</v>
      </c>
      <c r="T483" s="14">
        <v>92.121215800000002</v>
      </c>
      <c r="U483" s="301">
        <v>0.36056338028169016</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1817</v>
      </c>
      <c r="B484" s="2">
        <v>0</v>
      </c>
      <c r="C484" s="301">
        <v>0</v>
      </c>
      <c r="D484" s="2">
        <v>80</v>
      </c>
      <c r="E484" s="2">
        <v>0</v>
      </c>
      <c r="F484" s="301">
        <v>0</v>
      </c>
      <c r="G484" s="14">
        <v>10.303030303030299</v>
      </c>
      <c r="H484" s="2">
        <v>0</v>
      </c>
      <c r="I484" s="301">
        <v>0</v>
      </c>
      <c r="J484" s="14">
        <v>11.515152</v>
      </c>
      <c r="L484" s="2">
        <v>47</v>
      </c>
      <c r="M484" s="301">
        <v>6.7402839523877812E-3</v>
      </c>
      <c r="N484" s="2">
        <v>40</v>
      </c>
      <c r="O484" s="2">
        <v>34</v>
      </c>
      <c r="P484" s="301">
        <v>4.1282175813501703E-3</v>
      </c>
      <c r="Q484" s="14">
        <v>19.393939393939299</v>
      </c>
      <c r="R484" s="2">
        <v>85</v>
      </c>
      <c r="S484" s="301">
        <v>8.7134802665299847E-3</v>
      </c>
      <c r="T484" s="14">
        <v>41.818179999999998</v>
      </c>
      <c r="U484" s="301">
        <v>0.80851063829787229</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1818</v>
      </c>
      <c r="B485" s="2">
        <v>0</v>
      </c>
      <c r="C485" s="301">
        <v>0</v>
      </c>
      <c r="D485" s="2">
        <v>80</v>
      </c>
      <c r="E485" s="2">
        <v>0</v>
      </c>
      <c r="F485" s="301">
        <v>0</v>
      </c>
      <c r="G485" s="14">
        <v>10.303030303030299</v>
      </c>
      <c r="H485" s="2">
        <v>0</v>
      </c>
      <c r="I485" s="301">
        <v>0</v>
      </c>
      <c r="J485" s="14">
        <v>11.515152</v>
      </c>
      <c r="L485" s="2">
        <v>122</v>
      </c>
      <c r="M485" s="301">
        <v>1.7496056216836368E-2</v>
      </c>
      <c r="N485" s="2">
        <v>45.454545454545404</v>
      </c>
      <c r="O485" s="2">
        <v>18</v>
      </c>
      <c r="P485" s="301">
        <v>2.1855269548324428E-3</v>
      </c>
      <c r="Q485" s="14">
        <v>11.5151515151515</v>
      </c>
      <c r="R485" s="2">
        <v>135</v>
      </c>
      <c r="S485" s="301">
        <v>1.3839056893900564E-2</v>
      </c>
      <c r="T485" s="14">
        <v>43.636364</v>
      </c>
      <c r="U485" s="301">
        <v>0.10655737704918032</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1819</v>
      </c>
      <c r="B486" s="2">
        <v>0</v>
      </c>
      <c r="C486" s="301">
        <v>0</v>
      </c>
      <c r="D486" s="2">
        <v>80</v>
      </c>
      <c r="E486" s="2">
        <v>0</v>
      </c>
      <c r="F486" s="301">
        <v>0</v>
      </c>
      <c r="G486" s="14">
        <v>10.303030303030299</v>
      </c>
      <c r="H486" s="2">
        <v>0</v>
      </c>
      <c r="I486" s="301">
        <v>0</v>
      </c>
      <c r="J486" s="14">
        <v>11.515152</v>
      </c>
      <c r="L486" s="2">
        <v>186</v>
      </c>
      <c r="M486" s="301">
        <v>2.6674315215832498E-2</v>
      </c>
      <c r="N486" s="2">
        <v>55.757575757575701</v>
      </c>
      <c r="O486" s="2">
        <v>133</v>
      </c>
      <c r="P486" s="301">
        <v>1.6148615832928606E-2</v>
      </c>
      <c r="Q486" s="14">
        <v>47.272727272727202</v>
      </c>
      <c r="R486" s="2">
        <v>263</v>
      </c>
      <c r="S486" s="301">
        <v>2.6960533059969247E-2</v>
      </c>
      <c r="T486" s="14">
        <v>84.848489999999998</v>
      </c>
      <c r="U486" s="301">
        <v>0.41397849462365593</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1820</v>
      </c>
      <c r="B487" s="2">
        <v>0</v>
      </c>
      <c r="C487" s="301">
        <v>0</v>
      </c>
      <c r="D487" s="2">
        <v>80</v>
      </c>
      <c r="E487" s="2">
        <v>10</v>
      </c>
      <c r="F487" s="301">
        <v>0.3125</v>
      </c>
      <c r="G487" s="14">
        <v>10.303030303030299</v>
      </c>
      <c r="H487" s="2">
        <v>0</v>
      </c>
      <c r="I487" s="301">
        <v>0</v>
      </c>
      <c r="J487" s="14">
        <v>11.515152</v>
      </c>
      <c r="L487" s="2">
        <v>85</v>
      </c>
      <c r="M487" s="301">
        <v>1.2189875233041733E-2</v>
      </c>
      <c r="N487" s="2">
        <v>31.515151515151501</v>
      </c>
      <c r="O487" s="2">
        <v>167</v>
      </c>
      <c r="P487" s="301">
        <v>2.0276833414278776E-2</v>
      </c>
      <c r="Q487" s="14">
        <v>46.060606060605998</v>
      </c>
      <c r="R487" s="2">
        <v>397</v>
      </c>
      <c r="S487" s="301">
        <v>4.0697078421322398E-2</v>
      </c>
      <c r="T487" s="14">
        <v>134.545456</v>
      </c>
      <c r="U487" s="301">
        <v>3.6705882352941175</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1763</v>
      </c>
      <c r="B488" s="2">
        <v>0</v>
      </c>
      <c r="C488" s="301">
        <v>0</v>
      </c>
      <c r="D488" s="2">
        <v>80</v>
      </c>
      <c r="E488" s="2">
        <v>8</v>
      </c>
      <c r="F488" s="301">
        <v>0.25</v>
      </c>
      <c r="G488" s="14">
        <v>10.909090909090899</v>
      </c>
      <c r="H488" s="2">
        <v>0</v>
      </c>
      <c r="I488" s="301">
        <v>0</v>
      </c>
      <c r="J488" s="14">
        <v>11.515152</v>
      </c>
      <c r="L488" s="2">
        <v>279</v>
      </c>
      <c r="M488" s="301">
        <v>4.0011472823748742E-2</v>
      </c>
      <c r="N488" s="2">
        <v>72.121212121212096</v>
      </c>
      <c r="O488" s="2">
        <v>465</v>
      </c>
      <c r="P488" s="301">
        <v>5.6459446333171445E-2</v>
      </c>
      <c r="Q488" s="14">
        <v>95.151515151515099</v>
      </c>
      <c r="R488" s="2">
        <v>299</v>
      </c>
      <c r="S488" s="301">
        <v>3.0650948231676065E-2</v>
      </c>
      <c r="T488" s="14">
        <v>87.272729999999996</v>
      </c>
      <c r="U488" s="301">
        <v>7.1684587813620068E-2</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1764</v>
      </c>
      <c r="B489" s="2">
        <v>0</v>
      </c>
      <c r="C489" s="301">
        <v>0</v>
      </c>
      <c r="D489" s="2">
        <v>80</v>
      </c>
      <c r="E489" s="2">
        <v>0</v>
      </c>
      <c r="F489" s="301">
        <v>0</v>
      </c>
      <c r="G489" s="14">
        <v>10.303030303030299</v>
      </c>
      <c r="H489" s="2">
        <v>0</v>
      </c>
      <c r="I489" s="301">
        <v>0</v>
      </c>
      <c r="J489" s="14">
        <v>11.515152</v>
      </c>
      <c r="L489" s="2">
        <v>153</v>
      </c>
      <c r="M489" s="301">
        <v>2.1941775419475118E-2</v>
      </c>
      <c r="N489" s="2">
        <v>57.5757575757575</v>
      </c>
      <c r="O489" s="2">
        <v>117</v>
      </c>
      <c r="P489" s="301">
        <v>1.4205925206410879E-2</v>
      </c>
      <c r="Q489" s="14">
        <v>46.6666666666666</v>
      </c>
      <c r="R489" s="2">
        <v>83</v>
      </c>
      <c r="S489" s="301">
        <v>8.5084572014351607E-3</v>
      </c>
      <c r="T489" s="14">
        <v>48.484848</v>
      </c>
      <c r="U489" s="301">
        <v>-0.45751633986928103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1821</v>
      </c>
      <c r="B490" s="2">
        <v>0</v>
      </c>
      <c r="C490" s="301">
        <v>0</v>
      </c>
      <c r="D490" s="2">
        <v>80</v>
      </c>
      <c r="E490" s="2">
        <v>0</v>
      </c>
      <c r="F490" s="301">
        <v>0</v>
      </c>
      <c r="G490" s="14">
        <v>10.303030303030299</v>
      </c>
      <c r="H490" s="2">
        <v>0</v>
      </c>
      <c r="I490" s="301">
        <v>0</v>
      </c>
      <c r="J490" s="14">
        <v>11.515152</v>
      </c>
      <c r="L490" s="2">
        <v>81</v>
      </c>
      <c r="M490" s="301">
        <v>1.1616234045604475E-2</v>
      </c>
      <c r="N490" s="2">
        <v>39.393939393939398</v>
      </c>
      <c r="O490" s="2">
        <v>109</v>
      </c>
      <c r="P490" s="301">
        <v>1.3234579893152016E-2</v>
      </c>
      <c r="Q490" s="14">
        <v>45.454545454545404</v>
      </c>
      <c r="R490" s="2">
        <v>78</v>
      </c>
      <c r="S490" s="301">
        <v>7.9958995386981042E-3</v>
      </c>
      <c r="T490" s="14">
        <v>47.878788</v>
      </c>
      <c r="U490" s="301">
        <v>-3.7037037037037035E-2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1822</v>
      </c>
      <c r="B491" s="2">
        <v>0</v>
      </c>
      <c r="C491" s="301">
        <v>0</v>
      </c>
      <c r="D491" s="2">
        <v>80</v>
      </c>
      <c r="E491" s="2">
        <v>0</v>
      </c>
      <c r="F491" s="301">
        <v>0</v>
      </c>
      <c r="G491" s="14">
        <v>10.303030303030299</v>
      </c>
      <c r="H491" s="2">
        <v>0</v>
      </c>
      <c r="I491" s="301">
        <v>0</v>
      </c>
      <c r="J491" s="14">
        <v>11.515152</v>
      </c>
      <c r="L491" s="2">
        <v>11</v>
      </c>
      <c r="M491" s="301">
        <v>1.5775132654524595E-3</v>
      </c>
      <c r="N491" s="2">
        <v>11.5151515151515</v>
      </c>
      <c r="O491" s="2">
        <v>41</v>
      </c>
      <c r="P491" s="301">
        <v>4.9781447304516752E-3</v>
      </c>
      <c r="Q491" s="14">
        <v>29.696969696969699</v>
      </c>
      <c r="R491" s="2">
        <v>0</v>
      </c>
      <c r="S491" s="301">
        <v>0</v>
      </c>
      <c r="T491" s="14">
        <v>18.787877999999999</v>
      </c>
      <c r="U491" s="301">
        <v>-1</v>
      </c>
      <c r="V491" s="2">
        <v>837</v>
      </c>
      <c r="W491" s="27">
        <v>1E-3</v>
      </c>
      <c r="X491" s="2">
        <v>121</v>
      </c>
      <c r="Y491" s="2">
        <v>977</v>
      </c>
      <c r="Z491" s="27">
        <v>1E-3</v>
      </c>
      <c r="AA491" s="14">
        <v>124.85</v>
      </c>
      <c r="AB491" s="2">
        <v>571</v>
      </c>
      <c r="AC491" s="27">
        <v>0</v>
      </c>
      <c r="AD491" s="14">
        <v>138.79</v>
      </c>
      <c r="AE491" s="27">
        <v>-0.318</v>
      </c>
    </row>
    <row r="492" spans="1:31" x14ac:dyDescent="0.3">
      <c r="A492" t="s">
        <v>1823</v>
      </c>
      <c r="B492" s="2">
        <v>0</v>
      </c>
      <c r="C492" s="301">
        <v>0</v>
      </c>
      <c r="D492" s="2">
        <v>80</v>
      </c>
      <c r="E492" s="2">
        <v>0</v>
      </c>
      <c r="F492" s="301">
        <v>0</v>
      </c>
      <c r="G492" s="14">
        <v>10.303030303030299</v>
      </c>
      <c r="H492" s="2">
        <v>0</v>
      </c>
      <c r="I492" s="301">
        <v>0</v>
      </c>
      <c r="J492" s="14">
        <v>11.515152</v>
      </c>
      <c r="L492" s="2">
        <v>32</v>
      </c>
      <c r="M492" s="301">
        <v>4.5891294994980644E-3</v>
      </c>
      <c r="N492" s="2">
        <v>29.696969696969699</v>
      </c>
      <c r="O492" s="2">
        <v>11</v>
      </c>
      <c r="P492" s="301">
        <v>1.3355998057309373E-3</v>
      </c>
      <c r="Q492" s="14">
        <v>10.909090909090899</v>
      </c>
      <c r="R492" s="2">
        <v>0</v>
      </c>
      <c r="S492" s="301">
        <v>0</v>
      </c>
      <c r="T492" s="14">
        <v>18.787877999999999</v>
      </c>
      <c r="U492" s="301">
        <v>-1</v>
      </c>
      <c r="V492" s="2">
        <v>850</v>
      </c>
      <c r="W492" s="27">
        <v>1E-3</v>
      </c>
      <c r="X492" s="2">
        <v>151</v>
      </c>
      <c r="Y492" s="2">
        <v>1018</v>
      </c>
      <c r="Z492" s="27">
        <v>1E-3</v>
      </c>
      <c r="AA492" s="14">
        <v>130.30000000000001</v>
      </c>
      <c r="AB492" s="2">
        <v>694</v>
      </c>
      <c r="AC492" s="27">
        <v>1E-3</v>
      </c>
      <c r="AD492" s="14">
        <v>106.67</v>
      </c>
      <c r="AE492" s="27">
        <v>-0.184</v>
      </c>
    </row>
    <row r="493" spans="1:31" x14ac:dyDescent="0.3">
      <c r="A493" t="s">
        <v>1824</v>
      </c>
      <c r="B493" s="2">
        <v>0</v>
      </c>
      <c r="C493" s="301">
        <v>0</v>
      </c>
      <c r="D493" s="2">
        <v>80</v>
      </c>
      <c r="E493" s="2">
        <v>0</v>
      </c>
      <c r="F493" s="301">
        <v>0</v>
      </c>
      <c r="G493" s="14">
        <v>10.303030303030299</v>
      </c>
      <c r="H493" s="2">
        <v>0</v>
      </c>
      <c r="I493" s="301">
        <v>0</v>
      </c>
      <c r="J493" s="14">
        <v>11.515152</v>
      </c>
      <c r="L493" s="2">
        <v>38</v>
      </c>
      <c r="M493" s="301">
        <v>5.4495912806539508E-3</v>
      </c>
      <c r="N493" s="2">
        <v>21.2121212121212</v>
      </c>
      <c r="O493" s="2">
        <v>57</v>
      </c>
      <c r="P493" s="301">
        <v>6.920835356969403E-3</v>
      </c>
      <c r="Q493" s="14">
        <v>33.3333333333333</v>
      </c>
      <c r="R493" s="2">
        <v>78</v>
      </c>
      <c r="S493" s="301">
        <v>7.9958995386981042E-3</v>
      </c>
      <c r="T493" s="14">
        <v>47.878788</v>
      </c>
      <c r="U493" s="301">
        <v>1.0526315789473684</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1825</v>
      </c>
      <c r="B494" s="2">
        <v>0</v>
      </c>
      <c r="C494" s="301">
        <v>0</v>
      </c>
      <c r="D494" s="2">
        <v>80</v>
      </c>
      <c r="E494" s="2">
        <v>0</v>
      </c>
      <c r="F494" s="301">
        <v>0</v>
      </c>
      <c r="G494" s="14">
        <v>10.303030303030299</v>
      </c>
      <c r="H494" s="2">
        <v>0</v>
      </c>
      <c r="I494" s="301">
        <v>0</v>
      </c>
      <c r="J494" s="14">
        <v>11.515152</v>
      </c>
      <c r="L494" s="2">
        <v>72</v>
      </c>
      <c r="M494" s="301">
        <v>1.0325541373870643E-2</v>
      </c>
      <c r="N494" s="2">
        <v>36.969696969696898</v>
      </c>
      <c r="O494" s="2">
        <v>8</v>
      </c>
      <c r="P494" s="301">
        <v>9.7134531325886349E-4</v>
      </c>
      <c r="Q494" s="14">
        <v>7.2727272727272698</v>
      </c>
      <c r="R494" s="2">
        <v>5</v>
      </c>
      <c r="S494" s="301">
        <v>5.1255766273705791E-4</v>
      </c>
      <c r="T494" s="14">
        <v>5.4545455</v>
      </c>
      <c r="U494" s="301">
        <v>-0.93055555555555558</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1765</v>
      </c>
      <c r="B495" s="2">
        <v>0</v>
      </c>
      <c r="C495" s="301">
        <v>0</v>
      </c>
      <c r="D495" s="2">
        <v>80</v>
      </c>
      <c r="E495" s="2">
        <v>8</v>
      </c>
      <c r="F495" s="301">
        <v>0.25</v>
      </c>
      <c r="G495" s="14">
        <v>10.909090909090899</v>
      </c>
      <c r="H495" s="2">
        <v>0</v>
      </c>
      <c r="I495" s="301">
        <v>0</v>
      </c>
      <c r="J495" s="14">
        <v>11.515152</v>
      </c>
      <c r="L495" s="2">
        <v>126</v>
      </c>
      <c r="M495" s="301">
        <v>1.8069697404273628E-2</v>
      </c>
      <c r="N495" s="2">
        <v>47.878787878787797</v>
      </c>
      <c r="O495" s="2">
        <v>348</v>
      </c>
      <c r="P495" s="301">
        <v>4.2253521126760563E-2</v>
      </c>
      <c r="Q495" s="14">
        <v>77.575757575757507</v>
      </c>
      <c r="R495" s="2">
        <v>216</v>
      </c>
      <c r="S495" s="301">
        <v>2.2142491030240904E-2</v>
      </c>
      <c r="T495" s="14">
        <v>72.121215800000002</v>
      </c>
      <c r="U495" s="301">
        <v>0.7142857142857143</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1821</v>
      </c>
      <c r="B496" s="2">
        <v>0</v>
      </c>
      <c r="C496" s="301">
        <v>0</v>
      </c>
      <c r="D496" s="2">
        <v>80</v>
      </c>
      <c r="E496" s="2">
        <v>8</v>
      </c>
      <c r="F496" s="301">
        <v>0.25</v>
      </c>
      <c r="G496" s="14">
        <v>10.909090909090899</v>
      </c>
      <c r="H496" s="2">
        <v>0</v>
      </c>
      <c r="I496" s="301">
        <v>0</v>
      </c>
      <c r="J496" s="14">
        <v>11.515152</v>
      </c>
      <c r="L496" s="2">
        <v>75</v>
      </c>
      <c r="M496" s="301">
        <v>1.0755772264448587E-2</v>
      </c>
      <c r="N496" s="2">
        <v>38.181818181818102</v>
      </c>
      <c r="O496" s="2">
        <v>203</v>
      </c>
      <c r="P496" s="301">
        <v>2.464788732394366E-2</v>
      </c>
      <c r="Q496" s="14">
        <v>54.545454545454497</v>
      </c>
      <c r="R496" s="2">
        <v>152</v>
      </c>
      <c r="S496" s="301">
        <v>1.5581752947206561E-2</v>
      </c>
      <c r="T496" s="14">
        <v>56.363636</v>
      </c>
      <c r="U496" s="301">
        <v>1.0266666666666666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1822</v>
      </c>
      <c r="B497" s="2">
        <v>0</v>
      </c>
      <c r="C497" s="301">
        <v>0</v>
      </c>
      <c r="D497" s="2">
        <v>80</v>
      </c>
      <c r="E497" s="2">
        <v>0</v>
      </c>
      <c r="F497" s="301">
        <v>0</v>
      </c>
      <c r="G497" s="2">
        <v>10.303030303030299</v>
      </c>
      <c r="H497" s="2">
        <v>0</v>
      </c>
      <c r="I497" s="301">
        <v>0</v>
      </c>
      <c r="J497" s="14">
        <v>11.515152</v>
      </c>
      <c r="L497" s="2">
        <v>34</v>
      </c>
      <c r="M497" s="301">
        <v>4.8759500932166926E-3</v>
      </c>
      <c r="N497" s="2">
        <v>30.909090909090899</v>
      </c>
      <c r="O497" s="2">
        <v>7</v>
      </c>
      <c r="P497" s="301">
        <v>8.4992714910150555E-4</v>
      </c>
      <c r="Q497" s="2">
        <v>9.0909090909090899</v>
      </c>
      <c r="R497" s="2">
        <v>0</v>
      </c>
      <c r="S497" s="301">
        <v>0</v>
      </c>
      <c r="T497" s="14">
        <v>18.787877999999999</v>
      </c>
      <c r="U497" s="301">
        <v>-1</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1823</v>
      </c>
      <c r="B498" s="2">
        <v>0</v>
      </c>
      <c r="C498" s="301">
        <v>0</v>
      </c>
      <c r="D498" s="2">
        <v>80</v>
      </c>
      <c r="E498" s="2">
        <v>0</v>
      </c>
      <c r="F498" s="301">
        <v>0</v>
      </c>
      <c r="G498" s="14">
        <v>10.303030303030299</v>
      </c>
      <c r="H498" s="2">
        <v>0</v>
      </c>
      <c r="I498" s="301">
        <v>0</v>
      </c>
      <c r="J498" s="14">
        <v>11.515152</v>
      </c>
      <c r="L498" s="2">
        <v>17</v>
      </c>
      <c r="M498" s="301">
        <v>2.4379750466083463E-3</v>
      </c>
      <c r="N498" s="2">
        <v>16.363636363636299</v>
      </c>
      <c r="O498" s="2">
        <v>40</v>
      </c>
      <c r="P498" s="301">
        <v>4.8567265662943174E-3</v>
      </c>
      <c r="Q498" s="14">
        <v>24.848484848484802</v>
      </c>
      <c r="R498" s="2">
        <v>12</v>
      </c>
      <c r="S498" s="301">
        <v>1.2301383905689389E-3</v>
      </c>
      <c r="T498" s="14">
        <v>11.515152</v>
      </c>
      <c r="U498" s="301">
        <v>-0.29411764705882354</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1824</v>
      </c>
      <c r="B499" s="2">
        <v>0</v>
      </c>
      <c r="C499" s="301">
        <v>0</v>
      </c>
      <c r="D499" s="2">
        <v>80</v>
      </c>
      <c r="E499" s="2">
        <v>8</v>
      </c>
      <c r="F499" s="301">
        <v>0.25</v>
      </c>
      <c r="G499" s="14">
        <v>10.909090909090899</v>
      </c>
      <c r="H499" s="2">
        <v>0</v>
      </c>
      <c r="I499" s="301">
        <v>0</v>
      </c>
      <c r="J499" s="14">
        <v>11.515152</v>
      </c>
      <c r="L499" s="2">
        <v>24</v>
      </c>
      <c r="M499" s="301">
        <v>3.4418471246235481E-3</v>
      </c>
      <c r="N499" s="2">
        <v>13.9393939393939</v>
      </c>
      <c r="O499" s="2">
        <v>156</v>
      </c>
      <c r="P499" s="301">
        <v>1.8941233608547839E-2</v>
      </c>
      <c r="Q499" s="14">
        <v>50.909090909090899</v>
      </c>
      <c r="R499" s="2">
        <v>140</v>
      </c>
      <c r="S499" s="301">
        <v>1.4351614556637622E-2</v>
      </c>
      <c r="T499" s="14">
        <v>53.3333321</v>
      </c>
      <c r="U499" s="301">
        <v>4.833333333333333</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1825</v>
      </c>
      <c r="B500" s="2">
        <v>0</v>
      </c>
      <c r="C500" s="301">
        <v>0</v>
      </c>
      <c r="D500" s="2">
        <v>80</v>
      </c>
      <c r="E500" s="2">
        <v>0</v>
      </c>
      <c r="F500" s="301">
        <v>0</v>
      </c>
      <c r="G500" s="14">
        <v>10.303030303030299</v>
      </c>
      <c r="H500" s="2">
        <v>0</v>
      </c>
      <c r="I500" s="301">
        <v>0</v>
      </c>
      <c r="J500" s="14">
        <v>11.515152</v>
      </c>
      <c r="L500" s="2">
        <v>51</v>
      </c>
      <c r="M500" s="301">
        <v>7.3139251398250393E-3</v>
      </c>
      <c r="N500" s="2">
        <v>24.848484848484802</v>
      </c>
      <c r="O500" s="2">
        <v>145</v>
      </c>
      <c r="P500" s="301">
        <v>1.7605633802816902E-2</v>
      </c>
      <c r="Q500" s="14">
        <v>46.6666666666666</v>
      </c>
      <c r="R500" s="2">
        <v>64</v>
      </c>
      <c r="S500" s="301">
        <v>6.5607380830343415E-3</v>
      </c>
      <c r="T500" s="14">
        <v>46.6666679</v>
      </c>
      <c r="U500" s="301">
        <v>0.25490196078431371</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1814</v>
      </c>
      <c r="B501" s="2">
        <v>19</v>
      </c>
      <c r="C501" s="301">
        <v>1</v>
      </c>
      <c r="D501" s="2">
        <v>20</v>
      </c>
      <c r="E501" s="2">
        <v>14</v>
      </c>
      <c r="F501" s="301">
        <v>0.4375</v>
      </c>
      <c r="G501" s="14">
        <v>13.9393939393939</v>
      </c>
      <c r="H501" s="2">
        <v>47</v>
      </c>
      <c r="I501" s="301">
        <v>1</v>
      </c>
      <c r="J501" s="14">
        <v>46.6666679</v>
      </c>
      <c r="K501" s="301">
        <v>1.4736842105263157</v>
      </c>
      <c r="L501" s="2">
        <v>6254</v>
      </c>
      <c r="M501" s="301">
        <v>0.89688799655815288</v>
      </c>
      <c r="N501" s="2">
        <v>214.54545454545399</v>
      </c>
      <c r="O501" s="2">
        <v>7419</v>
      </c>
      <c r="P501" s="301">
        <v>0.90080135988343857</v>
      </c>
      <c r="Q501" s="14">
        <v>203.030303030303</v>
      </c>
      <c r="R501" s="2">
        <v>8576</v>
      </c>
      <c r="S501" s="301">
        <v>0.8791389031266017</v>
      </c>
      <c r="T501" s="14">
        <v>364.84848</v>
      </c>
      <c r="U501" s="301">
        <v>0.37128237927726254</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1762</v>
      </c>
      <c r="B502" s="2">
        <v>19</v>
      </c>
      <c r="C502" s="301">
        <v>1</v>
      </c>
      <c r="D502" s="2">
        <v>20</v>
      </c>
      <c r="E502" s="2">
        <v>0</v>
      </c>
      <c r="F502" s="301">
        <v>0</v>
      </c>
      <c r="G502" s="14">
        <v>10.303030303030299</v>
      </c>
      <c r="H502" s="2">
        <v>47</v>
      </c>
      <c r="I502" s="301">
        <v>1</v>
      </c>
      <c r="J502" s="14">
        <v>46.6666679</v>
      </c>
      <c r="K502" s="301">
        <v>1.4736842105263157</v>
      </c>
      <c r="L502" s="2">
        <v>5078</v>
      </c>
      <c r="M502" s="301">
        <v>0.728237487451599</v>
      </c>
      <c r="N502" s="2">
        <v>205.45454545454501</v>
      </c>
      <c r="O502" s="2">
        <v>5863</v>
      </c>
      <c r="P502" s="301">
        <v>0.71187469645458956</v>
      </c>
      <c r="Q502" s="14">
        <v>244.24242424242399</v>
      </c>
      <c r="R502" s="2">
        <v>6849</v>
      </c>
      <c r="S502" s="301">
        <v>0.70210148641722192</v>
      </c>
      <c r="T502" s="14">
        <v>350.90910000000002</v>
      </c>
      <c r="U502" s="301">
        <v>0.34875935407640801</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1816</v>
      </c>
      <c r="B503" s="2">
        <v>19</v>
      </c>
      <c r="C503" s="301">
        <v>1</v>
      </c>
      <c r="D503" s="2">
        <v>20</v>
      </c>
      <c r="E503" s="2">
        <v>0</v>
      </c>
      <c r="F503" s="301">
        <v>0</v>
      </c>
      <c r="G503" s="2">
        <v>10.303030303030299</v>
      </c>
      <c r="H503" s="2">
        <v>47</v>
      </c>
      <c r="I503" s="301">
        <v>1</v>
      </c>
      <c r="J503" s="14">
        <v>46.6666679</v>
      </c>
      <c r="K503" s="301">
        <v>1.4736842105263157</v>
      </c>
      <c r="L503" s="2">
        <v>3040</v>
      </c>
      <c r="M503" s="301">
        <v>0.43596730245231607</v>
      </c>
      <c r="N503" s="2">
        <v>169.69696969696901</v>
      </c>
      <c r="O503" s="2">
        <v>3164</v>
      </c>
      <c r="P503" s="301">
        <v>0.38416707139388051</v>
      </c>
      <c r="Q503" s="2">
        <v>213.939393939393</v>
      </c>
      <c r="R503" s="2">
        <v>3781</v>
      </c>
      <c r="S503" s="301">
        <v>0.38759610456176319</v>
      </c>
      <c r="T503" s="14">
        <v>279.39395100000002</v>
      </c>
      <c r="U503" s="301">
        <v>0.24374999999999999</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1817</v>
      </c>
      <c r="B504" s="2">
        <v>19</v>
      </c>
      <c r="C504" s="301">
        <v>1</v>
      </c>
      <c r="D504" s="2">
        <v>20</v>
      </c>
      <c r="E504" s="2">
        <v>0</v>
      </c>
      <c r="F504" s="301">
        <v>0</v>
      </c>
      <c r="G504" s="14">
        <v>10.303030303030299</v>
      </c>
      <c r="H504" s="2">
        <v>47</v>
      </c>
      <c r="I504" s="301">
        <v>1</v>
      </c>
      <c r="J504" s="14">
        <v>46.6666679</v>
      </c>
      <c r="K504" s="301">
        <v>1.4736842105263157</v>
      </c>
      <c r="L504" s="2">
        <v>575</v>
      </c>
      <c r="M504" s="301">
        <v>8.2460920694105835E-2</v>
      </c>
      <c r="N504" s="2">
        <v>88.484848484848399</v>
      </c>
      <c r="O504" s="2">
        <v>519</v>
      </c>
      <c r="P504" s="301">
        <v>6.3016027197668772E-2</v>
      </c>
      <c r="Q504" s="14">
        <v>110.30303030303</v>
      </c>
      <c r="R504" s="2">
        <v>832</v>
      </c>
      <c r="S504" s="301">
        <v>8.5289595079446431E-2</v>
      </c>
      <c r="T504" s="14">
        <v>132.121216</v>
      </c>
      <c r="U504" s="301">
        <v>0.44695652173913042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1818</v>
      </c>
      <c r="B505" s="2">
        <v>0</v>
      </c>
      <c r="C505" s="301">
        <v>0</v>
      </c>
      <c r="D505" s="2">
        <v>80</v>
      </c>
      <c r="E505" s="2">
        <v>0</v>
      </c>
      <c r="F505" s="301">
        <v>0</v>
      </c>
      <c r="G505" s="14">
        <v>10.303030303030299</v>
      </c>
      <c r="H505" s="2">
        <v>0</v>
      </c>
      <c r="I505" s="301">
        <v>0</v>
      </c>
      <c r="J505" s="14">
        <v>11.515152</v>
      </c>
      <c r="L505" s="2">
        <v>472</v>
      </c>
      <c r="M505" s="301">
        <v>6.7689660117596445E-2</v>
      </c>
      <c r="N505" s="2">
        <v>74.545454545454504</v>
      </c>
      <c r="O505" s="2">
        <v>748</v>
      </c>
      <c r="P505" s="301">
        <v>9.0820786789703734E-2</v>
      </c>
      <c r="Q505" s="14">
        <v>116.363636363636</v>
      </c>
      <c r="R505" s="2">
        <v>503</v>
      </c>
      <c r="S505" s="301">
        <v>5.1563300871348028E-2</v>
      </c>
      <c r="T505" s="14">
        <v>118.78788</v>
      </c>
      <c r="U505" s="301">
        <v>6.5677966101694921E-2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1819</v>
      </c>
      <c r="B506" s="2">
        <v>0</v>
      </c>
      <c r="C506" s="301">
        <v>0</v>
      </c>
      <c r="D506" s="2">
        <v>80</v>
      </c>
      <c r="E506" s="2">
        <v>0</v>
      </c>
      <c r="F506" s="301">
        <v>0</v>
      </c>
      <c r="G506" s="14">
        <v>10.303030303030299</v>
      </c>
      <c r="H506" s="2">
        <v>0</v>
      </c>
      <c r="I506" s="301">
        <v>0</v>
      </c>
      <c r="J506" s="14">
        <v>11.515152</v>
      </c>
      <c r="L506" s="2">
        <v>1993</v>
      </c>
      <c r="M506" s="301">
        <v>0.28581672164061378</v>
      </c>
      <c r="N506" s="2">
        <v>132.12121212121201</v>
      </c>
      <c r="O506" s="2">
        <v>1897</v>
      </c>
      <c r="P506" s="301">
        <v>0.230330257406508</v>
      </c>
      <c r="Q506" s="14">
        <v>172.12121212121201</v>
      </c>
      <c r="R506" s="2">
        <v>2446</v>
      </c>
      <c r="S506" s="301">
        <v>0.25074320861096872</v>
      </c>
      <c r="T506" s="14">
        <v>220.606064</v>
      </c>
      <c r="U506" s="301">
        <v>0.22729553437029604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1820</v>
      </c>
      <c r="B507" s="2">
        <v>0</v>
      </c>
      <c r="C507" s="301">
        <v>0</v>
      </c>
      <c r="D507" s="2">
        <v>80</v>
      </c>
      <c r="E507" s="2">
        <v>0</v>
      </c>
      <c r="F507" s="301">
        <v>0</v>
      </c>
      <c r="G507" s="14">
        <v>10.303030303030299</v>
      </c>
      <c r="H507" s="2">
        <v>0</v>
      </c>
      <c r="I507" s="301">
        <v>0</v>
      </c>
      <c r="J507" s="14">
        <v>11.515152</v>
      </c>
      <c r="L507" s="2">
        <v>2038</v>
      </c>
      <c r="M507" s="301">
        <v>0.29227018499928292</v>
      </c>
      <c r="N507" s="2">
        <v>145.45454545454501</v>
      </c>
      <c r="O507" s="2">
        <v>2699</v>
      </c>
      <c r="P507" s="301">
        <v>0.32770762506070911</v>
      </c>
      <c r="Q507" s="14">
        <v>173.939393939393</v>
      </c>
      <c r="R507" s="2">
        <v>3068</v>
      </c>
      <c r="S507" s="301">
        <v>0.31450538185545873</v>
      </c>
      <c r="T507" s="14">
        <v>243.636368</v>
      </c>
      <c r="U507" s="301">
        <v>0.50539744847890089</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1763</v>
      </c>
      <c r="B508" s="2">
        <v>0</v>
      </c>
      <c r="C508" s="301">
        <v>0</v>
      </c>
      <c r="D508" s="2">
        <v>80</v>
      </c>
      <c r="E508" s="2">
        <v>14</v>
      </c>
      <c r="F508" s="301">
        <v>0.4375</v>
      </c>
      <c r="G508" s="14">
        <v>13.9393939393939</v>
      </c>
      <c r="H508" s="2">
        <v>0</v>
      </c>
      <c r="I508" s="301">
        <v>0</v>
      </c>
      <c r="J508" s="14">
        <v>11.515152</v>
      </c>
      <c r="L508" s="2">
        <v>1176</v>
      </c>
      <c r="M508" s="301">
        <v>0.16865050910655385</v>
      </c>
      <c r="N508" s="2">
        <v>143.636363636363</v>
      </c>
      <c r="O508" s="2">
        <v>1556</v>
      </c>
      <c r="P508" s="301">
        <v>0.18892666342884895</v>
      </c>
      <c r="Q508" s="14">
        <v>156.969696969696</v>
      </c>
      <c r="R508" s="2">
        <v>1727</v>
      </c>
      <c r="S508" s="301">
        <v>0.17703741670937981</v>
      </c>
      <c r="T508" s="14">
        <v>218.18182400000001</v>
      </c>
      <c r="U508" s="301">
        <v>0.46853741496598639</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1764</v>
      </c>
      <c r="B509" s="2">
        <v>0</v>
      </c>
      <c r="C509" s="301">
        <v>0</v>
      </c>
      <c r="D509" s="2">
        <v>80</v>
      </c>
      <c r="E509" s="2">
        <v>0</v>
      </c>
      <c r="F509" s="301">
        <v>0</v>
      </c>
      <c r="G509" s="14">
        <v>10.303030303030299</v>
      </c>
      <c r="H509" s="2">
        <v>0</v>
      </c>
      <c r="I509" s="301">
        <v>0</v>
      </c>
      <c r="J509" s="14">
        <v>11.515152</v>
      </c>
      <c r="L509" s="2">
        <v>502</v>
      </c>
      <c r="M509" s="301">
        <v>7.1991969023375874E-2</v>
      </c>
      <c r="N509" s="2">
        <v>101.818181818181</v>
      </c>
      <c r="O509" s="2">
        <v>523</v>
      </c>
      <c r="P509" s="301">
        <v>6.3501699854298196E-2</v>
      </c>
      <c r="Q509" s="14">
        <v>95.757575757575694</v>
      </c>
      <c r="R509" s="2">
        <v>675</v>
      </c>
      <c r="S509" s="301">
        <v>6.9195284469502821E-2</v>
      </c>
      <c r="T509" s="14">
        <v>137.57576</v>
      </c>
      <c r="U509" s="301">
        <v>0.34462151394422313</v>
      </c>
      <c r="V509" s="2">
        <v>70793</v>
      </c>
      <c r="W509" s="27">
        <v>6.3E-2</v>
      </c>
      <c r="X509" s="2">
        <v>1122</v>
      </c>
      <c r="Y509" s="2">
        <v>76812</v>
      </c>
      <c r="Z509" s="27">
        <v>6.2E-2</v>
      </c>
      <c r="AA509" s="14">
        <v>1082.42</v>
      </c>
      <c r="AB509" s="2">
        <v>86327</v>
      </c>
      <c r="AC509" s="27">
        <v>6.3E-2</v>
      </c>
      <c r="AD509" s="14">
        <v>1368.48</v>
      </c>
      <c r="AE509" s="27">
        <v>0.219</v>
      </c>
    </row>
    <row r="510" spans="1:31" x14ac:dyDescent="0.3">
      <c r="A510" t="s">
        <v>1821</v>
      </c>
      <c r="B510" s="2">
        <v>0</v>
      </c>
      <c r="C510" s="301">
        <v>0</v>
      </c>
      <c r="D510" s="2">
        <v>80</v>
      </c>
      <c r="E510" s="2">
        <v>0</v>
      </c>
      <c r="F510" s="301">
        <v>0</v>
      </c>
      <c r="G510" s="14">
        <v>10.303030303030299</v>
      </c>
      <c r="H510" s="2">
        <v>0</v>
      </c>
      <c r="I510" s="301">
        <v>0</v>
      </c>
      <c r="J510" s="14">
        <v>11.515152</v>
      </c>
      <c r="L510" s="2">
        <v>231</v>
      </c>
      <c r="M510" s="301">
        <v>3.3127778574501651E-2</v>
      </c>
      <c r="N510" s="2">
        <v>55.757575757575701</v>
      </c>
      <c r="O510" s="2">
        <v>149</v>
      </c>
      <c r="P510" s="301">
        <v>1.8091306459446333E-2</v>
      </c>
      <c r="Q510" s="14">
        <v>52.121212121212103</v>
      </c>
      <c r="R510" s="2">
        <v>338</v>
      </c>
      <c r="S510" s="301">
        <v>3.4648898001025115E-2</v>
      </c>
      <c r="T510" s="14">
        <v>80</v>
      </c>
      <c r="U510" s="301">
        <v>0.46320346320346323</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1822</v>
      </c>
      <c r="B511" s="2">
        <v>0</v>
      </c>
      <c r="C511" s="301">
        <v>0</v>
      </c>
      <c r="D511" s="2">
        <v>80</v>
      </c>
      <c r="E511" s="2">
        <v>0</v>
      </c>
      <c r="F511" s="301">
        <v>0</v>
      </c>
      <c r="G511" s="14">
        <v>10.303030303030299</v>
      </c>
      <c r="H511" s="2">
        <v>0</v>
      </c>
      <c r="I511" s="301">
        <v>0</v>
      </c>
      <c r="J511" s="14">
        <v>11.515152</v>
      </c>
      <c r="L511" s="2">
        <v>32</v>
      </c>
      <c r="M511" s="301">
        <v>4.5891294994980644E-3</v>
      </c>
      <c r="N511" s="2">
        <v>22.424242424242401</v>
      </c>
      <c r="O511" s="2">
        <v>43</v>
      </c>
      <c r="P511" s="301">
        <v>5.2209810587663915E-3</v>
      </c>
      <c r="Q511" s="14">
        <v>29.696969696969699</v>
      </c>
      <c r="R511" s="2">
        <v>163</v>
      </c>
      <c r="S511" s="301">
        <v>1.6709379805228089E-2</v>
      </c>
      <c r="T511" s="14">
        <v>59.393940000000001</v>
      </c>
      <c r="U511" s="301">
        <v>4.09375</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1823</v>
      </c>
      <c r="B512" s="2">
        <v>0</v>
      </c>
      <c r="C512" s="301">
        <v>0</v>
      </c>
      <c r="D512" s="2">
        <v>80</v>
      </c>
      <c r="E512" s="2">
        <v>0</v>
      </c>
      <c r="F512" s="301">
        <v>0</v>
      </c>
      <c r="G512" s="14">
        <v>10.303030303030299</v>
      </c>
      <c r="H512" s="2">
        <v>0</v>
      </c>
      <c r="I512" s="301">
        <v>0</v>
      </c>
      <c r="J512" s="14">
        <v>11.515152</v>
      </c>
      <c r="L512" s="2">
        <v>27</v>
      </c>
      <c r="M512" s="301">
        <v>3.8720780152014913E-3</v>
      </c>
      <c r="N512" s="2">
        <v>15.151515151515101</v>
      </c>
      <c r="O512" s="2">
        <v>0</v>
      </c>
      <c r="P512" s="301">
        <v>0</v>
      </c>
      <c r="Q512" s="14">
        <v>16.969696969696901</v>
      </c>
      <c r="R512" s="2">
        <v>13</v>
      </c>
      <c r="S512" s="301">
        <v>1.3326499231163505E-3</v>
      </c>
      <c r="T512" s="14">
        <v>13.333333</v>
      </c>
      <c r="U512" s="301">
        <v>-0.51851851851851849</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1824</v>
      </c>
      <c r="B513" s="2">
        <v>0</v>
      </c>
      <c r="C513" s="301">
        <v>0</v>
      </c>
      <c r="D513" s="2">
        <v>80</v>
      </c>
      <c r="E513" s="2">
        <v>0</v>
      </c>
      <c r="F513" s="301">
        <v>0</v>
      </c>
      <c r="G513" s="14">
        <v>10.303030303030299</v>
      </c>
      <c r="H513" s="2">
        <v>0</v>
      </c>
      <c r="I513" s="301">
        <v>0</v>
      </c>
      <c r="J513" s="14">
        <v>11.515152</v>
      </c>
      <c r="L513" s="2">
        <v>172</v>
      </c>
      <c r="M513" s="301">
        <v>2.4666571059802092E-2</v>
      </c>
      <c r="N513" s="2">
        <v>54.545454545454497</v>
      </c>
      <c r="O513" s="2">
        <v>106</v>
      </c>
      <c r="P513" s="301">
        <v>1.2870325400679943E-2</v>
      </c>
      <c r="Q513" s="14">
        <v>39.393939393939398</v>
      </c>
      <c r="R513" s="2">
        <v>162</v>
      </c>
      <c r="S513" s="301">
        <v>1.6606868272680677E-2</v>
      </c>
      <c r="T513" s="14">
        <v>63.030304000000001</v>
      </c>
      <c r="U513" s="301">
        <v>-5.8139534883720929E-2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1825</v>
      </c>
      <c r="B514" s="2">
        <v>0</v>
      </c>
      <c r="C514" s="301">
        <v>0</v>
      </c>
      <c r="D514" s="2">
        <v>80</v>
      </c>
      <c r="E514" s="2">
        <v>0</v>
      </c>
      <c r="F514" s="301">
        <v>0</v>
      </c>
      <c r="G514" s="14">
        <v>10.303030303030299</v>
      </c>
      <c r="H514" s="2">
        <v>0</v>
      </c>
      <c r="I514" s="301">
        <v>0</v>
      </c>
      <c r="J514" s="14">
        <v>11.515152</v>
      </c>
      <c r="L514" s="2">
        <v>271</v>
      </c>
      <c r="M514" s="301">
        <v>3.8864190448874229E-2</v>
      </c>
      <c r="N514" s="2">
        <v>79.393939393939405</v>
      </c>
      <c r="O514" s="2">
        <v>374</v>
      </c>
      <c r="P514" s="301">
        <v>4.5410393394851867E-2</v>
      </c>
      <c r="Q514" s="14">
        <v>83.636363636363598</v>
      </c>
      <c r="R514" s="2">
        <v>337</v>
      </c>
      <c r="S514" s="301">
        <v>3.4546386468477706E-2</v>
      </c>
      <c r="T514" s="14">
        <v>116.969696</v>
      </c>
      <c r="U514" s="301">
        <v>0.24354243542435425</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1765</v>
      </c>
      <c r="B515" s="2">
        <v>0</v>
      </c>
      <c r="C515" s="301">
        <v>0</v>
      </c>
      <c r="D515" s="2">
        <v>80</v>
      </c>
      <c r="E515" s="2">
        <v>14</v>
      </c>
      <c r="F515" s="301">
        <v>0.4375</v>
      </c>
      <c r="G515" s="14">
        <v>13.9393939393939</v>
      </c>
      <c r="H515" s="2">
        <v>0</v>
      </c>
      <c r="I515" s="301">
        <v>0</v>
      </c>
      <c r="J515" s="14">
        <v>11.515152</v>
      </c>
      <c r="L515" s="2">
        <v>674</v>
      </c>
      <c r="M515" s="301">
        <v>9.6658540083177966E-2</v>
      </c>
      <c r="N515" s="2">
        <v>88.484848484848399</v>
      </c>
      <c r="O515" s="2">
        <v>1033</v>
      </c>
      <c r="P515" s="301">
        <v>0.12542496357455074</v>
      </c>
      <c r="Q515" s="14">
        <v>135.75757575757501</v>
      </c>
      <c r="R515" s="2">
        <v>1052</v>
      </c>
      <c r="S515" s="301">
        <v>0.10784213223987699</v>
      </c>
      <c r="T515" s="14">
        <v>158.18182400000001</v>
      </c>
      <c r="U515" s="301">
        <v>0.56083086053412468</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1821</v>
      </c>
      <c r="B516" s="2">
        <v>0</v>
      </c>
      <c r="C516" s="301">
        <v>0</v>
      </c>
      <c r="D516" s="2">
        <v>80</v>
      </c>
      <c r="E516" s="2">
        <v>14</v>
      </c>
      <c r="F516" s="301">
        <v>0.4375</v>
      </c>
      <c r="G516" s="14">
        <v>13.9393939393939</v>
      </c>
      <c r="H516" s="2">
        <v>0</v>
      </c>
      <c r="I516" s="301">
        <v>0</v>
      </c>
      <c r="J516" s="14">
        <v>11.515152</v>
      </c>
      <c r="L516" s="2">
        <v>417</v>
      </c>
      <c r="M516" s="301">
        <v>5.9802093790334146E-2</v>
      </c>
      <c r="N516" s="2">
        <v>72.727272727272705</v>
      </c>
      <c r="O516" s="2">
        <v>527</v>
      </c>
      <c r="P516" s="301">
        <v>6.3987372510927634E-2</v>
      </c>
      <c r="Q516" s="14">
        <v>114.54545454545401</v>
      </c>
      <c r="R516" s="2">
        <v>395</v>
      </c>
      <c r="S516" s="301">
        <v>4.0492055356227574E-2</v>
      </c>
      <c r="T516" s="14">
        <v>102.42424</v>
      </c>
      <c r="U516" s="301">
        <v>-5.2757793764988008E-2</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1822</v>
      </c>
      <c r="B517" s="2">
        <v>0</v>
      </c>
      <c r="C517" s="301">
        <v>0</v>
      </c>
      <c r="D517" s="2">
        <v>80</v>
      </c>
      <c r="E517" s="2">
        <v>14</v>
      </c>
      <c r="F517" s="301">
        <v>0.4375</v>
      </c>
      <c r="G517" s="2">
        <v>13.9393939393939</v>
      </c>
      <c r="H517" s="2">
        <v>0</v>
      </c>
      <c r="I517" s="301">
        <v>0</v>
      </c>
      <c r="J517" s="14">
        <v>11.515152</v>
      </c>
      <c r="L517" s="2">
        <v>64</v>
      </c>
      <c r="M517" s="301">
        <v>9.1782589989961288E-3</v>
      </c>
      <c r="N517" s="2">
        <v>27.272727272727199</v>
      </c>
      <c r="O517" s="2">
        <v>53</v>
      </c>
      <c r="P517" s="301">
        <v>6.4351627003399713E-3</v>
      </c>
      <c r="Q517" s="2">
        <v>27.272727272727199</v>
      </c>
      <c r="R517" s="2">
        <v>13</v>
      </c>
      <c r="S517" s="301">
        <v>1.3326499231163505E-3</v>
      </c>
      <c r="T517" s="14">
        <v>13.939394</v>
      </c>
      <c r="U517" s="301">
        <v>-0.796875</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1823</v>
      </c>
      <c r="B518" s="2">
        <v>0</v>
      </c>
      <c r="C518" s="301">
        <v>0</v>
      </c>
      <c r="D518" s="2">
        <v>80</v>
      </c>
      <c r="E518" s="2">
        <v>0</v>
      </c>
      <c r="F518" s="301">
        <v>0</v>
      </c>
      <c r="G518" s="14">
        <v>10.303030303030299</v>
      </c>
      <c r="H518" s="2">
        <v>0</v>
      </c>
      <c r="I518" s="301">
        <v>0</v>
      </c>
      <c r="J518" s="14">
        <v>11.515152</v>
      </c>
      <c r="L518" s="2">
        <v>78</v>
      </c>
      <c r="M518" s="301">
        <v>1.1186003155026531E-2</v>
      </c>
      <c r="N518" s="2">
        <v>38.181818181818102</v>
      </c>
      <c r="O518" s="2">
        <v>86</v>
      </c>
      <c r="P518" s="301">
        <v>1.0441962117532783E-2</v>
      </c>
      <c r="Q518" s="14">
        <v>40</v>
      </c>
      <c r="R518" s="2">
        <v>22</v>
      </c>
      <c r="S518" s="301">
        <v>2.2552537160430547E-3</v>
      </c>
      <c r="T518" s="14">
        <v>11.515152</v>
      </c>
      <c r="U518" s="301">
        <v>-0.71794871794871795</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1824</v>
      </c>
      <c r="B519" s="2">
        <v>0</v>
      </c>
      <c r="C519" s="301">
        <v>0</v>
      </c>
      <c r="D519" s="2">
        <v>80</v>
      </c>
      <c r="E519" s="2">
        <v>0</v>
      </c>
      <c r="F519" s="301">
        <v>0</v>
      </c>
      <c r="G519" s="14">
        <v>10.303030303030299</v>
      </c>
      <c r="H519" s="2">
        <v>0</v>
      </c>
      <c r="I519" s="301">
        <v>0</v>
      </c>
      <c r="J519" s="14">
        <v>11.515152</v>
      </c>
      <c r="L519" s="2">
        <v>275</v>
      </c>
      <c r="M519" s="301">
        <v>3.9437831636311489E-2</v>
      </c>
      <c r="N519" s="2">
        <v>59.393939393939398</v>
      </c>
      <c r="O519" s="2">
        <v>388</v>
      </c>
      <c r="P519" s="301">
        <v>4.7110247693054878E-2</v>
      </c>
      <c r="Q519" s="14">
        <v>100</v>
      </c>
      <c r="R519" s="2">
        <v>360</v>
      </c>
      <c r="S519" s="301">
        <v>3.6904151717068172E-2</v>
      </c>
      <c r="T519" s="14">
        <v>102.42424</v>
      </c>
      <c r="U519" s="301">
        <v>0.30909090909090908</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1825</v>
      </c>
      <c r="B520" s="2">
        <v>0</v>
      </c>
      <c r="C520" s="301">
        <v>0</v>
      </c>
      <c r="D520" s="2">
        <v>80</v>
      </c>
      <c r="E520" s="2">
        <v>0</v>
      </c>
      <c r="F520" s="301">
        <v>0</v>
      </c>
      <c r="G520" s="14">
        <v>10.303030303030299</v>
      </c>
      <c r="H520" s="2">
        <v>0</v>
      </c>
      <c r="I520" s="301">
        <v>0</v>
      </c>
      <c r="J520" s="14">
        <v>11.515152</v>
      </c>
      <c r="L520" s="2">
        <v>257</v>
      </c>
      <c r="M520" s="301">
        <v>3.6856446292843827E-2</v>
      </c>
      <c r="N520" s="2">
        <v>53.939393939393902</v>
      </c>
      <c r="O520" s="2">
        <v>506</v>
      </c>
      <c r="P520" s="301">
        <v>6.143759106362312E-2</v>
      </c>
      <c r="Q520" s="14">
        <v>89.696969696969703</v>
      </c>
      <c r="R520" s="2">
        <v>657</v>
      </c>
      <c r="S520" s="301">
        <v>6.7350076883649412E-2</v>
      </c>
      <c r="T520" s="14">
        <v>123.63636</v>
      </c>
      <c r="U520" s="301">
        <v>1.556420233463035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3" t="s">
        <v>1830</v>
      </c>
      <c r="B522" s="303"/>
      <c r="C522" s="303"/>
      <c r="D522" s="303"/>
      <c r="E522" s="303"/>
      <c r="F522" s="303"/>
      <c r="G522" s="303"/>
      <c r="H522" s="303"/>
      <c r="I522" s="303"/>
      <c r="J522" s="303"/>
      <c r="K522" s="303"/>
      <c r="L522" s="303"/>
      <c r="M522" s="303"/>
      <c r="N522" s="303"/>
      <c r="O522" s="303"/>
      <c r="P522" s="303"/>
      <c r="Q522" s="303"/>
      <c r="R522" s="303"/>
      <c r="S522" s="303"/>
      <c r="T522" s="303"/>
      <c r="U522" s="303"/>
      <c r="V522" s="122"/>
      <c r="W522" s="122"/>
      <c r="X522" s="122"/>
      <c r="Y522" s="122"/>
      <c r="Z522" s="122"/>
      <c r="AA522" s="122"/>
      <c r="AB522" s="122"/>
      <c r="AC522" s="122"/>
      <c r="AD522" s="122"/>
      <c r="AE522" s="122"/>
    </row>
    <row r="523" spans="1:31" x14ac:dyDescent="0.3">
      <c r="B523" s="304" t="s">
        <v>1700</v>
      </c>
      <c r="C523" s="304"/>
      <c r="D523" s="304" t="s">
        <v>1701</v>
      </c>
      <c r="E523" s="304" t="s">
        <v>1700</v>
      </c>
      <c r="F523" s="304"/>
      <c r="G523" s="304" t="s">
        <v>1701</v>
      </c>
      <c r="H523" s="304" t="s">
        <v>1700</v>
      </c>
      <c r="I523" s="304"/>
      <c r="J523" s="304" t="s">
        <v>1701</v>
      </c>
      <c r="K523" t="s">
        <v>170</v>
      </c>
      <c r="L523" s="304" t="s">
        <v>1700</v>
      </c>
      <c r="M523" s="304"/>
      <c r="N523" s="304" t="s">
        <v>1701</v>
      </c>
      <c r="O523" s="304" t="s">
        <v>1700</v>
      </c>
      <c r="P523" s="304"/>
      <c r="Q523" s="304" t="s">
        <v>1701</v>
      </c>
      <c r="R523" s="304" t="s">
        <v>1700</v>
      </c>
      <c r="S523" s="304"/>
      <c r="T523" s="304" t="s">
        <v>1701</v>
      </c>
      <c r="U523" t="s">
        <v>170</v>
      </c>
      <c r="V523" s="207" t="s">
        <v>1700</v>
      </c>
      <c r="W523" s="207"/>
      <c r="X523" s="207" t="s">
        <v>1701</v>
      </c>
      <c r="Y523" s="207" t="s">
        <v>1700</v>
      </c>
      <c r="Z523" s="207"/>
      <c r="AA523" s="207" t="s">
        <v>1701</v>
      </c>
      <c r="AB523" s="207" t="s">
        <v>1700</v>
      </c>
      <c r="AC523" s="207"/>
      <c r="AD523" s="207" t="s">
        <v>1701</v>
      </c>
      <c r="AE523" t="s">
        <v>170</v>
      </c>
    </row>
    <row r="524" spans="1:31" x14ac:dyDescent="0.3">
      <c r="A524" t="s">
        <v>172</v>
      </c>
      <c r="B524" s="2">
        <v>0</v>
      </c>
      <c r="C524" t="s">
        <v>170</v>
      </c>
      <c r="D524" s="2">
        <v>80</v>
      </c>
      <c r="E524" s="2">
        <v>0</v>
      </c>
      <c r="F524" t="s">
        <v>170</v>
      </c>
      <c r="G524" s="14">
        <v>10.303030303030299</v>
      </c>
      <c r="H524" s="2">
        <v>0</v>
      </c>
      <c r="I524" t="s">
        <v>170</v>
      </c>
      <c r="J524" s="14">
        <v>11.515152</v>
      </c>
      <c r="L524" s="2">
        <v>180</v>
      </c>
      <c r="M524" t="s">
        <v>170</v>
      </c>
      <c r="N524" s="2">
        <v>43.636363636363598</v>
      </c>
      <c r="O524" s="2">
        <v>210</v>
      </c>
      <c r="P524" t="s">
        <v>170</v>
      </c>
      <c r="Q524" s="14">
        <v>62.424242424242401</v>
      </c>
      <c r="R524" s="2">
        <v>279</v>
      </c>
      <c r="S524" t="s">
        <v>170</v>
      </c>
      <c r="T524" s="14">
        <v>54.5454559</v>
      </c>
      <c r="U524" s="301">
        <v>0.55000000000000004</v>
      </c>
      <c r="V524" s="2">
        <v>30307</v>
      </c>
      <c r="W524" s="27" t="s">
        <v>170</v>
      </c>
      <c r="X524" s="2">
        <v>548</v>
      </c>
      <c r="Y524" s="2">
        <v>31254</v>
      </c>
      <c r="Z524" s="27" t="s">
        <v>170</v>
      </c>
      <c r="AA524" s="14">
        <v>593.33000000000004</v>
      </c>
      <c r="AB524" s="2">
        <v>30901</v>
      </c>
      <c r="AC524" s="27" t="s">
        <v>170</v>
      </c>
      <c r="AD524" s="14">
        <v>630.91</v>
      </c>
      <c r="AE524" s="27">
        <v>0.02</v>
      </c>
    </row>
    <row r="525" spans="1:31" x14ac:dyDescent="0.3">
      <c r="A525" t="s">
        <v>1798</v>
      </c>
      <c r="B525" s="2">
        <v>0</v>
      </c>
      <c r="D525" s="2">
        <v>80</v>
      </c>
      <c r="E525" s="2">
        <v>0</v>
      </c>
      <c r="G525" s="14">
        <v>10.303030303030299</v>
      </c>
      <c r="H525" s="2">
        <v>0</v>
      </c>
      <c r="J525" s="14">
        <v>11.515152</v>
      </c>
      <c r="L525" s="2">
        <v>18</v>
      </c>
      <c r="M525" s="301">
        <v>0.1</v>
      </c>
      <c r="N525" s="2">
        <v>13.9393939393939</v>
      </c>
      <c r="O525" s="2">
        <v>57</v>
      </c>
      <c r="P525" s="301">
        <v>0.27142857142857141</v>
      </c>
      <c r="Q525" s="14">
        <v>37.5757575757575</v>
      </c>
      <c r="R525" s="2">
        <v>53</v>
      </c>
      <c r="S525" s="301">
        <v>0.18996415770609318</v>
      </c>
      <c r="T525" s="14">
        <v>38.787880000000001</v>
      </c>
      <c r="U525" s="301">
        <v>1.9444444444444444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1762</v>
      </c>
      <c r="B526" s="2">
        <v>0</v>
      </c>
      <c r="D526" s="2">
        <v>80</v>
      </c>
      <c r="E526" s="2">
        <v>0</v>
      </c>
      <c r="G526" s="14">
        <v>10.303030303030299</v>
      </c>
      <c r="H526" s="2">
        <v>0</v>
      </c>
      <c r="J526" s="14">
        <v>11.515152</v>
      </c>
      <c r="L526" s="2">
        <v>0</v>
      </c>
      <c r="M526" s="301">
        <v>0</v>
      </c>
      <c r="N526" s="2">
        <v>80</v>
      </c>
      <c r="O526" s="2">
        <v>5</v>
      </c>
      <c r="P526" s="301">
        <v>2.3809523809523808E-2</v>
      </c>
      <c r="Q526" s="14">
        <v>4.8484848484848397</v>
      </c>
      <c r="R526" s="2">
        <v>34</v>
      </c>
      <c r="S526" s="301">
        <v>0.12186379928315412</v>
      </c>
      <c r="T526" s="14">
        <v>32.121212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1816</v>
      </c>
      <c r="B527" s="2">
        <v>0</v>
      </c>
      <c r="D527" s="2">
        <v>80</v>
      </c>
      <c r="E527" s="2">
        <v>0</v>
      </c>
      <c r="G527" s="14">
        <v>10.303030303030299</v>
      </c>
      <c r="H527" s="2">
        <v>0</v>
      </c>
      <c r="J527" s="14">
        <v>11.515152</v>
      </c>
      <c r="L527" s="2">
        <v>0</v>
      </c>
      <c r="M527" s="301">
        <v>0</v>
      </c>
      <c r="N527" s="2">
        <v>80</v>
      </c>
      <c r="O527" s="2">
        <v>5</v>
      </c>
      <c r="P527" s="301">
        <v>2.3809523809523808E-2</v>
      </c>
      <c r="Q527" s="14">
        <v>4.8484848484848397</v>
      </c>
      <c r="R527" s="2">
        <v>34</v>
      </c>
      <c r="S527" s="301">
        <v>0.12186379928315412</v>
      </c>
      <c r="T527" s="14">
        <v>32.121212</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1817</v>
      </c>
      <c r="B528" s="2">
        <v>0</v>
      </c>
      <c r="D528" s="2">
        <v>80</v>
      </c>
      <c r="E528" s="2">
        <v>0</v>
      </c>
      <c r="G528" s="14">
        <v>10.303030303030299</v>
      </c>
      <c r="H528" s="2">
        <v>0</v>
      </c>
      <c r="J528" s="14">
        <v>11.515152</v>
      </c>
      <c r="L528" s="2">
        <v>0</v>
      </c>
      <c r="M528" s="301">
        <v>0</v>
      </c>
      <c r="N528" s="2">
        <v>80</v>
      </c>
      <c r="O528" s="2">
        <v>0</v>
      </c>
      <c r="P528" s="301">
        <v>0</v>
      </c>
      <c r="Q528" s="14">
        <v>16.969696969696901</v>
      </c>
      <c r="R528" s="2">
        <v>0</v>
      </c>
      <c r="S528" s="301">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1818</v>
      </c>
      <c r="B529" s="2">
        <v>0</v>
      </c>
      <c r="D529" s="2">
        <v>80</v>
      </c>
      <c r="E529" s="2">
        <v>0</v>
      </c>
      <c r="G529" s="14">
        <v>10.303030303030299</v>
      </c>
      <c r="H529" s="2">
        <v>0</v>
      </c>
      <c r="J529" s="14">
        <v>11.515152</v>
      </c>
      <c r="L529" s="2">
        <v>0</v>
      </c>
      <c r="M529" s="301">
        <v>0</v>
      </c>
      <c r="N529" s="2">
        <v>80</v>
      </c>
      <c r="O529" s="2">
        <v>5</v>
      </c>
      <c r="P529" s="301">
        <v>2.3809523809523808E-2</v>
      </c>
      <c r="Q529" s="14">
        <v>4.8484848484848397</v>
      </c>
      <c r="R529" s="2">
        <v>0</v>
      </c>
      <c r="S529" s="301">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1819</v>
      </c>
      <c r="B530" s="2">
        <v>0</v>
      </c>
      <c r="D530" s="2">
        <v>80</v>
      </c>
      <c r="E530" s="2">
        <v>0</v>
      </c>
      <c r="G530" s="14">
        <v>10.303030303030299</v>
      </c>
      <c r="H530" s="2">
        <v>0</v>
      </c>
      <c r="J530" s="14">
        <v>11.515152</v>
      </c>
      <c r="L530" s="2">
        <v>0</v>
      </c>
      <c r="M530" s="301">
        <v>0</v>
      </c>
      <c r="N530" s="2">
        <v>80</v>
      </c>
      <c r="O530" s="2">
        <v>0</v>
      </c>
      <c r="P530" s="301">
        <v>0</v>
      </c>
      <c r="Q530" s="14">
        <v>16.969696969696901</v>
      </c>
      <c r="R530" s="2">
        <v>34</v>
      </c>
      <c r="S530" s="301">
        <v>0.12186379928315412</v>
      </c>
      <c r="T530" s="14">
        <v>32.121212</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1820</v>
      </c>
      <c r="B531" s="2">
        <v>0</v>
      </c>
      <c r="D531" s="2">
        <v>80</v>
      </c>
      <c r="E531" s="2">
        <v>0</v>
      </c>
      <c r="G531" s="14">
        <v>10.303030303030299</v>
      </c>
      <c r="H531" s="2">
        <v>0</v>
      </c>
      <c r="J531" s="14">
        <v>11.515152</v>
      </c>
      <c r="L531" s="2">
        <v>0</v>
      </c>
      <c r="M531" s="301">
        <v>0</v>
      </c>
      <c r="N531" s="2">
        <v>80</v>
      </c>
      <c r="O531" s="2">
        <v>0</v>
      </c>
      <c r="P531" s="301">
        <v>0</v>
      </c>
      <c r="Q531" s="14">
        <v>16.969696969696901</v>
      </c>
      <c r="R531" s="2">
        <v>0</v>
      </c>
      <c r="S531" s="301">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1763</v>
      </c>
      <c r="B532" s="2">
        <v>0</v>
      </c>
      <c r="D532" s="2">
        <v>80</v>
      </c>
      <c r="E532" s="2">
        <v>0</v>
      </c>
      <c r="G532" s="14">
        <v>10.303030303030299</v>
      </c>
      <c r="H532" s="2">
        <v>0</v>
      </c>
      <c r="J532" s="14">
        <v>11.515152</v>
      </c>
      <c r="L532" s="2">
        <v>18</v>
      </c>
      <c r="M532" s="301">
        <v>0.1</v>
      </c>
      <c r="N532" s="2">
        <v>13.9393939393939</v>
      </c>
      <c r="O532" s="2">
        <v>52</v>
      </c>
      <c r="P532" s="301">
        <v>0.24761904761904763</v>
      </c>
      <c r="Q532" s="14">
        <v>36.363636363636303</v>
      </c>
      <c r="R532" s="2">
        <v>19</v>
      </c>
      <c r="S532" s="301">
        <v>6.8100358422939072E-2</v>
      </c>
      <c r="T532" s="14">
        <v>24.848483999999999</v>
      </c>
      <c r="U532" s="301">
        <v>5.5555555555555552E-2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1764</v>
      </c>
      <c r="B533" s="2">
        <v>0</v>
      </c>
      <c r="D533" s="2">
        <v>80</v>
      </c>
      <c r="E533" s="2">
        <v>0</v>
      </c>
      <c r="G533" s="14">
        <v>10.303030303030299</v>
      </c>
      <c r="H533" s="2">
        <v>0</v>
      </c>
      <c r="J533" s="14">
        <v>11.515152</v>
      </c>
      <c r="L533" s="2">
        <v>0</v>
      </c>
      <c r="M533" s="301">
        <v>0</v>
      </c>
      <c r="N533" s="2">
        <v>80</v>
      </c>
      <c r="O533" s="2">
        <v>0</v>
      </c>
      <c r="P533" s="301">
        <v>0</v>
      </c>
      <c r="Q533" s="14">
        <v>16.969696969696901</v>
      </c>
      <c r="R533" s="2">
        <v>0</v>
      </c>
      <c r="S533" s="301">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1821</v>
      </c>
      <c r="B534" s="2">
        <v>0</v>
      </c>
      <c r="D534" s="2">
        <v>80</v>
      </c>
      <c r="E534" s="2">
        <v>0</v>
      </c>
      <c r="G534" s="14">
        <v>10.303030303030299</v>
      </c>
      <c r="H534" s="2">
        <v>0</v>
      </c>
      <c r="J534" s="14">
        <v>11.515152</v>
      </c>
      <c r="L534" s="2">
        <v>0</v>
      </c>
      <c r="M534" s="301">
        <v>0</v>
      </c>
      <c r="N534" s="2">
        <v>80</v>
      </c>
      <c r="O534" s="2">
        <v>0</v>
      </c>
      <c r="P534" s="301">
        <v>0</v>
      </c>
      <c r="Q534" s="14">
        <v>16.969696969696901</v>
      </c>
      <c r="R534" s="2">
        <v>0</v>
      </c>
      <c r="S534" s="301">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1822</v>
      </c>
      <c r="B535" s="2">
        <v>0</v>
      </c>
      <c r="D535" s="2">
        <v>80</v>
      </c>
      <c r="E535" s="2">
        <v>0</v>
      </c>
      <c r="G535" s="14">
        <v>10.303030303030299</v>
      </c>
      <c r="H535" s="2">
        <v>0</v>
      </c>
      <c r="J535" s="14">
        <v>11.515152</v>
      </c>
      <c r="L535" s="2">
        <v>0</v>
      </c>
      <c r="M535" s="301">
        <v>0</v>
      </c>
      <c r="N535" s="2">
        <v>80</v>
      </c>
      <c r="O535" s="2">
        <v>0</v>
      </c>
      <c r="P535" s="301">
        <v>0</v>
      </c>
      <c r="Q535" s="14">
        <v>16.969696969696901</v>
      </c>
      <c r="R535" s="2">
        <v>0</v>
      </c>
      <c r="S535" s="301">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1823</v>
      </c>
      <c r="B536" s="2">
        <v>0</v>
      </c>
      <c r="D536" s="2">
        <v>80</v>
      </c>
      <c r="E536" s="2">
        <v>0</v>
      </c>
      <c r="G536" s="14">
        <v>10.303030303030299</v>
      </c>
      <c r="H536" s="2">
        <v>0</v>
      </c>
      <c r="J536" s="14">
        <v>11.515152</v>
      </c>
      <c r="L536" s="2">
        <v>0</v>
      </c>
      <c r="M536" s="301">
        <v>0</v>
      </c>
      <c r="N536" s="2">
        <v>80</v>
      </c>
      <c r="O536" s="2">
        <v>0</v>
      </c>
      <c r="P536" s="301">
        <v>0</v>
      </c>
      <c r="Q536" s="14">
        <v>16.969696969696901</v>
      </c>
      <c r="R536" s="2">
        <v>0</v>
      </c>
      <c r="S536" s="301">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1824</v>
      </c>
      <c r="B537" s="2">
        <v>0</v>
      </c>
      <c r="D537" s="2">
        <v>80</v>
      </c>
      <c r="E537" s="2">
        <v>0</v>
      </c>
      <c r="G537" s="14">
        <v>10.303030303030299</v>
      </c>
      <c r="H537" s="2">
        <v>0</v>
      </c>
      <c r="J537" s="14">
        <v>11.515152</v>
      </c>
      <c r="L537" s="2">
        <v>0</v>
      </c>
      <c r="M537" s="301">
        <v>0</v>
      </c>
      <c r="N537" s="2">
        <v>80</v>
      </c>
      <c r="O537" s="2">
        <v>0</v>
      </c>
      <c r="P537" s="301">
        <v>0</v>
      </c>
      <c r="Q537" s="14">
        <v>16.969696969696901</v>
      </c>
      <c r="R537" s="2">
        <v>0</v>
      </c>
      <c r="S537" s="301">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1825</v>
      </c>
      <c r="B538" s="2">
        <v>0</v>
      </c>
      <c r="D538" s="2">
        <v>80</v>
      </c>
      <c r="E538" s="2">
        <v>0</v>
      </c>
      <c r="G538" s="2">
        <v>10.303030303030299</v>
      </c>
      <c r="H538" s="2">
        <v>0</v>
      </c>
      <c r="J538" s="14">
        <v>11.515152</v>
      </c>
      <c r="L538" s="2">
        <v>0</v>
      </c>
      <c r="M538" s="301">
        <v>0</v>
      </c>
      <c r="N538" s="2">
        <v>80</v>
      </c>
      <c r="O538" s="2">
        <v>0</v>
      </c>
      <c r="P538" s="301">
        <v>0</v>
      </c>
      <c r="Q538" s="2">
        <v>16.969696969696901</v>
      </c>
      <c r="R538" s="2">
        <v>0</v>
      </c>
      <c r="S538" s="301">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1765</v>
      </c>
      <c r="B539" s="2">
        <v>0</v>
      </c>
      <c r="D539" s="2">
        <v>80</v>
      </c>
      <c r="E539" s="2">
        <v>0</v>
      </c>
      <c r="G539" s="14">
        <v>10.303030303030299</v>
      </c>
      <c r="H539" s="2">
        <v>0</v>
      </c>
      <c r="J539" s="14">
        <v>11.515152</v>
      </c>
      <c r="L539" s="2">
        <v>18</v>
      </c>
      <c r="M539" s="301">
        <v>0.1</v>
      </c>
      <c r="N539" s="2">
        <v>13.9393939393939</v>
      </c>
      <c r="O539" s="2">
        <v>52</v>
      </c>
      <c r="P539" s="301">
        <v>0.24761904761904763</v>
      </c>
      <c r="Q539" s="14">
        <v>36.363636363636303</v>
      </c>
      <c r="R539" s="2">
        <v>19</v>
      </c>
      <c r="S539" s="301">
        <v>6.8100358422939072E-2</v>
      </c>
      <c r="T539" s="14">
        <v>24.848483999999999</v>
      </c>
      <c r="U539" s="301">
        <v>5.5555555555555552E-2</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1821</v>
      </c>
      <c r="B540" s="2">
        <v>0</v>
      </c>
      <c r="D540" s="2">
        <v>80</v>
      </c>
      <c r="E540" s="2">
        <v>0</v>
      </c>
      <c r="G540" s="14">
        <v>10.303030303030299</v>
      </c>
      <c r="H540" s="2">
        <v>0</v>
      </c>
      <c r="J540" s="14">
        <v>11.515152</v>
      </c>
      <c r="L540" s="2">
        <v>18</v>
      </c>
      <c r="M540" s="301">
        <v>0.1</v>
      </c>
      <c r="N540" s="2">
        <v>13.9393939393939</v>
      </c>
      <c r="O540" s="2">
        <v>52</v>
      </c>
      <c r="P540" s="301">
        <v>0.24761904761904763</v>
      </c>
      <c r="Q540" s="14">
        <v>36.363636363636303</v>
      </c>
      <c r="R540" s="2">
        <v>19</v>
      </c>
      <c r="S540" s="301">
        <v>6.8100358422939072E-2</v>
      </c>
      <c r="T540" s="14">
        <v>24.848483999999999</v>
      </c>
      <c r="U540" s="301">
        <v>5.5555555555555552E-2</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1822</v>
      </c>
      <c r="B541" s="2">
        <v>0</v>
      </c>
      <c r="D541" s="2">
        <v>80</v>
      </c>
      <c r="E541" s="2">
        <v>0</v>
      </c>
      <c r="G541" s="14">
        <v>10.303030303030299</v>
      </c>
      <c r="H541" s="2">
        <v>0</v>
      </c>
      <c r="J541" s="14">
        <v>11.515152</v>
      </c>
      <c r="L541" s="2">
        <v>5</v>
      </c>
      <c r="M541" s="301">
        <v>2.7777777777777776E-2</v>
      </c>
      <c r="N541" s="2">
        <v>4.2424242424242404</v>
      </c>
      <c r="O541" s="2">
        <v>0</v>
      </c>
      <c r="P541" s="301">
        <v>0</v>
      </c>
      <c r="Q541" s="14">
        <v>16.969696969696901</v>
      </c>
      <c r="R541" s="2">
        <v>19</v>
      </c>
      <c r="S541" s="301">
        <v>6.8100358422939072E-2</v>
      </c>
      <c r="T541" s="14">
        <v>24.848483999999999</v>
      </c>
      <c r="U541" s="301">
        <v>2.8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1823</v>
      </c>
      <c r="B542" s="2">
        <v>0</v>
      </c>
      <c r="D542" s="2">
        <v>80</v>
      </c>
      <c r="E542" s="2">
        <v>0</v>
      </c>
      <c r="G542" s="14">
        <v>10.303030303030299</v>
      </c>
      <c r="H542" s="2">
        <v>0</v>
      </c>
      <c r="J542" s="14">
        <v>11.515152</v>
      </c>
      <c r="L542" s="2">
        <v>0</v>
      </c>
      <c r="M542" s="301">
        <v>0</v>
      </c>
      <c r="N542" s="2">
        <v>80</v>
      </c>
      <c r="O542" s="2">
        <v>0</v>
      </c>
      <c r="P542" s="301">
        <v>0</v>
      </c>
      <c r="Q542" s="14">
        <v>16.969696969696901</v>
      </c>
      <c r="R542" s="2">
        <v>0</v>
      </c>
      <c r="S542" s="301">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1824</v>
      </c>
      <c r="B543" s="2">
        <v>0</v>
      </c>
      <c r="D543" s="2">
        <v>80</v>
      </c>
      <c r="E543" s="2">
        <v>0</v>
      </c>
      <c r="G543" s="14">
        <v>10.303030303030299</v>
      </c>
      <c r="H543" s="2">
        <v>0</v>
      </c>
      <c r="J543" s="14">
        <v>11.515152</v>
      </c>
      <c r="L543" s="2">
        <v>13</v>
      </c>
      <c r="M543" s="301">
        <v>7.2222222222222215E-2</v>
      </c>
      <c r="N543" s="2">
        <v>12.7272727272727</v>
      </c>
      <c r="O543" s="2">
        <v>52</v>
      </c>
      <c r="P543" s="301">
        <v>0.24761904761904763</v>
      </c>
      <c r="Q543" s="14">
        <v>36.363636363636303</v>
      </c>
      <c r="R543" s="2">
        <v>0</v>
      </c>
      <c r="S543" s="301">
        <v>0</v>
      </c>
      <c r="T543" s="14">
        <v>18.787877999999999</v>
      </c>
      <c r="U543" s="301">
        <v>-1</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1825</v>
      </c>
      <c r="B544" s="2">
        <v>0</v>
      </c>
      <c r="D544" s="2">
        <v>80</v>
      </c>
      <c r="E544" s="2">
        <v>0</v>
      </c>
      <c r="G544" s="14">
        <v>10.303030303030299</v>
      </c>
      <c r="H544" s="2">
        <v>0</v>
      </c>
      <c r="J544" s="14">
        <v>11.515152</v>
      </c>
      <c r="L544" s="2">
        <v>0</v>
      </c>
      <c r="M544" s="301">
        <v>0</v>
      </c>
      <c r="N544" s="2">
        <v>80</v>
      </c>
      <c r="O544" s="2">
        <v>0</v>
      </c>
      <c r="P544" s="301">
        <v>0</v>
      </c>
      <c r="Q544" s="14">
        <v>16.969696969696901</v>
      </c>
      <c r="R544" s="2">
        <v>0</v>
      </c>
      <c r="S544" s="301">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1814</v>
      </c>
      <c r="B545" s="2">
        <v>0</v>
      </c>
      <c r="D545" s="2">
        <v>80</v>
      </c>
      <c r="E545" s="2">
        <v>0</v>
      </c>
      <c r="G545" s="14">
        <v>10.303030303030299</v>
      </c>
      <c r="H545" s="2">
        <v>0</v>
      </c>
      <c r="J545" s="14">
        <v>11.515152</v>
      </c>
      <c r="L545" s="2">
        <v>162</v>
      </c>
      <c r="M545" s="301">
        <v>0.9</v>
      </c>
      <c r="N545" s="2">
        <v>41.212121212121197</v>
      </c>
      <c r="O545" s="2">
        <v>153</v>
      </c>
      <c r="P545" s="301">
        <v>0.72857142857142854</v>
      </c>
      <c r="Q545" s="14">
        <v>47.272727272727202</v>
      </c>
      <c r="R545" s="2">
        <v>226</v>
      </c>
      <c r="S545" s="301">
        <v>0.81003584229390679</v>
      </c>
      <c r="T545" s="14">
        <v>43.636364</v>
      </c>
      <c r="U545" s="301">
        <v>0.39506172839506171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1762</v>
      </c>
      <c r="B546" s="2">
        <v>0</v>
      </c>
      <c r="D546" s="2">
        <v>80</v>
      </c>
      <c r="E546" s="2">
        <v>0</v>
      </c>
      <c r="G546" s="14">
        <v>10.303030303030299</v>
      </c>
      <c r="H546" s="2">
        <v>0</v>
      </c>
      <c r="J546" s="14">
        <v>11.515152</v>
      </c>
      <c r="L546" s="2">
        <v>91</v>
      </c>
      <c r="M546" s="301">
        <v>0.50555555555555554</v>
      </c>
      <c r="N546" s="2">
        <v>33.939393939393902</v>
      </c>
      <c r="O546" s="2">
        <v>124</v>
      </c>
      <c r="P546" s="301">
        <v>0.59047619047619049</v>
      </c>
      <c r="Q546" s="14">
        <v>47.878787878787797</v>
      </c>
      <c r="R546" s="2">
        <v>214</v>
      </c>
      <c r="S546" s="301">
        <v>0.76702508960573479</v>
      </c>
      <c r="T546" s="14">
        <v>44.848483999999999</v>
      </c>
      <c r="U546" s="301">
        <v>1.3516483516483517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1816</v>
      </c>
      <c r="B547" s="2">
        <v>0</v>
      </c>
      <c r="D547" s="2">
        <v>80</v>
      </c>
      <c r="E547" s="2">
        <v>0</v>
      </c>
      <c r="G547" s="14">
        <v>10.303030303030299</v>
      </c>
      <c r="H547" s="2">
        <v>0</v>
      </c>
      <c r="J547" s="14">
        <v>11.515152</v>
      </c>
      <c r="L547" s="2">
        <v>4</v>
      </c>
      <c r="M547" s="301">
        <v>2.2222222222222223E-2</v>
      </c>
      <c r="N547" s="2">
        <v>9.0909090909090899</v>
      </c>
      <c r="O547" s="2">
        <v>83</v>
      </c>
      <c r="P547" s="301">
        <v>0.39523809523809522</v>
      </c>
      <c r="Q547" s="14">
        <v>42.424242424242401</v>
      </c>
      <c r="R547" s="2">
        <v>122</v>
      </c>
      <c r="S547" s="301">
        <v>0.43727598566308246</v>
      </c>
      <c r="T547" s="14">
        <v>35.757576</v>
      </c>
      <c r="U547" s="301">
        <v>29.5</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1817</v>
      </c>
      <c r="B548" s="2">
        <v>0</v>
      </c>
      <c r="D548" s="2">
        <v>80</v>
      </c>
      <c r="E548" s="2">
        <v>0</v>
      </c>
      <c r="G548" s="14">
        <v>10.303030303030299</v>
      </c>
      <c r="H548" s="2">
        <v>0</v>
      </c>
      <c r="J548" s="14">
        <v>11.515152</v>
      </c>
      <c r="L548" s="2">
        <v>0</v>
      </c>
      <c r="M548" s="301">
        <v>0</v>
      </c>
      <c r="N548" s="2">
        <v>80</v>
      </c>
      <c r="O548" s="2">
        <v>0</v>
      </c>
      <c r="P548" s="301">
        <v>0</v>
      </c>
      <c r="Q548" s="14">
        <v>16.969696969696901</v>
      </c>
      <c r="R548" s="2">
        <v>45</v>
      </c>
      <c r="S548" s="301">
        <v>0.16129032258064516</v>
      </c>
      <c r="T548" s="14">
        <v>26.060606</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1818</v>
      </c>
      <c r="B549" s="2">
        <v>0</v>
      </c>
      <c r="D549" s="2">
        <v>80</v>
      </c>
      <c r="E549" s="2">
        <v>0</v>
      </c>
      <c r="G549" s="14">
        <v>10.303030303030299</v>
      </c>
      <c r="H549" s="2">
        <v>0</v>
      </c>
      <c r="J549" s="14">
        <v>11.515152</v>
      </c>
      <c r="L549" s="2">
        <v>0</v>
      </c>
      <c r="M549" s="301">
        <v>0</v>
      </c>
      <c r="N549" s="2">
        <v>80</v>
      </c>
      <c r="O549" s="2">
        <v>54</v>
      </c>
      <c r="P549" s="301">
        <v>0.25714285714285712</v>
      </c>
      <c r="Q549" s="14">
        <v>36.969696969696898</v>
      </c>
      <c r="R549" s="2">
        <v>0</v>
      </c>
      <c r="S549" s="301">
        <v>0</v>
      </c>
      <c r="T549" s="14">
        <v>18.787877999999999</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1819</v>
      </c>
      <c r="B550" s="2">
        <v>0</v>
      </c>
      <c r="D550" s="2">
        <v>80</v>
      </c>
      <c r="E550" s="2">
        <v>0</v>
      </c>
      <c r="G550" s="14">
        <v>10.303030303030299</v>
      </c>
      <c r="H550" s="2">
        <v>0</v>
      </c>
      <c r="J550" s="14">
        <v>11.515152</v>
      </c>
      <c r="L550" s="2">
        <v>4</v>
      </c>
      <c r="M550" s="301">
        <v>2.2222222222222223E-2</v>
      </c>
      <c r="N550" s="2">
        <v>9.0909090909090899</v>
      </c>
      <c r="O550" s="2">
        <v>29</v>
      </c>
      <c r="P550" s="301">
        <v>0.1380952380952381</v>
      </c>
      <c r="Q550" s="14">
        <v>21.2121212121212</v>
      </c>
      <c r="R550" s="2">
        <v>77</v>
      </c>
      <c r="S550" s="301">
        <v>0.27598566308243727</v>
      </c>
      <c r="T550" s="14">
        <v>29.69697</v>
      </c>
      <c r="U550" s="301">
        <v>18.25</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1820</v>
      </c>
      <c r="B551" s="2">
        <v>0</v>
      </c>
      <c r="D551" s="2">
        <v>80</v>
      </c>
      <c r="E551" s="2">
        <v>0</v>
      </c>
      <c r="G551" s="14">
        <v>10.303030303030299</v>
      </c>
      <c r="H551" s="2">
        <v>0</v>
      </c>
      <c r="J551" s="14">
        <v>11.515152</v>
      </c>
      <c r="L551" s="2">
        <v>87</v>
      </c>
      <c r="M551" s="301">
        <v>0.48333333333333334</v>
      </c>
      <c r="N551" s="2">
        <v>33.3333333333333</v>
      </c>
      <c r="O551" s="2">
        <v>41</v>
      </c>
      <c r="P551" s="301">
        <v>0.19523809523809524</v>
      </c>
      <c r="Q551" s="14">
        <v>20</v>
      </c>
      <c r="R551" s="2">
        <v>92</v>
      </c>
      <c r="S551" s="301">
        <v>0.32974910394265233</v>
      </c>
      <c r="T551" s="14">
        <v>30.30303</v>
      </c>
      <c r="U551" s="301">
        <v>5.7471264367816091E-2</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1763</v>
      </c>
      <c r="B552" s="2">
        <v>0</v>
      </c>
      <c r="D552" s="2">
        <v>80</v>
      </c>
      <c r="E552" s="2">
        <v>0</v>
      </c>
      <c r="G552" s="14">
        <v>10.303030303030299</v>
      </c>
      <c r="H552" s="2">
        <v>0</v>
      </c>
      <c r="J552" s="14">
        <v>11.515152</v>
      </c>
      <c r="L552" s="2">
        <v>71</v>
      </c>
      <c r="M552" s="301">
        <v>0.39444444444444443</v>
      </c>
      <c r="N552" s="2">
        <v>25.4545454545454</v>
      </c>
      <c r="O552" s="2">
        <v>29</v>
      </c>
      <c r="P552" s="301">
        <v>0.1380952380952381</v>
      </c>
      <c r="Q552" s="14">
        <v>24.848484848484802</v>
      </c>
      <c r="R552" s="2">
        <v>12</v>
      </c>
      <c r="S552" s="301">
        <v>4.3010752688172046E-2</v>
      </c>
      <c r="T552" s="14">
        <v>13.333333</v>
      </c>
      <c r="U552" s="301">
        <v>-0.83098591549295775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1764</v>
      </c>
      <c r="B553" s="2">
        <v>0</v>
      </c>
      <c r="D553" s="2">
        <v>80</v>
      </c>
      <c r="E553" s="2">
        <v>0</v>
      </c>
      <c r="G553" s="14">
        <v>10.303030303030299</v>
      </c>
      <c r="H553" s="2">
        <v>0</v>
      </c>
      <c r="J553" s="14">
        <v>11.515152</v>
      </c>
      <c r="L553" s="2">
        <v>10</v>
      </c>
      <c r="M553" s="301">
        <v>5.5555555555555552E-2</v>
      </c>
      <c r="N553" s="2">
        <v>8.4848484848484809</v>
      </c>
      <c r="O553" s="2">
        <v>0</v>
      </c>
      <c r="P553" s="301">
        <v>0</v>
      </c>
      <c r="Q553" s="14">
        <v>16.969696969696901</v>
      </c>
      <c r="R553" s="2">
        <v>0</v>
      </c>
      <c r="S553" s="301">
        <v>0</v>
      </c>
      <c r="T553" s="14">
        <v>18.787877999999999</v>
      </c>
      <c r="U553" s="301">
        <v>-1</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1821</v>
      </c>
      <c r="B554" s="2">
        <v>0</v>
      </c>
      <c r="D554" s="2">
        <v>80</v>
      </c>
      <c r="E554" s="2">
        <v>0</v>
      </c>
      <c r="G554" s="14">
        <v>10.303030303030299</v>
      </c>
      <c r="H554" s="2">
        <v>0</v>
      </c>
      <c r="J554" s="14">
        <v>11.515152</v>
      </c>
      <c r="L554" s="2">
        <v>0</v>
      </c>
      <c r="M554" s="301">
        <v>0</v>
      </c>
      <c r="N554" s="2">
        <v>80</v>
      </c>
      <c r="O554" s="2">
        <v>0</v>
      </c>
      <c r="P554" s="301">
        <v>0</v>
      </c>
      <c r="Q554" s="14">
        <v>16.969696969696901</v>
      </c>
      <c r="R554" s="2">
        <v>0</v>
      </c>
      <c r="S554" s="301">
        <v>0</v>
      </c>
      <c r="T554" s="14">
        <v>18.787877999999999</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1822</v>
      </c>
      <c r="B555" s="2">
        <v>0</v>
      </c>
      <c r="D555" s="2">
        <v>80</v>
      </c>
      <c r="E555" s="2">
        <v>0</v>
      </c>
      <c r="G555" s="14">
        <v>10.303030303030299</v>
      </c>
      <c r="H555" s="2">
        <v>0</v>
      </c>
      <c r="J555" s="14">
        <v>11.515152</v>
      </c>
      <c r="L555" s="2">
        <v>0</v>
      </c>
      <c r="M555" s="301">
        <v>0</v>
      </c>
      <c r="N555" s="2">
        <v>80</v>
      </c>
      <c r="O555" s="2">
        <v>0</v>
      </c>
      <c r="P555" s="301">
        <v>0</v>
      </c>
      <c r="Q555" s="14">
        <v>16.969696969696901</v>
      </c>
      <c r="R555" s="2">
        <v>0</v>
      </c>
      <c r="S555" s="301">
        <v>0</v>
      </c>
      <c r="T555" s="14">
        <v>18.787877999999999</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1823</v>
      </c>
      <c r="B556" s="2">
        <v>0</v>
      </c>
      <c r="D556" s="2">
        <v>80</v>
      </c>
      <c r="E556" s="2">
        <v>0</v>
      </c>
      <c r="G556" s="14">
        <v>10.303030303030299</v>
      </c>
      <c r="H556" s="2">
        <v>0</v>
      </c>
      <c r="J556" s="14">
        <v>11.515152</v>
      </c>
      <c r="L556" s="2">
        <v>0</v>
      </c>
      <c r="M556" s="301">
        <v>0</v>
      </c>
      <c r="N556" s="2">
        <v>80</v>
      </c>
      <c r="O556" s="2">
        <v>0</v>
      </c>
      <c r="P556" s="301">
        <v>0</v>
      </c>
      <c r="Q556" s="14">
        <v>16.969696969696901</v>
      </c>
      <c r="R556" s="2">
        <v>0</v>
      </c>
      <c r="S556" s="301">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1824</v>
      </c>
      <c r="B557" s="2">
        <v>0</v>
      </c>
      <c r="D557" s="2">
        <v>80</v>
      </c>
      <c r="E557" s="2">
        <v>0</v>
      </c>
      <c r="G557" s="14">
        <v>10.303030303030299</v>
      </c>
      <c r="H557" s="2">
        <v>0</v>
      </c>
      <c r="J557" s="14">
        <v>11.515152</v>
      </c>
      <c r="L557" s="2">
        <v>0</v>
      </c>
      <c r="M557" s="301">
        <v>0</v>
      </c>
      <c r="N557" s="2">
        <v>80</v>
      </c>
      <c r="O557" s="2">
        <v>0</v>
      </c>
      <c r="P557" s="301">
        <v>0</v>
      </c>
      <c r="Q557" s="14">
        <v>16.969696969696901</v>
      </c>
      <c r="R557" s="2">
        <v>0</v>
      </c>
      <c r="S557" s="301">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1825</v>
      </c>
      <c r="B558" s="2">
        <v>0</v>
      </c>
      <c r="D558" s="2">
        <v>80</v>
      </c>
      <c r="E558" s="2">
        <v>0</v>
      </c>
      <c r="G558" s="14">
        <v>10.303030303030299</v>
      </c>
      <c r="H558" s="2">
        <v>0</v>
      </c>
      <c r="J558" s="14">
        <v>11.515152</v>
      </c>
      <c r="L558" s="2">
        <v>10</v>
      </c>
      <c r="M558" s="301">
        <v>5.5555555555555552E-2</v>
      </c>
      <c r="N558" s="2">
        <v>8.4848484848484809</v>
      </c>
      <c r="O558" s="2">
        <v>0</v>
      </c>
      <c r="P558" s="301">
        <v>0</v>
      </c>
      <c r="Q558" s="14">
        <v>16.969696969696901</v>
      </c>
      <c r="R558" s="2">
        <v>0</v>
      </c>
      <c r="S558" s="301">
        <v>0</v>
      </c>
      <c r="T558" s="14">
        <v>18.787877999999999</v>
      </c>
      <c r="U558" s="301">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1765</v>
      </c>
      <c r="B559" s="2">
        <v>0</v>
      </c>
      <c r="D559" s="2">
        <v>80</v>
      </c>
      <c r="E559" s="2">
        <v>0</v>
      </c>
      <c r="G559" s="14">
        <v>10.303030303030299</v>
      </c>
      <c r="H559" s="2">
        <v>0</v>
      </c>
      <c r="J559" s="14">
        <v>11.515152</v>
      </c>
      <c r="L559" s="2">
        <v>61</v>
      </c>
      <c r="M559" s="301">
        <v>0.33888888888888891</v>
      </c>
      <c r="N559" s="2">
        <v>26.6666666666666</v>
      </c>
      <c r="O559" s="2">
        <v>29</v>
      </c>
      <c r="P559" s="301">
        <v>0.1380952380952381</v>
      </c>
      <c r="Q559" s="14">
        <v>24.848484848484802</v>
      </c>
      <c r="R559" s="2">
        <v>12</v>
      </c>
      <c r="S559" s="301">
        <v>4.3010752688172046E-2</v>
      </c>
      <c r="T559" s="14">
        <v>13.333333</v>
      </c>
      <c r="U559" s="301">
        <v>-0.80327868852459017</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1821</v>
      </c>
      <c r="B560" s="2">
        <v>0</v>
      </c>
      <c r="D560" s="2">
        <v>80</v>
      </c>
      <c r="E560" s="2">
        <v>0</v>
      </c>
      <c r="G560" s="14">
        <v>10.303030303030299</v>
      </c>
      <c r="H560" s="2">
        <v>0</v>
      </c>
      <c r="J560" s="14">
        <v>11.515152</v>
      </c>
      <c r="L560" s="2">
        <v>47</v>
      </c>
      <c r="M560" s="301">
        <v>0.26111111111111113</v>
      </c>
      <c r="N560" s="2">
        <v>26.060606060605998</v>
      </c>
      <c r="O560" s="2">
        <v>19</v>
      </c>
      <c r="P560" s="301">
        <v>9.0476190476190474E-2</v>
      </c>
      <c r="Q560" s="14">
        <v>16.969696969696901</v>
      </c>
      <c r="R560" s="2">
        <v>8</v>
      </c>
      <c r="S560" s="301">
        <v>2.8673835125448029E-2</v>
      </c>
      <c r="T560" s="14">
        <v>7.2727274900000003</v>
      </c>
      <c r="U560" s="301">
        <v>-0.82978723404255317</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1822</v>
      </c>
      <c r="B561" s="2">
        <v>0</v>
      </c>
      <c r="D561" s="2">
        <v>80</v>
      </c>
      <c r="E561" s="2">
        <v>0</v>
      </c>
      <c r="G561" s="14">
        <v>10.303030303030299</v>
      </c>
      <c r="H561" s="2">
        <v>0</v>
      </c>
      <c r="J561" s="14">
        <v>11.515152</v>
      </c>
      <c r="L561" s="2">
        <v>0</v>
      </c>
      <c r="M561" s="301">
        <v>0</v>
      </c>
      <c r="N561" s="2">
        <v>80</v>
      </c>
      <c r="O561" s="2">
        <v>19</v>
      </c>
      <c r="P561" s="301">
        <v>9.0476190476190474E-2</v>
      </c>
      <c r="Q561" s="14">
        <v>16.969696969696901</v>
      </c>
      <c r="R561" s="2">
        <v>0</v>
      </c>
      <c r="S561" s="301">
        <v>0</v>
      </c>
      <c r="T561" s="14">
        <v>18.787877999999999</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1823</v>
      </c>
      <c r="B562" s="2">
        <v>0</v>
      </c>
      <c r="D562" s="2">
        <v>80</v>
      </c>
      <c r="E562" s="2">
        <v>0</v>
      </c>
      <c r="G562" s="2">
        <v>10.303030303030299</v>
      </c>
      <c r="H562" s="2">
        <v>0</v>
      </c>
      <c r="J562" s="14">
        <v>11.515152</v>
      </c>
      <c r="L562" s="2">
        <v>29</v>
      </c>
      <c r="M562" s="301">
        <v>0.16111111111111112</v>
      </c>
      <c r="N562" s="2">
        <v>15.757575757575699</v>
      </c>
      <c r="O562" s="2">
        <v>0</v>
      </c>
      <c r="P562" s="301">
        <v>0</v>
      </c>
      <c r="Q562" s="2">
        <v>16.969696969696901</v>
      </c>
      <c r="R562" s="2">
        <v>0</v>
      </c>
      <c r="S562" s="301">
        <v>0</v>
      </c>
      <c r="T562" s="14">
        <v>18.787877999999999</v>
      </c>
      <c r="U562" s="301">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1824</v>
      </c>
      <c r="B563" s="2">
        <v>0</v>
      </c>
      <c r="D563" s="2">
        <v>80</v>
      </c>
      <c r="E563" s="2">
        <v>0</v>
      </c>
      <c r="G563" s="14">
        <v>10.303030303030299</v>
      </c>
      <c r="H563" s="2">
        <v>0</v>
      </c>
      <c r="J563" s="14">
        <v>11.515152</v>
      </c>
      <c r="L563" s="2">
        <v>18</v>
      </c>
      <c r="M563" s="301">
        <v>0.1</v>
      </c>
      <c r="N563" s="2">
        <v>19.393939393939299</v>
      </c>
      <c r="O563" s="2">
        <v>0</v>
      </c>
      <c r="P563" s="301">
        <v>0</v>
      </c>
      <c r="Q563" s="14">
        <v>16.969696969696901</v>
      </c>
      <c r="R563" s="2">
        <v>8</v>
      </c>
      <c r="S563" s="301">
        <v>2.8673835125448029E-2</v>
      </c>
      <c r="T563" s="14">
        <v>7.2727274900000003</v>
      </c>
      <c r="U563" s="301">
        <v>-0.55555555555555558</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1825</v>
      </c>
      <c r="B564" s="2">
        <v>0</v>
      </c>
      <c r="D564" s="2">
        <v>80</v>
      </c>
      <c r="E564" s="2">
        <v>0</v>
      </c>
      <c r="G564" s="2">
        <v>10.303030303030299</v>
      </c>
      <c r="H564" s="2">
        <v>0</v>
      </c>
      <c r="J564" s="14">
        <v>11.515152</v>
      </c>
      <c r="L564" s="2">
        <v>14</v>
      </c>
      <c r="M564" s="301">
        <v>7.7777777777777779E-2</v>
      </c>
      <c r="N564" s="2">
        <v>9.0909090909090899</v>
      </c>
      <c r="O564" s="2">
        <v>10</v>
      </c>
      <c r="P564" s="301">
        <v>4.7619047619047616E-2</v>
      </c>
      <c r="Q564" s="2">
        <v>16.363636363636299</v>
      </c>
      <c r="R564" s="2">
        <v>4</v>
      </c>
      <c r="S564" s="301">
        <v>1.4336917562724014E-2</v>
      </c>
      <c r="T564" s="14">
        <v>10.909091</v>
      </c>
      <c r="U564" s="301">
        <v>-0.7142857142857143</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3" t="s">
        <v>1831</v>
      </c>
      <c r="B566" s="303"/>
      <c r="C566" s="303"/>
      <c r="D566" s="303"/>
      <c r="E566" s="303"/>
      <c r="F566" s="303"/>
      <c r="G566" s="303"/>
      <c r="H566" s="303"/>
      <c r="I566" s="303"/>
      <c r="J566" s="303"/>
      <c r="K566" s="303"/>
      <c r="L566" s="303"/>
      <c r="M566" s="303"/>
      <c r="N566" s="303"/>
      <c r="O566" s="303"/>
      <c r="P566" s="303"/>
      <c r="Q566" s="303"/>
      <c r="R566" s="303"/>
      <c r="S566" s="303"/>
      <c r="T566" s="303"/>
      <c r="U566" s="303"/>
      <c r="V566" s="122"/>
      <c r="W566" s="122"/>
      <c r="X566" s="122"/>
      <c r="Y566" s="122"/>
      <c r="Z566" s="122"/>
      <c r="AA566" s="122"/>
      <c r="AB566" s="122"/>
      <c r="AC566" s="122"/>
      <c r="AD566" s="122"/>
      <c r="AE566" s="122"/>
    </row>
    <row r="567" spans="1:31" x14ac:dyDescent="0.3">
      <c r="B567" s="304" t="s">
        <v>1700</v>
      </c>
      <c r="C567" s="304"/>
      <c r="D567" s="304" t="s">
        <v>1701</v>
      </c>
      <c r="E567" s="304" t="s">
        <v>1700</v>
      </c>
      <c r="F567" s="304"/>
      <c r="G567" s="304" t="s">
        <v>1701</v>
      </c>
      <c r="H567" s="304" t="s">
        <v>1700</v>
      </c>
      <c r="I567" s="304"/>
      <c r="J567" s="304" t="s">
        <v>1701</v>
      </c>
      <c r="K567" t="s">
        <v>170</v>
      </c>
      <c r="L567" s="304" t="s">
        <v>1700</v>
      </c>
      <c r="M567" s="304"/>
      <c r="N567" s="304" t="s">
        <v>1701</v>
      </c>
      <c r="O567" s="304" t="s">
        <v>1700</v>
      </c>
      <c r="P567" s="304"/>
      <c r="Q567" s="304" t="s">
        <v>1701</v>
      </c>
      <c r="R567" s="304" t="s">
        <v>1700</v>
      </c>
      <c r="S567" s="304"/>
      <c r="T567" s="304" t="s">
        <v>1701</v>
      </c>
      <c r="U567" t="s">
        <v>170</v>
      </c>
      <c r="V567" s="207" t="s">
        <v>1700</v>
      </c>
      <c r="W567" s="207"/>
      <c r="X567" s="207" t="s">
        <v>1701</v>
      </c>
      <c r="Y567" s="207" t="s">
        <v>1700</v>
      </c>
      <c r="Z567" s="207"/>
      <c r="AA567" s="207" t="s">
        <v>1701</v>
      </c>
      <c r="AB567" s="207" t="s">
        <v>1700</v>
      </c>
      <c r="AC567" s="207"/>
      <c r="AD567" s="207" t="s">
        <v>1701</v>
      </c>
      <c r="AE567" t="s">
        <v>170</v>
      </c>
    </row>
    <row r="568" spans="1:31" x14ac:dyDescent="0.3">
      <c r="A568" t="s">
        <v>172</v>
      </c>
      <c r="B568" s="2">
        <v>70</v>
      </c>
      <c r="C568" t="s">
        <v>170</v>
      </c>
      <c r="D568" s="2">
        <v>29.090909090909101</v>
      </c>
      <c r="E568" s="2">
        <v>127</v>
      </c>
      <c r="F568" t="s">
        <v>170</v>
      </c>
      <c r="G568" s="14">
        <v>49.090909090909101</v>
      </c>
      <c r="H568" s="2">
        <v>32</v>
      </c>
      <c r="I568" t="s">
        <v>170</v>
      </c>
      <c r="J568" s="14">
        <v>29.69697</v>
      </c>
      <c r="K568" s="301">
        <v>-0.54285714285714282</v>
      </c>
      <c r="L568" s="2">
        <v>33408</v>
      </c>
      <c r="M568" t="s">
        <v>170</v>
      </c>
      <c r="N568" s="2">
        <v>801.81818181818198</v>
      </c>
      <c r="O568" s="2">
        <v>19874</v>
      </c>
      <c r="P568" t="s">
        <v>170</v>
      </c>
      <c r="Q568" s="14">
        <v>575.15151515151501</v>
      </c>
      <c r="R568" s="2">
        <v>24089</v>
      </c>
      <c r="S568" t="s">
        <v>170</v>
      </c>
      <c r="T568" s="14">
        <v>656.36364700000001</v>
      </c>
      <c r="U568" s="301">
        <v>-0.27894516283524906</v>
      </c>
      <c r="V568" s="2">
        <v>1130927</v>
      </c>
      <c r="W568" s="27" t="s">
        <v>170</v>
      </c>
      <c r="X568" s="2">
        <v>3775</v>
      </c>
      <c r="Y568" s="2">
        <v>1000594</v>
      </c>
      <c r="Z568" s="27" t="s">
        <v>170</v>
      </c>
      <c r="AA568" s="14">
        <v>4004.24</v>
      </c>
      <c r="AB568" s="2">
        <v>1144295</v>
      </c>
      <c r="AC568" s="27" t="s">
        <v>170</v>
      </c>
      <c r="AD568" s="14">
        <v>3966.06</v>
      </c>
      <c r="AE568" s="27">
        <v>1.2E-2</v>
      </c>
    </row>
    <row r="569" spans="1:31" x14ac:dyDescent="0.3">
      <c r="A569" t="s">
        <v>1798</v>
      </c>
      <c r="B569" s="2">
        <v>0</v>
      </c>
      <c r="C569" s="301">
        <v>0</v>
      </c>
      <c r="D569" s="2">
        <v>80</v>
      </c>
      <c r="E569" s="2">
        <v>14</v>
      </c>
      <c r="F569" s="301">
        <v>0.11023622047244094</v>
      </c>
      <c r="G569" s="14">
        <v>14.545454545454501</v>
      </c>
      <c r="H569" s="2">
        <v>0</v>
      </c>
      <c r="I569" s="301">
        <v>0</v>
      </c>
      <c r="J569" s="14">
        <v>11.515152</v>
      </c>
      <c r="L569" s="2">
        <v>8189</v>
      </c>
      <c r="M569" s="301">
        <v>0.24512092911877395</v>
      </c>
      <c r="N569" s="2">
        <v>390.90909090909099</v>
      </c>
      <c r="O569" s="2">
        <v>4745</v>
      </c>
      <c r="P569" s="301">
        <v>0.23875415115225923</v>
      </c>
      <c r="Q569" s="14">
        <v>335.15151515151501</v>
      </c>
      <c r="R569" s="2">
        <v>4854</v>
      </c>
      <c r="S569" s="301">
        <v>0.20150276059612271</v>
      </c>
      <c r="T569" s="14">
        <v>339.39395100000002</v>
      </c>
      <c r="U569" s="301">
        <v>-0.40725363292221273</v>
      </c>
      <c r="V569" s="2">
        <v>211904</v>
      </c>
      <c r="W569" s="27">
        <v>0.187</v>
      </c>
      <c r="X569" s="2">
        <v>2384</v>
      </c>
      <c r="Y569" s="2">
        <v>223228</v>
      </c>
      <c r="Z569" s="27">
        <v>0.223</v>
      </c>
      <c r="AA569" s="14">
        <v>1905.45</v>
      </c>
      <c r="AB569" s="2">
        <v>172587</v>
      </c>
      <c r="AC569" s="27">
        <v>0.151</v>
      </c>
      <c r="AD569" s="14">
        <v>1949.09</v>
      </c>
      <c r="AE569" s="27">
        <v>-0.186</v>
      </c>
    </row>
    <row r="570" spans="1:31" x14ac:dyDescent="0.3">
      <c r="A570" t="s">
        <v>1762</v>
      </c>
      <c r="B570" s="2">
        <v>0</v>
      </c>
      <c r="C570" s="301">
        <v>0</v>
      </c>
      <c r="D570" s="2">
        <v>80</v>
      </c>
      <c r="E570" s="2">
        <v>0</v>
      </c>
      <c r="F570" s="301">
        <v>0</v>
      </c>
      <c r="G570" s="14">
        <v>10.303030303030299</v>
      </c>
      <c r="H570" s="2">
        <v>0</v>
      </c>
      <c r="I570" s="301">
        <v>0</v>
      </c>
      <c r="J570" s="14">
        <v>11.515152</v>
      </c>
      <c r="L570" s="2">
        <v>3334</v>
      </c>
      <c r="M570" s="301">
        <v>9.979645593869732E-2</v>
      </c>
      <c r="N570" s="2">
        <v>273.33333333333297</v>
      </c>
      <c r="O570" s="2">
        <v>1813</v>
      </c>
      <c r="P570" s="301">
        <v>9.1224715708966495E-2</v>
      </c>
      <c r="Q570" s="14">
        <v>187.272727272727</v>
      </c>
      <c r="R570" s="2">
        <v>1875</v>
      </c>
      <c r="S570" s="301">
        <v>7.7836356843372492E-2</v>
      </c>
      <c r="T570" s="14">
        <v>223.636368</v>
      </c>
      <c r="U570" s="301">
        <v>-0.43761247750449911</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1816</v>
      </c>
      <c r="B571" s="2">
        <v>0</v>
      </c>
      <c r="C571" s="301">
        <v>0</v>
      </c>
      <c r="D571" s="2">
        <v>80</v>
      </c>
      <c r="E571" s="2">
        <v>0</v>
      </c>
      <c r="F571" s="301">
        <v>0</v>
      </c>
      <c r="G571" s="14">
        <v>10.303030303030299</v>
      </c>
      <c r="H571" s="2">
        <v>0</v>
      </c>
      <c r="I571" s="301">
        <v>0</v>
      </c>
      <c r="J571" s="14">
        <v>11.515152</v>
      </c>
      <c r="L571" s="2">
        <v>3016</v>
      </c>
      <c r="M571" s="301">
        <v>9.0277777777777776E-2</v>
      </c>
      <c r="N571" s="2">
        <v>258.18181818181802</v>
      </c>
      <c r="O571" s="2">
        <v>1519</v>
      </c>
      <c r="P571" s="301">
        <v>7.6431518566971918E-2</v>
      </c>
      <c r="Q571" s="14">
        <v>173.333333333333</v>
      </c>
      <c r="R571" s="2">
        <v>1285</v>
      </c>
      <c r="S571" s="301">
        <v>5.3343849889991281E-2</v>
      </c>
      <c r="T571" s="14">
        <v>201.81817599999999</v>
      </c>
      <c r="U571" s="301">
        <v>-0.57393899204244037</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1817</v>
      </c>
      <c r="B572" s="2">
        <v>0</v>
      </c>
      <c r="C572" s="301">
        <v>0</v>
      </c>
      <c r="D572" s="2">
        <v>80</v>
      </c>
      <c r="E572" s="2">
        <v>0</v>
      </c>
      <c r="F572" s="301">
        <v>0</v>
      </c>
      <c r="G572" s="14">
        <v>10.303030303030299</v>
      </c>
      <c r="H572" s="2">
        <v>0</v>
      </c>
      <c r="I572" s="301">
        <v>0</v>
      </c>
      <c r="J572" s="14">
        <v>11.515152</v>
      </c>
      <c r="L572" s="2">
        <v>228</v>
      </c>
      <c r="M572" s="301">
        <v>6.8247126436781613E-3</v>
      </c>
      <c r="N572" s="2">
        <v>64.848484848484802</v>
      </c>
      <c r="O572" s="2">
        <v>150</v>
      </c>
      <c r="P572" s="301">
        <v>7.547549562242125E-3</v>
      </c>
      <c r="Q572" s="14">
        <v>41.212121212121197</v>
      </c>
      <c r="R572" s="2">
        <v>177</v>
      </c>
      <c r="S572" s="301">
        <v>7.3477520860143631E-3</v>
      </c>
      <c r="T572" s="14">
        <v>70.909090000000006</v>
      </c>
      <c r="U572" s="301">
        <v>-0.22368421052631579</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1818</v>
      </c>
      <c r="B573" s="2">
        <v>0</v>
      </c>
      <c r="C573" s="301">
        <v>0</v>
      </c>
      <c r="D573" s="2">
        <v>80</v>
      </c>
      <c r="E573" s="2">
        <v>0</v>
      </c>
      <c r="F573" s="301">
        <v>0</v>
      </c>
      <c r="G573" s="14">
        <v>10.303030303030299</v>
      </c>
      <c r="H573" s="2">
        <v>0</v>
      </c>
      <c r="I573" s="301">
        <v>0</v>
      </c>
      <c r="J573" s="14">
        <v>11.515152</v>
      </c>
      <c r="L573" s="2">
        <v>1577</v>
      </c>
      <c r="M573" s="301">
        <v>4.7204262452107279E-2</v>
      </c>
      <c r="N573" s="2">
        <v>216.363636363636</v>
      </c>
      <c r="O573" s="2">
        <v>630</v>
      </c>
      <c r="P573" s="301">
        <v>3.1699708161416928E-2</v>
      </c>
      <c r="Q573" s="14">
        <v>95.151515151515099</v>
      </c>
      <c r="R573" s="2">
        <v>392</v>
      </c>
      <c r="S573" s="301">
        <v>1.6272987670721075E-2</v>
      </c>
      <c r="T573" s="14">
        <v>111.515152</v>
      </c>
      <c r="U573" s="301">
        <v>-0.75142675967025996</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1819</v>
      </c>
      <c r="B574" s="2">
        <v>0</v>
      </c>
      <c r="C574" s="301">
        <v>0</v>
      </c>
      <c r="D574" s="2">
        <v>80</v>
      </c>
      <c r="E574" s="2">
        <v>0</v>
      </c>
      <c r="F574" s="301">
        <v>0</v>
      </c>
      <c r="G574" s="14">
        <v>10.303030303030299</v>
      </c>
      <c r="H574" s="2">
        <v>0</v>
      </c>
      <c r="I574" s="301">
        <v>0</v>
      </c>
      <c r="J574" s="14">
        <v>11.515152</v>
      </c>
      <c r="L574" s="2">
        <v>1211</v>
      </c>
      <c r="M574" s="301">
        <v>3.6248802681992334E-2</v>
      </c>
      <c r="N574" s="2">
        <v>160.60606060606</v>
      </c>
      <c r="O574" s="2">
        <v>739</v>
      </c>
      <c r="P574" s="301">
        <v>3.7184260843312868E-2</v>
      </c>
      <c r="Q574" s="14">
        <v>126.06060606060601</v>
      </c>
      <c r="R574" s="2">
        <v>716</v>
      </c>
      <c r="S574" s="301">
        <v>2.9723110133255844E-2</v>
      </c>
      <c r="T574" s="14">
        <v>141.21212800000001</v>
      </c>
      <c r="U574" s="301">
        <v>-0.40875309661436832</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1820</v>
      </c>
      <c r="B575" s="2">
        <v>0</v>
      </c>
      <c r="C575" s="301">
        <v>0</v>
      </c>
      <c r="D575" s="2">
        <v>80</v>
      </c>
      <c r="E575" s="2">
        <v>0</v>
      </c>
      <c r="F575" s="301">
        <v>0</v>
      </c>
      <c r="G575" s="14">
        <v>10.303030303030299</v>
      </c>
      <c r="H575" s="2">
        <v>0</v>
      </c>
      <c r="I575" s="301">
        <v>0</v>
      </c>
      <c r="J575" s="14">
        <v>11.515152</v>
      </c>
      <c r="L575" s="2">
        <v>318</v>
      </c>
      <c r="M575" s="301">
        <v>9.5186781609195407E-3</v>
      </c>
      <c r="N575" s="2">
        <v>75.151515151515099</v>
      </c>
      <c r="O575" s="2">
        <v>294</v>
      </c>
      <c r="P575" s="301">
        <v>1.4793197141994566E-2</v>
      </c>
      <c r="Q575" s="14">
        <v>67.878787878787804</v>
      </c>
      <c r="R575" s="2">
        <v>590</v>
      </c>
      <c r="S575" s="301">
        <v>2.4492506953381211E-2</v>
      </c>
      <c r="T575" s="14">
        <v>126.060608</v>
      </c>
      <c r="U575" s="301">
        <v>0.85534591194968557</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1763</v>
      </c>
      <c r="B576" s="2">
        <v>0</v>
      </c>
      <c r="C576" s="301">
        <v>0</v>
      </c>
      <c r="D576" s="2">
        <v>80</v>
      </c>
      <c r="E576" s="2">
        <v>14</v>
      </c>
      <c r="F576" s="301">
        <v>0.11023622047244094</v>
      </c>
      <c r="G576" s="14">
        <v>14.545454545454501</v>
      </c>
      <c r="H576" s="2">
        <v>0</v>
      </c>
      <c r="I576" s="301">
        <v>0</v>
      </c>
      <c r="J576" s="14">
        <v>11.515152</v>
      </c>
      <c r="L576" s="2">
        <v>4855</v>
      </c>
      <c r="M576" s="301">
        <v>0.14532447318007663</v>
      </c>
      <c r="N576" s="2">
        <v>302.42424242424198</v>
      </c>
      <c r="O576" s="2">
        <v>2932</v>
      </c>
      <c r="P576" s="301">
        <v>0.14752943544329275</v>
      </c>
      <c r="Q576" s="14">
        <v>237.575757575757</v>
      </c>
      <c r="R576" s="2">
        <v>2979</v>
      </c>
      <c r="S576" s="301">
        <v>0.12366640375275022</v>
      </c>
      <c r="T576" s="14">
        <v>279.39395100000002</v>
      </c>
      <c r="U576" s="301">
        <v>-0.38640576725025749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1764</v>
      </c>
      <c r="B577" s="2">
        <v>0</v>
      </c>
      <c r="C577" s="301">
        <v>0</v>
      </c>
      <c r="D577" s="2">
        <v>80</v>
      </c>
      <c r="E577" s="2">
        <v>0</v>
      </c>
      <c r="F577" s="301">
        <v>0</v>
      </c>
      <c r="G577" s="14">
        <v>10.303030303030299</v>
      </c>
      <c r="H577" s="2">
        <v>0</v>
      </c>
      <c r="I577" s="301">
        <v>0</v>
      </c>
      <c r="J577" s="14">
        <v>11.515152</v>
      </c>
      <c r="L577" s="2">
        <v>1185</v>
      </c>
      <c r="M577" s="301">
        <v>3.5470545977011492E-2</v>
      </c>
      <c r="N577" s="2">
        <v>129.09090909090901</v>
      </c>
      <c r="O577" s="2">
        <v>709</v>
      </c>
      <c r="P577" s="301">
        <v>3.5674750930864446E-2</v>
      </c>
      <c r="Q577" s="14">
        <v>129.09090909090901</v>
      </c>
      <c r="R577" s="2">
        <v>521</v>
      </c>
      <c r="S577" s="301">
        <v>2.1628129021545102E-2</v>
      </c>
      <c r="T577" s="14">
        <v>90.909090000000006</v>
      </c>
      <c r="U577" s="301">
        <v>-0.56033755274261599</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1821</v>
      </c>
      <c r="B578" s="2">
        <v>0</v>
      </c>
      <c r="C578" s="301">
        <v>0</v>
      </c>
      <c r="D578" s="2">
        <v>80</v>
      </c>
      <c r="E578" s="2">
        <v>0</v>
      </c>
      <c r="F578" s="301">
        <v>0</v>
      </c>
      <c r="G578" s="14">
        <v>10.303030303030299</v>
      </c>
      <c r="H578" s="2">
        <v>0</v>
      </c>
      <c r="I578" s="301">
        <v>0</v>
      </c>
      <c r="J578" s="14">
        <v>11.515152</v>
      </c>
      <c r="L578" s="2">
        <v>1147</v>
      </c>
      <c r="M578" s="301">
        <v>3.4333093869731802E-2</v>
      </c>
      <c r="N578" s="2">
        <v>128.48484848484799</v>
      </c>
      <c r="O578" s="2">
        <v>607</v>
      </c>
      <c r="P578" s="301">
        <v>3.05424172285398E-2</v>
      </c>
      <c r="Q578" s="14">
        <v>119.39393939393899</v>
      </c>
      <c r="R578" s="2">
        <v>424</v>
      </c>
      <c r="S578" s="301">
        <v>1.7601394827514633E-2</v>
      </c>
      <c r="T578" s="14">
        <v>79.393936199999999</v>
      </c>
      <c r="U578" s="301">
        <v>-0.63034001743679158</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1822</v>
      </c>
      <c r="B579" s="2">
        <v>0</v>
      </c>
      <c r="C579" s="301">
        <v>0</v>
      </c>
      <c r="D579" s="2">
        <v>80</v>
      </c>
      <c r="E579" s="2">
        <v>0</v>
      </c>
      <c r="F579" s="301">
        <v>0</v>
      </c>
      <c r="G579" s="14">
        <v>10.303030303030299</v>
      </c>
      <c r="H579" s="2">
        <v>0</v>
      </c>
      <c r="I579" s="301">
        <v>0</v>
      </c>
      <c r="J579" s="14">
        <v>11.515152</v>
      </c>
      <c r="L579" s="2">
        <v>318</v>
      </c>
      <c r="M579" s="301">
        <v>9.5186781609195407E-3</v>
      </c>
      <c r="N579" s="2">
        <v>74.545454545454504</v>
      </c>
      <c r="O579" s="2">
        <v>135</v>
      </c>
      <c r="P579" s="301">
        <v>6.7927946060179125E-3</v>
      </c>
      <c r="Q579" s="14">
        <v>48.484848484848399</v>
      </c>
      <c r="R579" s="2">
        <v>28</v>
      </c>
      <c r="S579" s="301">
        <v>1.1623562621943626E-3</v>
      </c>
      <c r="T579" s="14">
        <v>18.181818</v>
      </c>
      <c r="U579" s="301">
        <v>-0.91194968553459121</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1823</v>
      </c>
      <c r="B580" s="2">
        <v>0</v>
      </c>
      <c r="C580" s="301">
        <v>0</v>
      </c>
      <c r="D580" s="2">
        <v>80</v>
      </c>
      <c r="E580" s="2">
        <v>0</v>
      </c>
      <c r="F580" s="301">
        <v>0</v>
      </c>
      <c r="G580" s="14">
        <v>10.303030303030299</v>
      </c>
      <c r="H580" s="2">
        <v>0</v>
      </c>
      <c r="I580" s="301">
        <v>0</v>
      </c>
      <c r="J580" s="14">
        <v>11.515152</v>
      </c>
      <c r="L580" s="2">
        <v>339</v>
      </c>
      <c r="M580" s="301">
        <v>1.0147270114942529E-2</v>
      </c>
      <c r="N580" s="2">
        <v>81.212121212121204</v>
      </c>
      <c r="O580" s="2">
        <v>161</v>
      </c>
      <c r="P580" s="301">
        <v>8.1010365301398806E-3</v>
      </c>
      <c r="Q580" s="14">
        <v>58.181818181818201</v>
      </c>
      <c r="R580" s="2">
        <v>157</v>
      </c>
      <c r="S580" s="301">
        <v>6.5174976130183901E-3</v>
      </c>
      <c r="T580" s="14">
        <v>53.3333321</v>
      </c>
      <c r="U580" s="301">
        <v>-0.53687315634218291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1824</v>
      </c>
      <c r="B581" s="2">
        <v>0</v>
      </c>
      <c r="C581" s="301">
        <v>0</v>
      </c>
      <c r="D581" s="2">
        <v>80</v>
      </c>
      <c r="E581" s="2">
        <v>0</v>
      </c>
      <c r="F581" s="301">
        <v>0</v>
      </c>
      <c r="G581" s="14">
        <v>10.303030303030299</v>
      </c>
      <c r="H581" s="2">
        <v>0</v>
      </c>
      <c r="I581" s="301">
        <v>0</v>
      </c>
      <c r="J581" s="14">
        <v>11.515152</v>
      </c>
      <c r="L581" s="2">
        <v>490</v>
      </c>
      <c r="M581" s="301">
        <v>1.4667145593869732E-2</v>
      </c>
      <c r="N581" s="2">
        <v>95.757575757575694</v>
      </c>
      <c r="O581" s="2">
        <v>311</v>
      </c>
      <c r="P581" s="301">
        <v>1.5648586092382007E-2</v>
      </c>
      <c r="Q581" s="14">
        <v>93.939393939393895</v>
      </c>
      <c r="R581" s="2">
        <v>239</v>
      </c>
      <c r="S581" s="301">
        <v>9.921540952301881E-3</v>
      </c>
      <c r="T581" s="14">
        <v>64.848489999999998</v>
      </c>
      <c r="U581" s="301">
        <v>-0.51224489795918371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1825</v>
      </c>
      <c r="B582" s="2">
        <v>0</v>
      </c>
      <c r="C582" s="301">
        <v>0</v>
      </c>
      <c r="D582" s="2">
        <v>80</v>
      </c>
      <c r="E582" s="2">
        <v>0</v>
      </c>
      <c r="F582" s="301">
        <v>0</v>
      </c>
      <c r="G582" s="14">
        <v>10.303030303030299</v>
      </c>
      <c r="H582" s="2">
        <v>0</v>
      </c>
      <c r="I582" s="301">
        <v>0</v>
      </c>
      <c r="J582" s="14">
        <v>11.515152</v>
      </c>
      <c r="L582" s="2">
        <v>38</v>
      </c>
      <c r="M582" s="301">
        <v>1.1374521072796935E-3</v>
      </c>
      <c r="N582" s="2">
        <v>27.272727272727199</v>
      </c>
      <c r="O582" s="2">
        <v>102</v>
      </c>
      <c r="P582" s="301">
        <v>5.1323337023246457E-3</v>
      </c>
      <c r="Q582" s="14">
        <v>46.060606060605998</v>
      </c>
      <c r="R582" s="2">
        <v>97</v>
      </c>
      <c r="S582" s="301">
        <v>4.0267341940304702E-3</v>
      </c>
      <c r="T582" s="14">
        <v>41.212119999999999</v>
      </c>
      <c r="U582" s="301">
        <v>1.5526315789473684</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1765</v>
      </c>
      <c r="B583" s="2">
        <v>0</v>
      </c>
      <c r="C583" s="301">
        <v>0</v>
      </c>
      <c r="D583" s="2">
        <v>80</v>
      </c>
      <c r="E583" s="2">
        <v>14</v>
      </c>
      <c r="F583" s="301">
        <v>0.11023622047244094</v>
      </c>
      <c r="G583" s="14">
        <v>14.545454545454501</v>
      </c>
      <c r="H583" s="2">
        <v>0</v>
      </c>
      <c r="I583" s="301">
        <v>0</v>
      </c>
      <c r="J583" s="14">
        <v>11.515152</v>
      </c>
      <c r="L583" s="2">
        <v>3670</v>
      </c>
      <c r="M583" s="301">
        <v>0.10985392720306514</v>
      </c>
      <c r="N583" s="2">
        <v>280</v>
      </c>
      <c r="O583" s="2">
        <v>2223</v>
      </c>
      <c r="P583" s="301">
        <v>0.1118546845124283</v>
      </c>
      <c r="Q583" s="14">
        <v>200</v>
      </c>
      <c r="R583" s="2">
        <v>2458</v>
      </c>
      <c r="S583" s="301">
        <v>0.10203827473120511</v>
      </c>
      <c r="T583" s="14">
        <v>259.39395100000002</v>
      </c>
      <c r="U583" s="301">
        <v>-0.33024523160762942</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1821</v>
      </c>
      <c r="B584" s="2">
        <v>0</v>
      </c>
      <c r="C584" s="301">
        <v>0</v>
      </c>
      <c r="D584" s="2">
        <v>80</v>
      </c>
      <c r="E584" s="2">
        <v>14</v>
      </c>
      <c r="F584" s="301">
        <v>0.11023622047244094</v>
      </c>
      <c r="G584" s="2">
        <v>14.545454545454501</v>
      </c>
      <c r="H584" s="2">
        <v>0</v>
      </c>
      <c r="I584" s="301">
        <v>0</v>
      </c>
      <c r="J584" s="14">
        <v>11.515152</v>
      </c>
      <c r="L584" s="2">
        <v>3564</v>
      </c>
      <c r="M584" s="301">
        <v>0.10668103448275862</v>
      </c>
      <c r="N584" s="2">
        <v>279.39393939393898</v>
      </c>
      <c r="O584" s="2">
        <v>2087</v>
      </c>
      <c r="P584" s="301">
        <v>0.10501157290932878</v>
      </c>
      <c r="Q584" s="2">
        <v>192.72727272727201</v>
      </c>
      <c r="R584" s="2">
        <v>2169</v>
      </c>
      <c r="S584" s="301">
        <v>9.0041097596413294E-2</v>
      </c>
      <c r="T584" s="14">
        <v>249.090912</v>
      </c>
      <c r="U584" s="301">
        <v>-0.39141414141414144</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1822</v>
      </c>
      <c r="B585" s="2">
        <v>0</v>
      </c>
      <c r="C585" s="301">
        <v>0</v>
      </c>
      <c r="D585" s="2">
        <v>80</v>
      </c>
      <c r="E585" s="2">
        <v>0</v>
      </c>
      <c r="F585" s="301">
        <v>0</v>
      </c>
      <c r="G585" s="14">
        <v>10.303030303030299</v>
      </c>
      <c r="H585" s="2">
        <v>0</v>
      </c>
      <c r="I585" s="301">
        <v>0</v>
      </c>
      <c r="J585" s="14">
        <v>11.515152</v>
      </c>
      <c r="L585" s="2">
        <v>770</v>
      </c>
      <c r="M585" s="301">
        <v>2.3048371647509579E-2</v>
      </c>
      <c r="N585" s="2">
        <v>138.18181818181799</v>
      </c>
      <c r="O585" s="2">
        <v>448</v>
      </c>
      <c r="P585" s="301">
        <v>2.2542014692563148E-2</v>
      </c>
      <c r="Q585" s="14">
        <v>110.30303030303</v>
      </c>
      <c r="R585" s="2">
        <v>368</v>
      </c>
      <c r="S585" s="301">
        <v>1.5276682303125908E-2</v>
      </c>
      <c r="T585" s="14">
        <v>100.606064</v>
      </c>
      <c r="U585" s="301">
        <v>-0.52207792207792203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1823</v>
      </c>
      <c r="B586" s="2">
        <v>0</v>
      </c>
      <c r="C586" s="301">
        <v>0</v>
      </c>
      <c r="D586" s="2">
        <v>80</v>
      </c>
      <c r="E586" s="2">
        <v>14</v>
      </c>
      <c r="F586" s="301">
        <v>0.11023622047244094</v>
      </c>
      <c r="G586" s="14">
        <v>14.545454545454501</v>
      </c>
      <c r="H586" s="2">
        <v>0</v>
      </c>
      <c r="I586" s="301">
        <v>0</v>
      </c>
      <c r="J586" s="14">
        <v>11.515152</v>
      </c>
      <c r="L586" s="2">
        <v>1215</v>
      </c>
      <c r="M586" s="301">
        <v>3.6368534482758619E-2</v>
      </c>
      <c r="N586" s="2">
        <v>187.272727272727</v>
      </c>
      <c r="O586" s="2">
        <v>708</v>
      </c>
      <c r="P586" s="301">
        <v>3.5624433933782833E-2</v>
      </c>
      <c r="Q586" s="14">
        <v>119.39393939393899</v>
      </c>
      <c r="R586" s="2">
        <v>930</v>
      </c>
      <c r="S586" s="301">
        <v>3.8606832994312758E-2</v>
      </c>
      <c r="T586" s="14">
        <v>203.03030000000001</v>
      </c>
      <c r="U586" s="301">
        <v>-0.23456790123456789</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1824</v>
      </c>
      <c r="B587" s="2">
        <v>0</v>
      </c>
      <c r="C587" s="301">
        <v>0</v>
      </c>
      <c r="D587" s="2">
        <v>80</v>
      </c>
      <c r="E587" s="2">
        <v>0</v>
      </c>
      <c r="F587" s="301">
        <v>0</v>
      </c>
      <c r="G587" s="14">
        <v>10.303030303030299</v>
      </c>
      <c r="H587" s="2">
        <v>0</v>
      </c>
      <c r="I587" s="301">
        <v>0</v>
      </c>
      <c r="J587" s="14">
        <v>11.515152</v>
      </c>
      <c r="L587" s="2">
        <v>1579</v>
      </c>
      <c r="M587" s="301">
        <v>4.7264128352490421E-2</v>
      </c>
      <c r="N587" s="2">
        <v>179.39393939393901</v>
      </c>
      <c r="O587" s="2">
        <v>931</v>
      </c>
      <c r="P587" s="301">
        <v>4.6845124282982792E-2</v>
      </c>
      <c r="Q587" s="14">
        <v>125.454545454545</v>
      </c>
      <c r="R587" s="2">
        <v>871</v>
      </c>
      <c r="S587" s="301">
        <v>3.6157582298974637E-2</v>
      </c>
      <c r="T587" s="14">
        <v>138.78787199999999</v>
      </c>
      <c r="U587" s="301">
        <v>-0.44838505383153893</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1825</v>
      </c>
      <c r="B588" s="2">
        <v>0</v>
      </c>
      <c r="C588" s="301">
        <v>0</v>
      </c>
      <c r="D588" s="2">
        <v>80</v>
      </c>
      <c r="E588" s="2">
        <v>0</v>
      </c>
      <c r="F588" s="301">
        <v>0</v>
      </c>
      <c r="G588" s="2">
        <v>10.303030303030299</v>
      </c>
      <c r="H588" s="2">
        <v>0</v>
      </c>
      <c r="I588" s="301">
        <v>0</v>
      </c>
      <c r="J588" s="14">
        <v>11.515152</v>
      </c>
      <c r="L588" s="2">
        <v>106</v>
      </c>
      <c r="M588" s="301">
        <v>3.1728927203065133E-3</v>
      </c>
      <c r="N588" s="2">
        <v>40.606060606060602</v>
      </c>
      <c r="O588" s="2">
        <v>136</v>
      </c>
      <c r="P588" s="301">
        <v>6.8431116030995267E-3</v>
      </c>
      <c r="Q588" s="2">
        <v>50.303030303030297</v>
      </c>
      <c r="R588" s="2">
        <v>289</v>
      </c>
      <c r="S588" s="301">
        <v>1.1997177134791814E-2</v>
      </c>
      <c r="T588" s="14">
        <v>88.484849999999994</v>
      </c>
      <c r="U588" s="301">
        <v>1.7264150943396226</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1814</v>
      </c>
      <c r="B589" s="2">
        <v>70</v>
      </c>
      <c r="C589" s="301">
        <v>1</v>
      </c>
      <c r="D589" s="2">
        <v>29.090909090909101</v>
      </c>
      <c r="E589" s="2">
        <v>113</v>
      </c>
      <c r="F589" s="301">
        <v>0.88976377952755903</v>
      </c>
      <c r="G589" s="14">
        <v>48.484848484848399</v>
      </c>
      <c r="H589" s="2">
        <v>32</v>
      </c>
      <c r="I589" s="301">
        <v>1</v>
      </c>
      <c r="J589" s="14">
        <v>29.69697</v>
      </c>
      <c r="K589" s="301">
        <v>-0.54285714285714282</v>
      </c>
      <c r="L589" s="2">
        <v>25219</v>
      </c>
      <c r="M589" s="301">
        <v>0.75487907088122608</v>
      </c>
      <c r="N589" s="2">
        <v>681.81818181818096</v>
      </c>
      <c r="O589" s="2">
        <v>15129</v>
      </c>
      <c r="P589" s="301">
        <v>0.76124584884774071</v>
      </c>
      <c r="Q589" s="14">
        <v>473.93939393939399</v>
      </c>
      <c r="R589" s="2">
        <v>19235</v>
      </c>
      <c r="S589" s="301">
        <v>0.79849723940387729</v>
      </c>
      <c r="T589" s="14">
        <v>605.45450000000005</v>
      </c>
      <c r="U589" s="301">
        <v>-0.23728141480629683</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1762</v>
      </c>
      <c r="B590" s="2">
        <v>55</v>
      </c>
      <c r="C590" s="301">
        <v>0.7857142857142857</v>
      </c>
      <c r="D590" s="2">
        <v>26.060606060605998</v>
      </c>
      <c r="E590" s="2">
        <v>60</v>
      </c>
      <c r="F590" s="301">
        <v>0.47244094488188976</v>
      </c>
      <c r="G590" s="14">
        <v>32.121212121212103</v>
      </c>
      <c r="H590" s="2">
        <v>32</v>
      </c>
      <c r="I590" s="301">
        <v>1</v>
      </c>
      <c r="J590" s="14">
        <v>29.69697</v>
      </c>
      <c r="K590" s="301">
        <v>-0.41818181818181815</v>
      </c>
      <c r="L590" s="2">
        <v>17432</v>
      </c>
      <c r="M590" s="301">
        <v>0.52179118773946365</v>
      </c>
      <c r="N590" s="2">
        <v>585.45454545454504</v>
      </c>
      <c r="O590" s="2">
        <v>10567</v>
      </c>
      <c r="P590" s="301">
        <v>0.53169970816141687</v>
      </c>
      <c r="Q590" s="14">
        <v>419.39393939393898</v>
      </c>
      <c r="R590" s="2">
        <v>13213</v>
      </c>
      <c r="S590" s="301">
        <v>0.54850761758478972</v>
      </c>
      <c r="T590" s="14">
        <v>493.33334400000001</v>
      </c>
      <c r="U590" s="301">
        <v>-0.24202615878843506</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1816</v>
      </c>
      <c r="B591" s="2">
        <v>41</v>
      </c>
      <c r="C591" s="301">
        <v>0.58571428571428574</v>
      </c>
      <c r="D591" s="2">
        <v>21.2121212121212</v>
      </c>
      <c r="E591" s="2">
        <v>39</v>
      </c>
      <c r="F591" s="301">
        <v>0.30708661417322836</v>
      </c>
      <c r="G591" s="14">
        <v>26.060606060605998</v>
      </c>
      <c r="H591" s="2">
        <v>32</v>
      </c>
      <c r="I591" s="301">
        <v>1</v>
      </c>
      <c r="J591" s="14">
        <v>29.69697</v>
      </c>
      <c r="K591" s="301">
        <v>-0.21951219512195122</v>
      </c>
      <c r="L591" s="2">
        <v>12732</v>
      </c>
      <c r="M591" s="301">
        <v>0.38110632183908044</v>
      </c>
      <c r="N591" s="2">
        <v>492.72727272727201</v>
      </c>
      <c r="O591" s="2">
        <v>7093</v>
      </c>
      <c r="P591" s="301">
        <v>0.35689846029988931</v>
      </c>
      <c r="Q591" s="14">
        <v>355.75757575757501</v>
      </c>
      <c r="R591" s="2">
        <v>7690</v>
      </c>
      <c r="S591" s="301">
        <v>0.31923284486695175</v>
      </c>
      <c r="T591" s="14">
        <v>440.60604899999998</v>
      </c>
      <c r="U591" s="301">
        <v>-0.39601005340873391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1817</v>
      </c>
      <c r="B592" s="2">
        <v>0</v>
      </c>
      <c r="C592" s="301">
        <v>0</v>
      </c>
      <c r="D592" s="2">
        <v>80</v>
      </c>
      <c r="E592" s="2">
        <v>0</v>
      </c>
      <c r="F592" s="301">
        <v>0</v>
      </c>
      <c r="G592" s="14">
        <v>10.303030303030299</v>
      </c>
      <c r="H592" s="2">
        <v>0</v>
      </c>
      <c r="I592" s="301">
        <v>0</v>
      </c>
      <c r="J592" s="14">
        <v>11.515152</v>
      </c>
      <c r="L592" s="2">
        <v>1829</v>
      </c>
      <c r="M592" s="301">
        <v>5.4747365900383142E-2</v>
      </c>
      <c r="N592" s="2">
        <v>161.81818181818099</v>
      </c>
      <c r="O592" s="2">
        <v>1280</v>
      </c>
      <c r="P592" s="301">
        <v>6.4405756264466138E-2</v>
      </c>
      <c r="Q592" s="14">
        <v>189.69696969696901</v>
      </c>
      <c r="R592" s="2">
        <v>1045</v>
      </c>
      <c r="S592" s="301">
        <v>4.3380796214039605E-2</v>
      </c>
      <c r="T592" s="14">
        <v>184.84848</v>
      </c>
      <c r="U592" s="301">
        <v>-0.42864953526517224</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1818</v>
      </c>
      <c r="B593" s="2">
        <v>13</v>
      </c>
      <c r="C593" s="301">
        <v>0.18571428571428572</v>
      </c>
      <c r="D593" s="2">
        <v>12.7272727272727</v>
      </c>
      <c r="E593" s="2">
        <v>0</v>
      </c>
      <c r="F593" s="301">
        <v>0</v>
      </c>
      <c r="G593" s="14">
        <v>10.303030303030299</v>
      </c>
      <c r="H593" s="2">
        <v>0</v>
      </c>
      <c r="I593" s="301">
        <v>0</v>
      </c>
      <c r="J593" s="14">
        <v>11.515152</v>
      </c>
      <c r="K593" s="301">
        <v>-1</v>
      </c>
      <c r="L593" s="2">
        <v>3627</v>
      </c>
      <c r="M593" s="301">
        <v>0.10856681034482758</v>
      </c>
      <c r="N593" s="2">
        <v>308.48484848484799</v>
      </c>
      <c r="O593" s="2">
        <v>1612</v>
      </c>
      <c r="P593" s="301">
        <v>8.1110999295562036E-2</v>
      </c>
      <c r="Q593" s="14">
        <v>160</v>
      </c>
      <c r="R593" s="2">
        <v>1998</v>
      </c>
      <c r="S593" s="301">
        <v>8.2942421852297735E-2</v>
      </c>
      <c r="T593" s="14">
        <v>203.03030000000001</v>
      </c>
      <c r="U593" s="301">
        <v>-0.4491315136476427</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1819</v>
      </c>
      <c r="B594" s="2">
        <v>28</v>
      </c>
      <c r="C594" s="301">
        <v>0.4</v>
      </c>
      <c r="D594" s="2">
        <v>18.181818181818102</v>
      </c>
      <c r="E594" s="2">
        <v>39</v>
      </c>
      <c r="F594" s="301">
        <v>0.30708661417322836</v>
      </c>
      <c r="G594" s="14">
        <v>26.060606060605998</v>
      </c>
      <c r="H594" s="2">
        <v>32</v>
      </c>
      <c r="I594" s="301">
        <v>1</v>
      </c>
      <c r="J594" s="14">
        <v>29.69697</v>
      </c>
      <c r="K594" s="301">
        <v>0.14285714285714285</v>
      </c>
      <c r="L594" s="2">
        <v>7276</v>
      </c>
      <c r="M594" s="301">
        <v>0.21779214559386972</v>
      </c>
      <c r="N594" s="2">
        <v>390.90909090909099</v>
      </c>
      <c r="O594" s="2">
        <v>4201</v>
      </c>
      <c r="P594" s="301">
        <v>0.21138170473986112</v>
      </c>
      <c r="Q594" s="14">
        <v>296.36363636363598</v>
      </c>
      <c r="R594" s="2">
        <v>4647</v>
      </c>
      <c r="S594" s="301">
        <v>0.19290962680061438</v>
      </c>
      <c r="T594" s="14">
        <v>378.18182400000001</v>
      </c>
      <c r="U594" s="301">
        <v>-0.36132490379329302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1820</v>
      </c>
      <c r="B595" s="2">
        <v>14</v>
      </c>
      <c r="C595" s="301">
        <v>0.2</v>
      </c>
      <c r="D595" s="2">
        <v>14.545454545454501</v>
      </c>
      <c r="E595" s="2">
        <v>21</v>
      </c>
      <c r="F595" s="301">
        <v>0.16535433070866143</v>
      </c>
      <c r="G595" s="14">
        <v>18.181818181818102</v>
      </c>
      <c r="H595" s="2">
        <v>0</v>
      </c>
      <c r="I595" s="301">
        <v>0</v>
      </c>
      <c r="J595" s="14">
        <v>11.515152</v>
      </c>
      <c r="K595" s="301">
        <v>-1</v>
      </c>
      <c r="L595" s="2">
        <v>4700</v>
      </c>
      <c r="M595" s="301">
        <v>0.14068486590038315</v>
      </c>
      <c r="N595" s="2">
        <v>324.24242424242402</v>
      </c>
      <c r="O595" s="2">
        <v>3474</v>
      </c>
      <c r="P595" s="301">
        <v>0.17480124786152762</v>
      </c>
      <c r="Q595" s="14">
        <v>247.87878787878699</v>
      </c>
      <c r="R595" s="2">
        <v>5523</v>
      </c>
      <c r="S595" s="301">
        <v>0.22927477271783803</v>
      </c>
      <c r="T595" s="14">
        <v>361.81817599999999</v>
      </c>
      <c r="U595" s="301">
        <v>0.17510638297872341</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1763</v>
      </c>
      <c r="B596" s="2">
        <v>15</v>
      </c>
      <c r="C596" s="301">
        <v>0.21428571428571427</v>
      </c>
      <c r="D596" s="2">
        <v>16.363636363636299</v>
      </c>
      <c r="E596" s="2">
        <v>53</v>
      </c>
      <c r="F596" s="301">
        <v>0.41732283464566927</v>
      </c>
      <c r="G596" s="14">
        <v>45.454545454545404</v>
      </c>
      <c r="H596" s="2">
        <v>0</v>
      </c>
      <c r="I596" s="301">
        <v>0</v>
      </c>
      <c r="J596" s="14">
        <v>11.515152</v>
      </c>
      <c r="K596" s="301">
        <v>-1</v>
      </c>
      <c r="L596" s="2">
        <v>7787</v>
      </c>
      <c r="M596" s="301">
        <v>0.23308788314176246</v>
      </c>
      <c r="N596" s="2">
        <v>406.666666666666</v>
      </c>
      <c r="O596" s="2">
        <v>4562</v>
      </c>
      <c r="P596" s="301">
        <v>0.22954614068632384</v>
      </c>
      <c r="Q596" s="14">
        <v>308.48484848484799</v>
      </c>
      <c r="R596" s="2">
        <v>6022</v>
      </c>
      <c r="S596" s="301">
        <v>0.24998962181908754</v>
      </c>
      <c r="T596" s="14">
        <v>373.33334400000001</v>
      </c>
      <c r="U596" s="301">
        <v>-0.22665981764479259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1764</v>
      </c>
      <c r="B597" s="2">
        <v>0</v>
      </c>
      <c r="C597" s="301">
        <v>0</v>
      </c>
      <c r="D597" s="2">
        <v>80</v>
      </c>
      <c r="E597" s="2">
        <v>53</v>
      </c>
      <c r="F597" s="301">
        <v>0.41732283464566927</v>
      </c>
      <c r="G597" s="14">
        <v>45.454545454545404</v>
      </c>
      <c r="H597" s="2">
        <v>0</v>
      </c>
      <c r="I597" s="301">
        <v>0</v>
      </c>
      <c r="J597" s="14">
        <v>11.515152</v>
      </c>
      <c r="L597" s="2">
        <v>3491</v>
      </c>
      <c r="M597" s="301">
        <v>0.10449592911877395</v>
      </c>
      <c r="N597" s="2">
        <v>259.39393939393898</v>
      </c>
      <c r="O597" s="2">
        <v>2397</v>
      </c>
      <c r="P597" s="301">
        <v>0.12060984200462917</v>
      </c>
      <c r="Q597" s="14">
        <v>223.030303030303</v>
      </c>
      <c r="R597" s="2">
        <v>2804</v>
      </c>
      <c r="S597" s="301">
        <v>0.11640167711403546</v>
      </c>
      <c r="T597" s="14">
        <v>249.090912</v>
      </c>
      <c r="U597" s="301">
        <v>-0.19679175021483816</v>
      </c>
      <c r="V597" s="2">
        <v>118050</v>
      </c>
      <c r="W597" s="27">
        <v>0.104</v>
      </c>
      <c r="X597" s="2">
        <v>1491</v>
      </c>
      <c r="Y597" s="2">
        <v>106727</v>
      </c>
      <c r="Z597" s="27">
        <v>0.107</v>
      </c>
      <c r="AA597" s="14">
        <v>1426.06</v>
      </c>
      <c r="AB597" s="2">
        <v>131667</v>
      </c>
      <c r="AC597" s="27">
        <v>0.115</v>
      </c>
      <c r="AD597" s="14">
        <v>1692.73</v>
      </c>
      <c r="AE597" s="27">
        <v>0.115</v>
      </c>
    </row>
    <row r="598" spans="1:31" x14ac:dyDescent="0.3">
      <c r="A598" t="s">
        <v>1821</v>
      </c>
      <c r="B598" s="2">
        <v>0</v>
      </c>
      <c r="C598" s="301">
        <v>0</v>
      </c>
      <c r="D598" s="2">
        <v>80</v>
      </c>
      <c r="E598" s="2">
        <v>53</v>
      </c>
      <c r="F598" s="301">
        <v>0.41732283464566927</v>
      </c>
      <c r="G598" s="14">
        <v>45.454545454545404</v>
      </c>
      <c r="H598" s="2">
        <v>0</v>
      </c>
      <c r="I598" s="301">
        <v>0</v>
      </c>
      <c r="J598" s="14">
        <v>11.515152</v>
      </c>
      <c r="L598" s="2">
        <v>2572</v>
      </c>
      <c r="M598" s="301">
        <v>7.6987547892720304E-2</v>
      </c>
      <c r="N598" s="2">
        <v>219.39393939393901</v>
      </c>
      <c r="O598" s="2">
        <v>1485</v>
      </c>
      <c r="P598" s="301">
        <v>7.4720740666197036E-2</v>
      </c>
      <c r="Q598" s="14">
        <v>186.666666666666</v>
      </c>
      <c r="R598" s="2">
        <v>1909</v>
      </c>
      <c r="S598" s="301">
        <v>7.9247789447465647E-2</v>
      </c>
      <c r="T598" s="14">
        <v>226.060608</v>
      </c>
      <c r="U598" s="301">
        <v>-0.25777604976671853</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1822</v>
      </c>
      <c r="B599" s="2">
        <v>0</v>
      </c>
      <c r="C599" s="301">
        <v>0</v>
      </c>
      <c r="D599" s="2">
        <v>80</v>
      </c>
      <c r="E599" s="2">
        <v>0</v>
      </c>
      <c r="F599" s="301">
        <v>0</v>
      </c>
      <c r="G599" s="14">
        <v>10.303030303030299</v>
      </c>
      <c r="H599" s="2">
        <v>0</v>
      </c>
      <c r="I599" s="301">
        <v>0</v>
      </c>
      <c r="J599" s="14">
        <v>11.515152</v>
      </c>
      <c r="L599" s="2">
        <v>553</v>
      </c>
      <c r="M599" s="301">
        <v>1.6552921455938698E-2</v>
      </c>
      <c r="N599" s="2">
        <v>106.666666666666</v>
      </c>
      <c r="O599" s="2">
        <v>358</v>
      </c>
      <c r="P599" s="301">
        <v>1.8013484955217873E-2</v>
      </c>
      <c r="Q599" s="14">
        <v>108.484848484848</v>
      </c>
      <c r="R599" s="2">
        <v>404</v>
      </c>
      <c r="S599" s="301">
        <v>1.6771140354518661E-2</v>
      </c>
      <c r="T599" s="14">
        <v>101.818184</v>
      </c>
      <c r="U599" s="301">
        <v>-0.26943942133815552</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1823</v>
      </c>
      <c r="B600" s="2">
        <v>0</v>
      </c>
      <c r="C600" s="301">
        <v>0</v>
      </c>
      <c r="D600" s="2">
        <v>80</v>
      </c>
      <c r="E600" s="2">
        <v>53</v>
      </c>
      <c r="F600" s="301">
        <v>0.41732283464566927</v>
      </c>
      <c r="G600" s="14">
        <v>45.454545454545404</v>
      </c>
      <c r="H600" s="2">
        <v>0</v>
      </c>
      <c r="I600" s="301">
        <v>0</v>
      </c>
      <c r="J600" s="14">
        <v>11.515152</v>
      </c>
      <c r="L600" s="2">
        <v>881</v>
      </c>
      <c r="M600" s="301">
        <v>2.6370929118773947E-2</v>
      </c>
      <c r="N600" s="2">
        <v>144.84848484848399</v>
      </c>
      <c r="O600" s="2">
        <v>408</v>
      </c>
      <c r="P600" s="301">
        <v>2.0529334809298583E-2</v>
      </c>
      <c r="Q600" s="14">
        <v>109.69696969696901</v>
      </c>
      <c r="R600" s="2">
        <v>403</v>
      </c>
      <c r="S600" s="301">
        <v>1.6729627630868861E-2</v>
      </c>
      <c r="T600" s="14">
        <v>112.121216</v>
      </c>
      <c r="U600" s="301">
        <v>-0.54256526674233829</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1824</v>
      </c>
      <c r="B601" s="2">
        <v>0</v>
      </c>
      <c r="C601" s="301">
        <v>0</v>
      </c>
      <c r="D601" s="2">
        <v>80</v>
      </c>
      <c r="E601" s="2">
        <v>0</v>
      </c>
      <c r="F601" s="301">
        <v>0</v>
      </c>
      <c r="G601" s="14">
        <v>10.303030303030299</v>
      </c>
      <c r="H601" s="2">
        <v>0</v>
      </c>
      <c r="I601" s="301">
        <v>0</v>
      </c>
      <c r="J601" s="14">
        <v>11.515152</v>
      </c>
      <c r="L601" s="2">
        <v>1138</v>
      </c>
      <c r="M601" s="301">
        <v>3.4063697318007666E-2</v>
      </c>
      <c r="N601" s="2">
        <v>166.06060606060601</v>
      </c>
      <c r="O601" s="2">
        <v>719</v>
      </c>
      <c r="P601" s="301">
        <v>3.6177920901680587E-2</v>
      </c>
      <c r="Q601" s="14">
        <v>114.54545454545401</v>
      </c>
      <c r="R601" s="2">
        <v>1102</v>
      </c>
      <c r="S601" s="301">
        <v>4.5747021462078125E-2</v>
      </c>
      <c r="T601" s="14">
        <v>195.15152</v>
      </c>
      <c r="U601" s="301">
        <v>-3.163444639718805E-2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1825</v>
      </c>
      <c r="B602" s="2">
        <v>0</v>
      </c>
      <c r="C602" s="301">
        <v>0</v>
      </c>
      <c r="D602" s="2">
        <v>80</v>
      </c>
      <c r="E602" s="2">
        <v>0</v>
      </c>
      <c r="F602" s="301">
        <v>0</v>
      </c>
      <c r="G602" s="14">
        <v>10.303030303030299</v>
      </c>
      <c r="H602" s="2">
        <v>0</v>
      </c>
      <c r="I602" s="301">
        <v>0</v>
      </c>
      <c r="J602" s="14">
        <v>11.515152</v>
      </c>
      <c r="L602" s="2">
        <v>919</v>
      </c>
      <c r="M602" s="301">
        <v>2.750838122605364E-2</v>
      </c>
      <c r="N602" s="2">
        <v>132.72727272727201</v>
      </c>
      <c r="O602" s="2">
        <v>912</v>
      </c>
      <c r="P602" s="301">
        <v>4.5889101338432124E-2</v>
      </c>
      <c r="Q602" s="14">
        <v>149.09090909090901</v>
      </c>
      <c r="R602" s="2">
        <v>895</v>
      </c>
      <c r="S602" s="301">
        <v>3.7153887666569803E-2</v>
      </c>
      <c r="T602" s="14">
        <v>161.21212800000001</v>
      </c>
      <c r="U602" s="301">
        <v>-2.6115342763873776E-2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1765</v>
      </c>
      <c r="B603" s="2">
        <v>15</v>
      </c>
      <c r="C603" s="301">
        <v>0.21428571428571427</v>
      </c>
      <c r="D603" s="2">
        <v>16.363636363636299</v>
      </c>
      <c r="E603" s="2">
        <v>0</v>
      </c>
      <c r="F603" s="301">
        <v>0</v>
      </c>
      <c r="G603" s="14">
        <v>10.303030303030299</v>
      </c>
      <c r="H603" s="2">
        <v>0</v>
      </c>
      <c r="I603" s="301">
        <v>0</v>
      </c>
      <c r="J603" s="14">
        <v>11.515152</v>
      </c>
      <c r="K603" s="301">
        <v>-1</v>
      </c>
      <c r="L603" s="2">
        <v>4296</v>
      </c>
      <c r="M603" s="301">
        <v>0.12859195402298851</v>
      </c>
      <c r="N603" s="2">
        <v>313.93939393939303</v>
      </c>
      <c r="O603" s="2">
        <v>2165</v>
      </c>
      <c r="P603" s="301">
        <v>0.10893629868169467</v>
      </c>
      <c r="Q603" s="14">
        <v>181.81818181818099</v>
      </c>
      <c r="R603" s="2">
        <v>3218</v>
      </c>
      <c r="S603" s="301">
        <v>0.13358794470505209</v>
      </c>
      <c r="T603" s="14">
        <v>278.78787199999999</v>
      </c>
      <c r="U603" s="301">
        <v>-0.25093109869646185</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1821</v>
      </c>
      <c r="B604" s="2">
        <v>0</v>
      </c>
      <c r="C604" s="301">
        <v>0</v>
      </c>
      <c r="D604" s="2">
        <v>80</v>
      </c>
      <c r="E604" s="2">
        <v>0</v>
      </c>
      <c r="F604" s="301">
        <v>0</v>
      </c>
      <c r="G604" s="14">
        <v>10.303030303030299</v>
      </c>
      <c r="H604" s="2">
        <v>0</v>
      </c>
      <c r="I604" s="301">
        <v>0</v>
      </c>
      <c r="J604" s="14">
        <v>11.515152</v>
      </c>
      <c r="L604" s="2">
        <v>3088</v>
      </c>
      <c r="M604" s="301">
        <v>9.2432950191570884E-2</v>
      </c>
      <c r="N604" s="2">
        <v>273.93939393939303</v>
      </c>
      <c r="O604" s="2">
        <v>1354</v>
      </c>
      <c r="P604" s="301">
        <v>6.8129214048505582E-2</v>
      </c>
      <c r="Q604" s="14">
        <v>153.333333333333</v>
      </c>
      <c r="R604" s="2">
        <v>1770</v>
      </c>
      <c r="S604" s="301">
        <v>7.3477520860143627E-2</v>
      </c>
      <c r="T604" s="14">
        <v>186.060608</v>
      </c>
      <c r="U604" s="301">
        <v>-0.42681347150259069</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1822</v>
      </c>
      <c r="B605" s="2">
        <v>0</v>
      </c>
      <c r="C605" s="301">
        <v>0</v>
      </c>
      <c r="D605" s="2">
        <v>80</v>
      </c>
      <c r="E605" s="2">
        <v>0</v>
      </c>
      <c r="F605" s="301">
        <v>0</v>
      </c>
      <c r="G605" s="14">
        <v>10.303030303030299</v>
      </c>
      <c r="H605" s="2">
        <v>0</v>
      </c>
      <c r="I605" s="301">
        <v>0</v>
      </c>
      <c r="J605" s="14">
        <v>11.515152</v>
      </c>
      <c r="L605" s="2">
        <v>300</v>
      </c>
      <c r="M605" s="301">
        <v>8.9798850574712638E-3</v>
      </c>
      <c r="N605" s="2">
        <v>84.848484848484802</v>
      </c>
      <c r="O605" s="2">
        <v>158</v>
      </c>
      <c r="P605" s="301">
        <v>7.9500855388950388E-3</v>
      </c>
      <c r="Q605" s="14">
        <v>44.848484848484802</v>
      </c>
      <c r="R605" s="2">
        <v>146</v>
      </c>
      <c r="S605" s="301">
        <v>6.060857652870605E-3</v>
      </c>
      <c r="T605" s="14">
        <v>55.757576</v>
      </c>
      <c r="U605" s="301">
        <v>-0.51333333333333331</v>
      </c>
      <c r="V605" s="2">
        <v>16081</v>
      </c>
      <c r="W605" s="27">
        <v>1.4E-2</v>
      </c>
      <c r="X605" s="2">
        <v>598</v>
      </c>
      <c r="Y605" s="2">
        <v>13875</v>
      </c>
      <c r="Z605" s="27">
        <v>1.4E-2</v>
      </c>
      <c r="AA605" s="14">
        <v>473.94</v>
      </c>
      <c r="AB605" s="2">
        <v>13644</v>
      </c>
      <c r="AC605" s="27">
        <v>1.2E-2</v>
      </c>
      <c r="AD605" s="14">
        <v>567.88</v>
      </c>
      <c r="AE605" s="27">
        <v>-0.152</v>
      </c>
    </row>
    <row r="606" spans="1:31" x14ac:dyDescent="0.3">
      <c r="A606" t="s">
        <v>1823</v>
      </c>
      <c r="B606" s="2">
        <v>0</v>
      </c>
      <c r="C606" s="301">
        <v>0</v>
      </c>
      <c r="D606" s="2">
        <v>80</v>
      </c>
      <c r="E606" s="2">
        <v>0</v>
      </c>
      <c r="F606" s="301">
        <v>0</v>
      </c>
      <c r="G606" s="14">
        <v>10.303030303030299</v>
      </c>
      <c r="H606" s="2">
        <v>0</v>
      </c>
      <c r="I606" s="301">
        <v>0</v>
      </c>
      <c r="J606" s="14">
        <v>11.515152</v>
      </c>
      <c r="L606" s="2">
        <v>787</v>
      </c>
      <c r="M606" s="301">
        <v>2.3557231800766285E-2</v>
      </c>
      <c r="N606" s="2">
        <v>125.454545454545</v>
      </c>
      <c r="O606" s="2">
        <v>337</v>
      </c>
      <c r="P606" s="301">
        <v>1.6956828016503975E-2</v>
      </c>
      <c r="Q606" s="14">
        <v>70.909090909090907</v>
      </c>
      <c r="R606" s="2">
        <v>318</v>
      </c>
      <c r="S606" s="301">
        <v>1.3201046120635974E-2</v>
      </c>
      <c r="T606" s="14">
        <v>73.333335899999994</v>
      </c>
      <c r="U606" s="301">
        <v>-0.59593392630241426</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1824</v>
      </c>
      <c r="B607" s="2">
        <v>0</v>
      </c>
      <c r="C607" s="301">
        <v>0</v>
      </c>
      <c r="D607" s="2">
        <v>80</v>
      </c>
      <c r="E607" s="2">
        <v>0</v>
      </c>
      <c r="F607" s="301">
        <v>0</v>
      </c>
      <c r="G607" s="14">
        <v>10.303030303030299</v>
      </c>
      <c r="H607" s="2">
        <v>0</v>
      </c>
      <c r="I607" s="301">
        <v>0</v>
      </c>
      <c r="J607" s="14">
        <v>11.515152</v>
      </c>
      <c r="L607" s="2">
        <v>2001</v>
      </c>
      <c r="M607" s="301">
        <v>5.9895833333333336E-2</v>
      </c>
      <c r="N607" s="2">
        <v>209.69696969696901</v>
      </c>
      <c r="O607" s="2">
        <v>859</v>
      </c>
      <c r="P607" s="301">
        <v>4.3222300493106575E-2</v>
      </c>
      <c r="Q607" s="14">
        <v>131.51515151515099</v>
      </c>
      <c r="R607" s="2">
        <v>1306</v>
      </c>
      <c r="S607" s="301">
        <v>5.4215617086637052E-2</v>
      </c>
      <c r="T607" s="14">
        <v>164.24243200000001</v>
      </c>
      <c r="U607" s="301">
        <v>-0.3473263368315842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1825</v>
      </c>
      <c r="B608" s="2">
        <v>15</v>
      </c>
      <c r="C608" s="301">
        <v>0.21428571428571427</v>
      </c>
      <c r="D608" s="2">
        <v>16.363636363636299</v>
      </c>
      <c r="E608" s="2">
        <v>0</v>
      </c>
      <c r="F608" s="301">
        <v>0</v>
      </c>
      <c r="G608" s="14">
        <v>10.303030303030299</v>
      </c>
      <c r="H608" s="2">
        <v>0</v>
      </c>
      <c r="I608" s="301">
        <v>0</v>
      </c>
      <c r="J608" s="14">
        <v>11.515152</v>
      </c>
      <c r="K608" s="301">
        <v>-1</v>
      </c>
      <c r="L608" s="2">
        <v>1208</v>
      </c>
      <c r="M608" s="301">
        <v>3.6159003831417624E-2</v>
      </c>
      <c r="N608" s="2">
        <v>155.15151515151501</v>
      </c>
      <c r="O608" s="2">
        <v>811</v>
      </c>
      <c r="P608" s="301">
        <v>4.0807084633189092E-2</v>
      </c>
      <c r="Q608" s="14">
        <v>95.757575757575694</v>
      </c>
      <c r="R608" s="2">
        <v>1448</v>
      </c>
      <c r="S608" s="301">
        <v>6.0110423844908466E-2</v>
      </c>
      <c r="T608" s="14">
        <v>203.636368</v>
      </c>
      <c r="U608" s="301">
        <v>0.19867549668874171</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3" t="s">
        <v>1832</v>
      </c>
      <c r="B610" s="303"/>
      <c r="C610" s="303"/>
      <c r="D610" s="303"/>
      <c r="E610" s="303"/>
      <c r="F610" s="303"/>
      <c r="G610" s="303"/>
      <c r="H610" s="303"/>
      <c r="I610" s="303"/>
      <c r="J610" s="303"/>
      <c r="K610" s="303"/>
      <c r="L610" s="303"/>
      <c r="M610" s="303"/>
      <c r="N610" s="303"/>
      <c r="O610" s="303"/>
      <c r="P610" s="303"/>
      <c r="Q610" s="303"/>
      <c r="R610" s="303"/>
      <c r="S610" s="303"/>
      <c r="T610" s="303"/>
      <c r="U610" s="303"/>
      <c r="V610" s="122"/>
      <c r="W610" s="122"/>
      <c r="X610" s="122"/>
      <c r="Y610" s="122"/>
      <c r="Z610" s="122"/>
      <c r="AA610" s="122"/>
      <c r="AB610" s="122"/>
      <c r="AC610" s="122"/>
      <c r="AD610" s="122"/>
      <c r="AE610" s="122"/>
    </row>
    <row r="611" spans="1:31" x14ac:dyDescent="0.3">
      <c r="B611" s="304" t="s">
        <v>1700</v>
      </c>
      <c r="C611" s="304"/>
      <c r="D611" s="304" t="s">
        <v>1701</v>
      </c>
      <c r="E611" s="304" t="s">
        <v>1700</v>
      </c>
      <c r="F611" s="304"/>
      <c r="G611" s="304" t="s">
        <v>1701</v>
      </c>
      <c r="H611" s="304" t="s">
        <v>1700</v>
      </c>
      <c r="I611" s="304"/>
      <c r="J611" s="304" t="s">
        <v>1701</v>
      </c>
      <c r="K611" t="s">
        <v>170</v>
      </c>
      <c r="L611" s="304" t="s">
        <v>1700</v>
      </c>
      <c r="M611" s="304"/>
      <c r="N611" s="304" t="s">
        <v>1701</v>
      </c>
      <c r="O611" s="304" t="s">
        <v>1700</v>
      </c>
      <c r="P611" s="304"/>
      <c r="Q611" s="304" t="s">
        <v>1701</v>
      </c>
      <c r="R611" s="304" t="s">
        <v>1700</v>
      </c>
      <c r="S611" s="304"/>
      <c r="T611" s="304" t="s">
        <v>1701</v>
      </c>
      <c r="U611" t="s">
        <v>170</v>
      </c>
      <c r="V611" s="207" t="s">
        <v>1700</v>
      </c>
      <c r="W611" s="207"/>
      <c r="X611" s="207" t="s">
        <v>1701</v>
      </c>
      <c r="Y611" s="207" t="s">
        <v>1700</v>
      </c>
      <c r="Z611" s="207"/>
      <c r="AA611" s="207" t="s">
        <v>1701</v>
      </c>
      <c r="AB611" s="207" t="s">
        <v>1700</v>
      </c>
      <c r="AC611" s="207"/>
      <c r="AD611" s="207" t="s">
        <v>1701</v>
      </c>
      <c r="AE611" t="s">
        <v>170</v>
      </c>
    </row>
    <row r="612" spans="1:31" x14ac:dyDescent="0.3">
      <c r="A612" t="s">
        <v>172</v>
      </c>
      <c r="B612" s="2">
        <v>30</v>
      </c>
      <c r="C612" t="s">
        <v>170</v>
      </c>
      <c r="D612" s="2">
        <v>21.818181818181799</v>
      </c>
      <c r="E612" s="2">
        <v>115</v>
      </c>
      <c r="F612" t="s">
        <v>170</v>
      </c>
      <c r="G612" s="14">
        <v>53.3333333333333</v>
      </c>
      <c r="H612" s="2">
        <v>107</v>
      </c>
      <c r="I612" t="s">
        <v>170</v>
      </c>
      <c r="J612" s="14">
        <v>66.666664100000006</v>
      </c>
      <c r="K612" s="301">
        <v>2.5666666666666669</v>
      </c>
      <c r="L612" s="2">
        <v>4414</v>
      </c>
      <c r="M612" t="s">
        <v>170</v>
      </c>
      <c r="N612" s="2">
        <v>276.969696969697</v>
      </c>
      <c r="O612" s="2">
        <v>4474</v>
      </c>
      <c r="P612" t="s">
        <v>170</v>
      </c>
      <c r="Q612" s="14">
        <v>270.30303030303003</v>
      </c>
      <c r="R612" s="2">
        <v>13402</v>
      </c>
      <c r="S612" t="s">
        <v>170</v>
      </c>
      <c r="T612" s="14">
        <v>773.33330000000001</v>
      </c>
      <c r="U612" s="301">
        <v>2.0362483008608971</v>
      </c>
      <c r="V612" s="2">
        <v>193916</v>
      </c>
      <c r="W612" s="27" t="s">
        <v>170</v>
      </c>
      <c r="X612" s="2">
        <v>2441</v>
      </c>
      <c r="Y612" s="2">
        <v>255195</v>
      </c>
      <c r="Z612" s="27" t="s">
        <v>170</v>
      </c>
      <c r="AA612" s="14">
        <v>2300.61</v>
      </c>
      <c r="AB612" s="2">
        <v>517320</v>
      </c>
      <c r="AC612" s="27" t="s">
        <v>170</v>
      </c>
      <c r="AD612" s="14">
        <v>4716.97</v>
      </c>
      <c r="AE612" s="27">
        <v>1.6679999999999999</v>
      </c>
    </row>
    <row r="613" spans="1:31" x14ac:dyDescent="0.3">
      <c r="A613" t="s">
        <v>1798</v>
      </c>
      <c r="B613" s="2">
        <v>0</v>
      </c>
      <c r="C613" s="301">
        <v>0</v>
      </c>
      <c r="D613" s="2">
        <v>80</v>
      </c>
      <c r="E613" s="2">
        <v>38</v>
      </c>
      <c r="F613" s="301">
        <v>0.33043478260869563</v>
      </c>
      <c r="G613" s="14">
        <v>38.181818181818102</v>
      </c>
      <c r="H613" s="2">
        <v>74</v>
      </c>
      <c r="I613" s="301">
        <v>0.69158878504672894</v>
      </c>
      <c r="J613" s="14">
        <v>57.5757561</v>
      </c>
      <c r="L613" s="2">
        <v>587</v>
      </c>
      <c r="M613" s="301">
        <v>0.13298595378341641</v>
      </c>
      <c r="N613" s="2">
        <v>90.303030303030297</v>
      </c>
      <c r="O613" s="2">
        <v>891</v>
      </c>
      <c r="P613" s="301">
        <v>0.19915064818953956</v>
      </c>
      <c r="Q613" s="14">
        <v>140.60606060606</v>
      </c>
      <c r="R613" s="2">
        <v>2054</v>
      </c>
      <c r="S613" s="301">
        <v>0.15326070735711089</v>
      </c>
      <c r="T613" s="14">
        <v>312.72726399999999</v>
      </c>
      <c r="U613" s="301">
        <v>2.4991482112436114</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1762</v>
      </c>
      <c r="B614" s="2">
        <v>0</v>
      </c>
      <c r="C614" s="301">
        <v>0</v>
      </c>
      <c r="D614" s="2">
        <v>80</v>
      </c>
      <c r="E614" s="2">
        <v>0</v>
      </c>
      <c r="F614" s="301">
        <v>0</v>
      </c>
      <c r="G614" s="14">
        <v>10.303030303030299</v>
      </c>
      <c r="H614" s="2">
        <v>0</v>
      </c>
      <c r="I614" s="301">
        <v>0</v>
      </c>
      <c r="J614" s="14">
        <v>11.515152</v>
      </c>
      <c r="L614" s="2">
        <v>232</v>
      </c>
      <c r="M614" s="301">
        <v>5.2560036248300863E-2</v>
      </c>
      <c r="N614" s="2">
        <v>53.3333333333333</v>
      </c>
      <c r="O614" s="2">
        <v>354</v>
      </c>
      <c r="P614" s="301">
        <v>7.9123826553419763E-2</v>
      </c>
      <c r="Q614" s="14">
        <v>94.545454545454504</v>
      </c>
      <c r="R614" s="2">
        <v>999</v>
      </c>
      <c r="S614" s="301">
        <v>7.4541113266676617E-2</v>
      </c>
      <c r="T614" s="14">
        <v>264.84848</v>
      </c>
      <c r="U614" s="301">
        <v>3.3060344827586206</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1816</v>
      </c>
      <c r="B615" s="2">
        <v>0</v>
      </c>
      <c r="C615" s="301">
        <v>0</v>
      </c>
      <c r="D615" s="2">
        <v>80</v>
      </c>
      <c r="E615" s="2">
        <v>0</v>
      </c>
      <c r="F615" s="301">
        <v>0</v>
      </c>
      <c r="G615" s="14">
        <v>10.303030303030299</v>
      </c>
      <c r="H615" s="2">
        <v>0</v>
      </c>
      <c r="I615" s="301">
        <v>0</v>
      </c>
      <c r="J615" s="14">
        <v>11.515152</v>
      </c>
      <c r="L615" s="2">
        <v>196</v>
      </c>
      <c r="M615" s="301">
        <v>4.4404168554599006E-2</v>
      </c>
      <c r="N615" s="2">
        <v>53.939393939393902</v>
      </c>
      <c r="O615" s="2">
        <v>283</v>
      </c>
      <c r="P615" s="301">
        <v>6.3254358515869469E-2</v>
      </c>
      <c r="Q615" s="14">
        <v>92.727272727272705</v>
      </c>
      <c r="R615" s="2">
        <v>488</v>
      </c>
      <c r="S615" s="301">
        <v>3.6412475749888075E-2</v>
      </c>
      <c r="T615" s="14">
        <v>155.15152</v>
      </c>
      <c r="U615" s="301">
        <v>1.489795918367347</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1817</v>
      </c>
      <c r="B616" s="2">
        <v>0</v>
      </c>
      <c r="C616" s="301">
        <v>0</v>
      </c>
      <c r="D616" s="2">
        <v>80</v>
      </c>
      <c r="E616" s="2">
        <v>0</v>
      </c>
      <c r="F616" s="301">
        <v>0</v>
      </c>
      <c r="G616" s="2">
        <v>10.303030303030299</v>
      </c>
      <c r="H616" s="2">
        <v>0</v>
      </c>
      <c r="I616" s="301">
        <v>0</v>
      </c>
      <c r="J616" s="14">
        <v>11.515152</v>
      </c>
      <c r="L616" s="2">
        <v>25</v>
      </c>
      <c r="M616" s="301">
        <v>5.6637970095151794E-3</v>
      </c>
      <c r="N616" s="2">
        <v>16.969696969696901</v>
      </c>
      <c r="O616" s="2">
        <v>25</v>
      </c>
      <c r="P616" s="301">
        <v>5.5878408582923558E-3</v>
      </c>
      <c r="Q616" s="2">
        <v>16.363636363636299</v>
      </c>
      <c r="R616" s="2">
        <v>0</v>
      </c>
      <c r="S616" s="301">
        <v>0</v>
      </c>
      <c r="T616" s="14">
        <v>18.787877999999999</v>
      </c>
      <c r="U616" s="301">
        <v>-1</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1818</v>
      </c>
      <c r="B617" s="2">
        <v>0</v>
      </c>
      <c r="C617" s="301">
        <v>0</v>
      </c>
      <c r="D617" s="2">
        <v>80</v>
      </c>
      <c r="E617" s="2">
        <v>0</v>
      </c>
      <c r="F617" s="301">
        <v>0</v>
      </c>
      <c r="G617" s="14">
        <v>10.303030303030299</v>
      </c>
      <c r="H617" s="2">
        <v>0</v>
      </c>
      <c r="I617" s="301">
        <v>0</v>
      </c>
      <c r="J617" s="14">
        <v>11.515152</v>
      </c>
      <c r="L617" s="2">
        <v>91</v>
      </c>
      <c r="M617" s="301">
        <v>2.061622111463525E-2</v>
      </c>
      <c r="N617" s="2">
        <v>34.545454545454497</v>
      </c>
      <c r="O617" s="2">
        <v>128</v>
      </c>
      <c r="P617" s="301">
        <v>2.8609745194456863E-2</v>
      </c>
      <c r="Q617" s="14">
        <v>63.030303030303003</v>
      </c>
      <c r="R617" s="2">
        <v>169</v>
      </c>
      <c r="S617" s="301">
        <v>1.2610058200268616E-2</v>
      </c>
      <c r="T617" s="14">
        <v>80</v>
      </c>
      <c r="U617" s="301">
        <v>0.8571428571428571</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1819</v>
      </c>
      <c r="B618" s="2">
        <v>0</v>
      </c>
      <c r="C618" s="301">
        <v>0</v>
      </c>
      <c r="D618" s="2">
        <v>80</v>
      </c>
      <c r="E618" s="2">
        <v>0</v>
      </c>
      <c r="F618" s="301">
        <v>0</v>
      </c>
      <c r="G618" s="14">
        <v>10.303030303030299</v>
      </c>
      <c r="H618" s="2">
        <v>0</v>
      </c>
      <c r="I618" s="301">
        <v>0</v>
      </c>
      <c r="J618" s="14">
        <v>11.515152</v>
      </c>
      <c r="L618" s="2">
        <v>80</v>
      </c>
      <c r="M618" s="301">
        <v>1.8124150430448571E-2</v>
      </c>
      <c r="N618" s="2">
        <v>37.5757575757575</v>
      </c>
      <c r="O618" s="2">
        <v>130</v>
      </c>
      <c r="P618" s="301">
        <v>2.9056772463120252E-2</v>
      </c>
      <c r="Q618" s="14">
        <v>59.393939393939398</v>
      </c>
      <c r="R618" s="2">
        <v>319</v>
      </c>
      <c r="S618" s="301">
        <v>2.380241754961946E-2</v>
      </c>
      <c r="T618" s="14">
        <v>133.33332799999999</v>
      </c>
      <c r="U618" s="301">
        <v>2.9874999999999998</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1820</v>
      </c>
      <c r="B619" s="2">
        <v>0</v>
      </c>
      <c r="C619" s="301">
        <v>0</v>
      </c>
      <c r="D619" s="2">
        <v>80</v>
      </c>
      <c r="E619" s="2">
        <v>0</v>
      </c>
      <c r="F619" s="301">
        <v>0</v>
      </c>
      <c r="G619" s="14">
        <v>10.303030303030299</v>
      </c>
      <c r="H619" s="2">
        <v>0</v>
      </c>
      <c r="I619" s="301">
        <v>0</v>
      </c>
      <c r="J619" s="14">
        <v>11.515152</v>
      </c>
      <c r="L619" s="2">
        <v>36</v>
      </c>
      <c r="M619" s="301">
        <v>8.155867693701857E-3</v>
      </c>
      <c r="N619" s="2">
        <v>21.2121212121212</v>
      </c>
      <c r="O619" s="2">
        <v>71</v>
      </c>
      <c r="P619" s="301">
        <v>1.586946803755029E-2</v>
      </c>
      <c r="Q619" s="14">
        <v>26.6666666666666</v>
      </c>
      <c r="R619" s="2">
        <v>511</v>
      </c>
      <c r="S619" s="301">
        <v>3.8128637516788542E-2</v>
      </c>
      <c r="T619" s="14">
        <v>221.81817599999999</v>
      </c>
      <c r="U619" s="301">
        <v>13.194444444444445</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1763</v>
      </c>
      <c r="B620" s="2">
        <v>0</v>
      </c>
      <c r="C620" s="301">
        <v>0</v>
      </c>
      <c r="D620" s="2">
        <v>80</v>
      </c>
      <c r="E620" s="2">
        <v>38</v>
      </c>
      <c r="F620" s="301">
        <v>0.33043478260869563</v>
      </c>
      <c r="G620" s="14">
        <v>38.181818181818102</v>
      </c>
      <c r="H620" s="2">
        <v>74</v>
      </c>
      <c r="I620" s="301">
        <v>0.69158878504672894</v>
      </c>
      <c r="J620" s="14">
        <v>57.5757561</v>
      </c>
      <c r="L620" s="2">
        <v>355</v>
      </c>
      <c r="M620" s="301">
        <v>8.0425917535115535E-2</v>
      </c>
      <c r="N620" s="2">
        <v>69.090909090909093</v>
      </c>
      <c r="O620" s="2">
        <v>537</v>
      </c>
      <c r="P620" s="301">
        <v>0.1200268216361198</v>
      </c>
      <c r="Q620" s="14">
        <v>115.151515151515</v>
      </c>
      <c r="R620" s="2">
        <v>1055</v>
      </c>
      <c r="S620" s="301">
        <v>7.8719594090434261E-2</v>
      </c>
      <c r="T620" s="14">
        <v>212.121216</v>
      </c>
      <c r="U620" s="301">
        <v>1.971830985915493</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1764</v>
      </c>
      <c r="B621" s="2">
        <v>0</v>
      </c>
      <c r="C621" s="301">
        <v>0</v>
      </c>
      <c r="D621" s="2">
        <v>80</v>
      </c>
      <c r="E621" s="2">
        <v>0</v>
      </c>
      <c r="F621" s="301">
        <v>0</v>
      </c>
      <c r="G621" s="14">
        <v>10.303030303030299</v>
      </c>
      <c r="H621" s="2">
        <v>15</v>
      </c>
      <c r="I621" s="301">
        <v>0.14018691588785046</v>
      </c>
      <c r="J621" s="14">
        <v>15.151515</v>
      </c>
      <c r="L621" s="2">
        <v>45</v>
      </c>
      <c r="M621" s="301">
        <v>1.0194834617127321E-2</v>
      </c>
      <c r="N621" s="2">
        <v>24.2424242424242</v>
      </c>
      <c r="O621" s="2">
        <v>71</v>
      </c>
      <c r="P621" s="301">
        <v>1.586946803755029E-2</v>
      </c>
      <c r="Q621" s="14">
        <v>29.696969696969699</v>
      </c>
      <c r="R621" s="2">
        <v>128</v>
      </c>
      <c r="S621" s="301">
        <v>9.550813311446053E-3</v>
      </c>
      <c r="T621" s="14">
        <v>52.727271999999999</v>
      </c>
      <c r="U621" s="301">
        <v>1.8444444444444446</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1821</v>
      </c>
      <c r="B622" s="2">
        <v>0</v>
      </c>
      <c r="C622" s="301">
        <v>0</v>
      </c>
      <c r="D622" s="2">
        <v>80</v>
      </c>
      <c r="E622" s="2">
        <v>0</v>
      </c>
      <c r="F622" s="301">
        <v>0</v>
      </c>
      <c r="G622" s="2">
        <v>10.303030303030299</v>
      </c>
      <c r="H622" s="2">
        <v>0</v>
      </c>
      <c r="I622" s="301">
        <v>0</v>
      </c>
      <c r="J622" s="14">
        <v>11.515152</v>
      </c>
      <c r="L622" s="2">
        <v>45</v>
      </c>
      <c r="M622" s="301">
        <v>1.0194834617127321E-2</v>
      </c>
      <c r="N622" s="2">
        <v>24.2424242424242</v>
      </c>
      <c r="O622" s="2">
        <v>38</v>
      </c>
      <c r="P622" s="301">
        <v>8.493518104604381E-3</v>
      </c>
      <c r="Q622" s="2">
        <v>20.606060606060598</v>
      </c>
      <c r="R622" s="2">
        <v>54</v>
      </c>
      <c r="S622" s="301">
        <v>4.0292493657663039E-3</v>
      </c>
      <c r="T622" s="14">
        <v>33.3333321</v>
      </c>
      <c r="U622" s="301">
        <v>0.2</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1822</v>
      </c>
      <c r="B623" s="2">
        <v>0</v>
      </c>
      <c r="C623" s="301">
        <v>0</v>
      </c>
      <c r="D623" s="2">
        <v>80</v>
      </c>
      <c r="E623" s="2">
        <v>0</v>
      </c>
      <c r="F623" s="301">
        <v>0</v>
      </c>
      <c r="G623" s="14">
        <v>10.303030303030299</v>
      </c>
      <c r="H623" s="2">
        <v>0</v>
      </c>
      <c r="I623" s="301">
        <v>0</v>
      </c>
      <c r="J623" s="14">
        <v>11.515152</v>
      </c>
      <c r="L623" s="2">
        <v>11</v>
      </c>
      <c r="M623" s="301">
        <v>2.4920706841866785E-3</v>
      </c>
      <c r="N623" s="2">
        <v>10.303030303030299</v>
      </c>
      <c r="O623" s="2">
        <v>3</v>
      </c>
      <c r="P623" s="301">
        <v>6.7054090299508275E-4</v>
      </c>
      <c r="Q623" s="14">
        <v>3.0303030303030298</v>
      </c>
      <c r="R623" s="2">
        <v>0</v>
      </c>
      <c r="S623" s="301">
        <v>0</v>
      </c>
      <c r="T623" s="14">
        <v>18.787877999999999</v>
      </c>
      <c r="U623" s="301">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1823</v>
      </c>
      <c r="B624" s="2">
        <v>0</v>
      </c>
      <c r="C624" s="301">
        <v>0</v>
      </c>
      <c r="D624" s="2">
        <v>80</v>
      </c>
      <c r="E624" s="2">
        <v>0</v>
      </c>
      <c r="F624" s="301">
        <v>0</v>
      </c>
      <c r="G624" s="14">
        <v>10.303030303030299</v>
      </c>
      <c r="H624" s="2">
        <v>0</v>
      </c>
      <c r="I624" s="301">
        <v>0</v>
      </c>
      <c r="J624" s="14">
        <v>11.515152</v>
      </c>
      <c r="L624" s="2">
        <v>19</v>
      </c>
      <c r="M624" s="301">
        <v>4.3044857272315357E-3</v>
      </c>
      <c r="N624" s="2">
        <v>18.181818181818102</v>
      </c>
      <c r="O624" s="2">
        <v>17</v>
      </c>
      <c r="P624" s="301">
        <v>3.7997317836388021E-3</v>
      </c>
      <c r="Q624" s="14">
        <v>16.969696969696901</v>
      </c>
      <c r="R624" s="2">
        <v>20</v>
      </c>
      <c r="S624" s="301">
        <v>1.4923145799134458E-3</v>
      </c>
      <c r="T624" s="14">
        <v>18.787877999999999</v>
      </c>
      <c r="U624" s="301">
        <v>5.2631578947368418E-2</v>
      </c>
      <c r="V624" s="2">
        <v>279</v>
      </c>
      <c r="W624" s="27">
        <v>1E-3</v>
      </c>
      <c r="X624" s="2">
        <v>84</v>
      </c>
      <c r="Y624" s="2">
        <v>750</v>
      </c>
      <c r="Z624" s="27">
        <v>3.0000000000000001E-3</v>
      </c>
      <c r="AA624" s="14">
        <v>116.97</v>
      </c>
      <c r="AB624" s="2">
        <v>1091</v>
      </c>
      <c r="AC624" s="27">
        <v>2E-3</v>
      </c>
      <c r="AD624" s="14">
        <v>232.73</v>
      </c>
      <c r="AE624" s="27">
        <v>2.91</v>
      </c>
    </row>
    <row r="625" spans="1:31" x14ac:dyDescent="0.3">
      <c r="A625" t="s">
        <v>1824</v>
      </c>
      <c r="B625" s="2">
        <v>0</v>
      </c>
      <c r="C625" s="301">
        <v>0</v>
      </c>
      <c r="D625" s="2">
        <v>80</v>
      </c>
      <c r="E625" s="2">
        <v>0</v>
      </c>
      <c r="F625" s="301">
        <v>0</v>
      </c>
      <c r="G625" s="14">
        <v>10.303030303030299</v>
      </c>
      <c r="H625" s="2">
        <v>0</v>
      </c>
      <c r="I625" s="301">
        <v>0</v>
      </c>
      <c r="J625" s="14">
        <v>11.515152</v>
      </c>
      <c r="L625" s="2">
        <v>15</v>
      </c>
      <c r="M625" s="301">
        <v>3.3982782057091075E-3</v>
      </c>
      <c r="N625" s="2">
        <v>13.3333333333333</v>
      </c>
      <c r="O625" s="2">
        <v>18</v>
      </c>
      <c r="P625" s="301">
        <v>4.0232454179704958E-3</v>
      </c>
      <c r="Q625" s="14">
        <v>9.6969696969696901</v>
      </c>
      <c r="R625" s="2">
        <v>34</v>
      </c>
      <c r="S625" s="301">
        <v>2.5369347858528579E-3</v>
      </c>
      <c r="T625" s="14">
        <v>27.878788</v>
      </c>
      <c r="U625" s="301">
        <v>1.2666666666666666</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1825</v>
      </c>
      <c r="B626" s="2">
        <v>0</v>
      </c>
      <c r="C626" s="301">
        <v>0</v>
      </c>
      <c r="D626" s="2">
        <v>80</v>
      </c>
      <c r="E626" s="2">
        <v>0</v>
      </c>
      <c r="F626" s="301">
        <v>0</v>
      </c>
      <c r="G626" s="14">
        <v>10.303030303030299</v>
      </c>
      <c r="H626" s="2">
        <v>15</v>
      </c>
      <c r="I626" s="301">
        <v>0.14018691588785046</v>
      </c>
      <c r="J626" s="14">
        <v>15.151515</v>
      </c>
      <c r="L626" s="2">
        <v>0</v>
      </c>
      <c r="M626" s="301">
        <v>0</v>
      </c>
      <c r="N626" s="2">
        <v>80</v>
      </c>
      <c r="O626" s="2">
        <v>33</v>
      </c>
      <c r="P626" s="301">
        <v>7.3759499329459095E-3</v>
      </c>
      <c r="Q626" s="14">
        <v>21.2121212121212</v>
      </c>
      <c r="R626" s="2">
        <v>74</v>
      </c>
      <c r="S626" s="301">
        <v>5.5215639456797491E-3</v>
      </c>
      <c r="T626" s="14">
        <v>33.3333321</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1765</v>
      </c>
      <c r="B627" s="2">
        <v>0</v>
      </c>
      <c r="C627" s="301">
        <v>0</v>
      </c>
      <c r="D627" s="2">
        <v>80</v>
      </c>
      <c r="E627" s="2">
        <v>38</v>
      </c>
      <c r="F627" s="301">
        <v>0.33043478260869563</v>
      </c>
      <c r="G627" s="14">
        <v>38.181818181818102</v>
      </c>
      <c r="H627" s="2">
        <v>59</v>
      </c>
      <c r="I627" s="301">
        <v>0.55140186915887845</v>
      </c>
      <c r="J627" s="14">
        <v>54.5454559</v>
      </c>
      <c r="L627" s="2">
        <v>310</v>
      </c>
      <c r="M627" s="301">
        <v>7.0231082917988213E-2</v>
      </c>
      <c r="N627" s="2">
        <v>63.030303030303003</v>
      </c>
      <c r="O627" s="2">
        <v>466</v>
      </c>
      <c r="P627" s="301">
        <v>0.10415735359856951</v>
      </c>
      <c r="Q627" s="14">
        <v>118.787878787878</v>
      </c>
      <c r="R627" s="2">
        <v>927</v>
      </c>
      <c r="S627" s="301">
        <v>6.9168780778988206E-2</v>
      </c>
      <c r="T627" s="14">
        <v>206.66667200000001</v>
      </c>
      <c r="U627" s="301">
        <v>1.9903225806451612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1821</v>
      </c>
      <c r="B628" s="2">
        <v>0</v>
      </c>
      <c r="C628" s="301">
        <v>0</v>
      </c>
      <c r="D628" s="2">
        <v>80</v>
      </c>
      <c r="E628" s="2">
        <v>38</v>
      </c>
      <c r="F628" s="301">
        <v>0.33043478260869563</v>
      </c>
      <c r="G628" s="14">
        <v>38.181818181818102</v>
      </c>
      <c r="H628" s="2">
        <v>59</v>
      </c>
      <c r="I628" s="301">
        <v>0.55140186915887845</v>
      </c>
      <c r="J628" s="14">
        <v>54.5454559</v>
      </c>
      <c r="L628" s="2">
        <v>274</v>
      </c>
      <c r="M628" s="301">
        <v>6.2075215224286363E-2</v>
      </c>
      <c r="N628" s="2">
        <v>55.151515151515099</v>
      </c>
      <c r="O628" s="2">
        <v>438</v>
      </c>
      <c r="P628" s="301">
        <v>9.7898971837282078E-2</v>
      </c>
      <c r="Q628" s="14">
        <v>120</v>
      </c>
      <c r="R628" s="2">
        <v>814</v>
      </c>
      <c r="S628" s="301">
        <v>6.0737203402477243E-2</v>
      </c>
      <c r="T628" s="14">
        <v>199.393936</v>
      </c>
      <c r="U628" s="301">
        <v>1.9708029197080292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1822</v>
      </c>
      <c r="B629" s="2">
        <v>0</v>
      </c>
      <c r="C629" s="301">
        <v>0</v>
      </c>
      <c r="D629" s="2">
        <v>80</v>
      </c>
      <c r="E629" s="2">
        <v>38</v>
      </c>
      <c r="F629" s="301">
        <v>0.33043478260869563</v>
      </c>
      <c r="G629" s="14">
        <v>38.181818181818102</v>
      </c>
      <c r="H629" s="2">
        <v>0</v>
      </c>
      <c r="I629" s="301">
        <v>0</v>
      </c>
      <c r="J629" s="14">
        <v>11.515152</v>
      </c>
      <c r="L629" s="2">
        <v>60</v>
      </c>
      <c r="M629" s="301">
        <v>1.359311282283643E-2</v>
      </c>
      <c r="N629" s="2">
        <v>25.4545454545454</v>
      </c>
      <c r="O629" s="2">
        <v>154</v>
      </c>
      <c r="P629" s="301">
        <v>3.442109968708091E-2</v>
      </c>
      <c r="Q629" s="14">
        <v>58.787878787878803</v>
      </c>
      <c r="R629" s="2">
        <v>62</v>
      </c>
      <c r="S629" s="301">
        <v>4.6261751977316815E-3</v>
      </c>
      <c r="T629" s="14">
        <v>29.69697</v>
      </c>
      <c r="U629" s="301">
        <v>3.3333333333333333E-2</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1823</v>
      </c>
      <c r="B630" s="2">
        <v>0</v>
      </c>
      <c r="C630" s="301">
        <v>0</v>
      </c>
      <c r="D630" s="2">
        <v>80</v>
      </c>
      <c r="E630" s="2">
        <v>0</v>
      </c>
      <c r="F630" s="301">
        <v>0</v>
      </c>
      <c r="G630" s="14">
        <v>10.303030303030299</v>
      </c>
      <c r="H630" s="2">
        <v>0</v>
      </c>
      <c r="I630" s="301">
        <v>0</v>
      </c>
      <c r="J630" s="14">
        <v>11.515152</v>
      </c>
      <c r="L630" s="2">
        <v>86</v>
      </c>
      <c r="M630" s="301">
        <v>1.9483461712732214E-2</v>
      </c>
      <c r="N630" s="2">
        <v>33.939393939393902</v>
      </c>
      <c r="O630" s="2">
        <v>112</v>
      </c>
      <c r="P630" s="301">
        <v>2.5033527045149755E-2</v>
      </c>
      <c r="Q630" s="14">
        <v>47.272727272727202</v>
      </c>
      <c r="R630" s="2">
        <v>269</v>
      </c>
      <c r="S630" s="301">
        <v>2.0071631099835844E-2</v>
      </c>
      <c r="T630" s="14">
        <v>82.424239999999998</v>
      </c>
      <c r="U630" s="301">
        <v>2.1279069767441858</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1824</v>
      </c>
      <c r="B631" s="2">
        <v>0</v>
      </c>
      <c r="C631" s="301">
        <v>0</v>
      </c>
      <c r="D631" s="2">
        <v>80</v>
      </c>
      <c r="E631" s="2">
        <v>0</v>
      </c>
      <c r="F631" s="301">
        <v>0</v>
      </c>
      <c r="G631" s="14">
        <v>10.303030303030299</v>
      </c>
      <c r="H631" s="2">
        <v>59</v>
      </c>
      <c r="I631" s="301">
        <v>0.55140186915887845</v>
      </c>
      <c r="J631" s="14">
        <v>54.5454559</v>
      </c>
      <c r="L631" s="2">
        <v>128</v>
      </c>
      <c r="M631" s="301">
        <v>2.8998640688717717E-2</v>
      </c>
      <c r="N631" s="2">
        <v>41.818181818181799</v>
      </c>
      <c r="O631" s="2">
        <v>172</v>
      </c>
      <c r="P631" s="301">
        <v>3.844434510505141E-2</v>
      </c>
      <c r="Q631" s="14">
        <v>78.787878787878796</v>
      </c>
      <c r="R631" s="2">
        <v>483</v>
      </c>
      <c r="S631" s="301">
        <v>3.6039397104909714E-2</v>
      </c>
      <c r="T631" s="14">
        <v>187.878784</v>
      </c>
      <c r="U631" s="301">
        <v>2.7734375</v>
      </c>
      <c r="V631" s="2">
        <v>5211</v>
      </c>
      <c r="W631" s="27">
        <v>2.7E-2</v>
      </c>
      <c r="X631" s="2">
        <v>300</v>
      </c>
      <c r="Y631" s="2">
        <v>7834</v>
      </c>
      <c r="Z631" s="27">
        <v>3.1E-2</v>
      </c>
      <c r="AA631" s="14">
        <v>369.09</v>
      </c>
      <c r="AB631" s="2">
        <v>12441</v>
      </c>
      <c r="AC631" s="27">
        <v>2.4E-2</v>
      </c>
      <c r="AD631" s="14">
        <v>820.61</v>
      </c>
      <c r="AE631" s="27">
        <v>1.387</v>
      </c>
    </row>
    <row r="632" spans="1:31" x14ac:dyDescent="0.3">
      <c r="A632" t="s">
        <v>1825</v>
      </c>
      <c r="B632" s="2">
        <v>0</v>
      </c>
      <c r="C632" s="301">
        <v>0</v>
      </c>
      <c r="D632" s="2">
        <v>80</v>
      </c>
      <c r="E632" s="2">
        <v>0</v>
      </c>
      <c r="F632" s="301">
        <v>0</v>
      </c>
      <c r="G632" s="14">
        <v>10.303030303030299</v>
      </c>
      <c r="H632" s="2">
        <v>0</v>
      </c>
      <c r="I632" s="301">
        <v>0</v>
      </c>
      <c r="J632" s="14">
        <v>11.515152</v>
      </c>
      <c r="L632" s="2">
        <v>36</v>
      </c>
      <c r="M632" s="301">
        <v>8.155867693701857E-3</v>
      </c>
      <c r="N632" s="2">
        <v>22.424242424242401</v>
      </c>
      <c r="O632" s="2">
        <v>28</v>
      </c>
      <c r="P632" s="301">
        <v>6.2583817612874388E-3</v>
      </c>
      <c r="Q632" s="14">
        <v>13.3333333333333</v>
      </c>
      <c r="R632" s="2">
        <v>113</v>
      </c>
      <c r="S632" s="301">
        <v>8.4315773765109691E-3</v>
      </c>
      <c r="T632" s="14">
        <v>45.4545441</v>
      </c>
      <c r="U632" s="301">
        <v>2.1388888888888888</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1814</v>
      </c>
      <c r="B633" s="2">
        <v>30</v>
      </c>
      <c r="C633" s="301">
        <v>1</v>
      </c>
      <c r="D633" s="2">
        <v>21.818181818181799</v>
      </c>
      <c r="E633" s="2">
        <v>77</v>
      </c>
      <c r="F633" s="301">
        <v>0.66956521739130437</v>
      </c>
      <c r="G633" s="14">
        <v>38.787878787878697</v>
      </c>
      <c r="H633" s="2">
        <v>33</v>
      </c>
      <c r="I633" s="301">
        <v>0.30841121495327101</v>
      </c>
      <c r="J633" s="14">
        <v>34.5454559</v>
      </c>
      <c r="K633" s="301">
        <v>0.1</v>
      </c>
      <c r="L633" s="2">
        <v>3827</v>
      </c>
      <c r="M633" s="301">
        <v>0.86701404621658362</v>
      </c>
      <c r="N633" s="2">
        <v>250.30303030303</v>
      </c>
      <c r="O633" s="2">
        <v>3583</v>
      </c>
      <c r="P633" s="301">
        <v>0.80084935181046046</v>
      </c>
      <c r="Q633" s="14">
        <v>250.30303030303</v>
      </c>
      <c r="R633" s="2">
        <v>11348</v>
      </c>
      <c r="S633" s="301">
        <v>0.84673929264288916</v>
      </c>
      <c r="T633" s="14">
        <v>765.45450000000005</v>
      </c>
      <c r="U633" s="301">
        <v>1.9652469297099555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1762</v>
      </c>
      <c r="B634" s="2">
        <v>30</v>
      </c>
      <c r="C634" s="301">
        <v>1</v>
      </c>
      <c r="D634" s="2">
        <v>21.818181818181799</v>
      </c>
      <c r="E634" s="2">
        <v>38</v>
      </c>
      <c r="F634" s="301">
        <v>0.33043478260869563</v>
      </c>
      <c r="G634" s="14">
        <v>30.303030303030301</v>
      </c>
      <c r="H634" s="2">
        <v>33</v>
      </c>
      <c r="I634" s="301">
        <v>0.30841121495327101</v>
      </c>
      <c r="J634" s="14">
        <v>34.5454559</v>
      </c>
      <c r="K634" s="301">
        <v>0.1</v>
      </c>
      <c r="L634" s="2">
        <v>2645</v>
      </c>
      <c r="M634" s="301">
        <v>0.5992297236067059</v>
      </c>
      <c r="N634" s="2">
        <v>203.030303030303</v>
      </c>
      <c r="O634" s="2">
        <v>2500</v>
      </c>
      <c r="P634" s="301">
        <v>0.55878408582923556</v>
      </c>
      <c r="Q634" s="14">
        <v>232.12121212121201</v>
      </c>
      <c r="R634" s="2">
        <v>7832</v>
      </c>
      <c r="S634" s="301">
        <v>0.58439038949410538</v>
      </c>
      <c r="T634" s="14">
        <v>660.60609999999997</v>
      </c>
      <c r="U634" s="301">
        <v>1.9610586011342155</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1816</v>
      </c>
      <c r="B635" s="2">
        <v>0</v>
      </c>
      <c r="C635" s="301">
        <v>0</v>
      </c>
      <c r="D635" s="2">
        <v>80</v>
      </c>
      <c r="E635" s="2">
        <v>12</v>
      </c>
      <c r="F635" s="301">
        <v>0.10434782608695652</v>
      </c>
      <c r="G635" s="14">
        <v>13.3333333333333</v>
      </c>
      <c r="H635" s="2">
        <v>0</v>
      </c>
      <c r="I635" s="301">
        <v>0</v>
      </c>
      <c r="J635" s="14">
        <v>11.515152</v>
      </c>
      <c r="L635" s="2">
        <v>1354</v>
      </c>
      <c r="M635" s="301">
        <v>0.3067512460353421</v>
      </c>
      <c r="N635" s="2">
        <v>160</v>
      </c>
      <c r="O635" s="2">
        <v>1293</v>
      </c>
      <c r="P635" s="301">
        <v>0.28900312919088067</v>
      </c>
      <c r="Q635" s="14">
        <v>181.81818181818099</v>
      </c>
      <c r="R635" s="2">
        <v>4318</v>
      </c>
      <c r="S635" s="301">
        <v>0.32219071780331293</v>
      </c>
      <c r="T635" s="14">
        <v>444.24243200000001</v>
      </c>
      <c r="U635" s="301">
        <v>2.1890694239290989</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1817</v>
      </c>
      <c r="B636" s="2">
        <v>0</v>
      </c>
      <c r="C636" s="301">
        <v>0</v>
      </c>
      <c r="D636" s="2">
        <v>80</v>
      </c>
      <c r="E636" s="2">
        <v>0</v>
      </c>
      <c r="F636" s="301">
        <v>0</v>
      </c>
      <c r="G636" s="14">
        <v>10.303030303030299</v>
      </c>
      <c r="H636" s="2">
        <v>0</v>
      </c>
      <c r="I636" s="301">
        <v>0</v>
      </c>
      <c r="J636" s="14">
        <v>11.515152</v>
      </c>
      <c r="L636" s="2">
        <v>295</v>
      </c>
      <c r="M636" s="301">
        <v>6.6832804712279106E-2</v>
      </c>
      <c r="N636" s="2">
        <v>75.757575757575694</v>
      </c>
      <c r="O636" s="2">
        <v>153</v>
      </c>
      <c r="P636" s="301">
        <v>3.4197586052749217E-2</v>
      </c>
      <c r="Q636" s="14">
        <v>55.757575757575701</v>
      </c>
      <c r="R636" s="2">
        <v>603</v>
      </c>
      <c r="S636" s="301">
        <v>4.4993284584390392E-2</v>
      </c>
      <c r="T636" s="14">
        <v>143.636368</v>
      </c>
      <c r="U636" s="301">
        <v>1.0440677966101695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1818</v>
      </c>
      <c r="B637" s="2">
        <v>0</v>
      </c>
      <c r="C637" s="301">
        <v>0</v>
      </c>
      <c r="D637" s="2">
        <v>80</v>
      </c>
      <c r="E637" s="2">
        <v>0</v>
      </c>
      <c r="F637" s="301">
        <v>0</v>
      </c>
      <c r="G637" s="14">
        <v>10.303030303030299</v>
      </c>
      <c r="H637" s="2">
        <v>0</v>
      </c>
      <c r="I637" s="301">
        <v>0</v>
      </c>
      <c r="J637" s="14">
        <v>11.515152</v>
      </c>
      <c r="L637" s="2">
        <v>318</v>
      </c>
      <c r="M637" s="301">
        <v>7.2043497961033071E-2</v>
      </c>
      <c r="N637" s="2">
        <v>72.121212121212096</v>
      </c>
      <c r="O637" s="2">
        <v>270</v>
      </c>
      <c r="P637" s="301">
        <v>6.034868126955744E-2</v>
      </c>
      <c r="Q637" s="14">
        <v>65.454545454545396</v>
      </c>
      <c r="R637" s="2">
        <v>1118</v>
      </c>
      <c r="S637" s="301">
        <v>8.3420385017161619E-2</v>
      </c>
      <c r="T637" s="14">
        <v>266.66665599999999</v>
      </c>
      <c r="U637" s="301">
        <v>2.5157232704402515</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1819</v>
      </c>
      <c r="B638" s="2">
        <v>0</v>
      </c>
      <c r="C638" s="301">
        <v>0</v>
      </c>
      <c r="D638" s="2">
        <v>80</v>
      </c>
      <c r="E638" s="2">
        <v>12</v>
      </c>
      <c r="F638" s="301">
        <v>0.10434782608695652</v>
      </c>
      <c r="G638" s="14">
        <v>13.3333333333333</v>
      </c>
      <c r="H638" s="2">
        <v>0</v>
      </c>
      <c r="I638" s="301">
        <v>0</v>
      </c>
      <c r="J638" s="14">
        <v>11.515152</v>
      </c>
      <c r="L638" s="2">
        <v>741</v>
      </c>
      <c r="M638" s="301">
        <v>0.1678749433620299</v>
      </c>
      <c r="N638" s="2">
        <v>112.72727272727199</v>
      </c>
      <c r="O638" s="2">
        <v>870</v>
      </c>
      <c r="P638" s="301">
        <v>0.19445686186857397</v>
      </c>
      <c r="Q638" s="14">
        <v>143.030303030303</v>
      </c>
      <c r="R638" s="2">
        <v>2597</v>
      </c>
      <c r="S638" s="301">
        <v>0.19377704820176092</v>
      </c>
      <c r="T638" s="14">
        <v>371.51513699999998</v>
      </c>
      <c r="U638" s="301">
        <v>2.5047233468286101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1820</v>
      </c>
      <c r="B639" s="2">
        <v>30</v>
      </c>
      <c r="C639" s="301">
        <v>1</v>
      </c>
      <c r="D639" s="2">
        <v>21.818181818181799</v>
      </c>
      <c r="E639" s="2">
        <v>26</v>
      </c>
      <c r="F639" s="301">
        <v>0.22608695652173913</v>
      </c>
      <c r="G639" s="14">
        <v>27.272727272727199</v>
      </c>
      <c r="H639" s="2">
        <v>33</v>
      </c>
      <c r="I639" s="301">
        <v>0.30841121495327101</v>
      </c>
      <c r="J639" s="14">
        <v>34.5454559</v>
      </c>
      <c r="K639" s="301">
        <v>0.1</v>
      </c>
      <c r="L639" s="2">
        <v>1291</v>
      </c>
      <c r="M639" s="301">
        <v>0.29247847757136386</v>
      </c>
      <c r="N639" s="2">
        <v>135.75757575757501</v>
      </c>
      <c r="O639" s="2">
        <v>1207</v>
      </c>
      <c r="P639" s="301">
        <v>0.26978095663835494</v>
      </c>
      <c r="Q639" s="14">
        <v>129.69696969696901</v>
      </c>
      <c r="R639" s="2">
        <v>3514</v>
      </c>
      <c r="S639" s="301">
        <v>0.26219967169079245</v>
      </c>
      <c r="T639" s="14">
        <v>436.96969999999999</v>
      </c>
      <c r="U639" s="301">
        <v>1.7219209914794733</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1763</v>
      </c>
      <c r="B640" s="2">
        <v>0</v>
      </c>
      <c r="C640" s="301">
        <v>0</v>
      </c>
      <c r="D640" s="2">
        <v>80</v>
      </c>
      <c r="E640" s="2">
        <v>39</v>
      </c>
      <c r="F640" s="301">
        <v>0.33913043478260868</v>
      </c>
      <c r="G640" s="14">
        <v>26.6666666666666</v>
      </c>
      <c r="H640" s="2">
        <v>0</v>
      </c>
      <c r="I640" s="301">
        <v>0</v>
      </c>
      <c r="J640" s="14">
        <v>11.515152</v>
      </c>
      <c r="L640" s="2">
        <v>1182</v>
      </c>
      <c r="M640" s="301">
        <v>0.26778432260987767</v>
      </c>
      <c r="N640" s="2">
        <v>153.939393939393</v>
      </c>
      <c r="O640" s="2">
        <v>1083</v>
      </c>
      <c r="P640" s="301">
        <v>0.24206526598122485</v>
      </c>
      <c r="Q640" s="14">
        <v>124.84848484848401</v>
      </c>
      <c r="R640" s="2">
        <v>3516</v>
      </c>
      <c r="S640" s="301">
        <v>0.26234890314878379</v>
      </c>
      <c r="T640" s="14">
        <v>509.69695999999999</v>
      </c>
      <c r="U640" s="301">
        <v>1.9746192893401016</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1764</v>
      </c>
      <c r="B641" s="2">
        <v>0</v>
      </c>
      <c r="C641" s="301">
        <v>0</v>
      </c>
      <c r="D641" s="2">
        <v>80</v>
      </c>
      <c r="E641" s="2">
        <v>13</v>
      </c>
      <c r="F641" s="301">
        <v>0.11304347826086956</v>
      </c>
      <c r="G641" s="14">
        <v>13.3333333333333</v>
      </c>
      <c r="H641" s="2">
        <v>0</v>
      </c>
      <c r="I641" s="301">
        <v>0</v>
      </c>
      <c r="J641" s="14">
        <v>11.515152</v>
      </c>
      <c r="L641" s="2">
        <v>386</v>
      </c>
      <c r="M641" s="301">
        <v>8.744902582691437E-2</v>
      </c>
      <c r="N641" s="2">
        <v>83.636363636363598</v>
      </c>
      <c r="O641" s="2">
        <v>428</v>
      </c>
      <c r="P641" s="301">
        <v>9.5663835493965135E-2</v>
      </c>
      <c r="Q641" s="14">
        <v>67.878787878787804</v>
      </c>
      <c r="R641" s="2">
        <v>1483</v>
      </c>
      <c r="S641" s="301">
        <v>0.11065512610058201</v>
      </c>
      <c r="T641" s="14">
        <v>267.27273600000001</v>
      </c>
      <c r="U641" s="301">
        <v>2.8419689119170983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1821</v>
      </c>
      <c r="B642" s="2">
        <v>0</v>
      </c>
      <c r="C642" s="301">
        <v>0</v>
      </c>
      <c r="D642" s="2">
        <v>80</v>
      </c>
      <c r="E642" s="2">
        <v>0</v>
      </c>
      <c r="F642" s="301">
        <v>0</v>
      </c>
      <c r="G642" s="14">
        <v>10.303030303030299</v>
      </c>
      <c r="H642" s="2">
        <v>0</v>
      </c>
      <c r="I642" s="301">
        <v>0</v>
      </c>
      <c r="J642" s="14">
        <v>11.515152</v>
      </c>
      <c r="L642" s="2">
        <v>188</v>
      </c>
      <c r="M642" s="301">
        <v>4.2591753511554149E-2</v>
      </c>
      <c r="N642" s="2">
        <v>51.515151515151501</v>
      </c>
      <c r="O642" s="2">
        <v>231</v>
      </c>
      <c r="P642" s="301">
        <v>5.1631649530621368E-2</v>
      </c>
      <c r="Q642" s="14">
        <v>54.545454545454497</v>
      </c>
      <c r="R642" s="2">
        <v>965</v>
      </c>
      <c r="S642" s="301">
        <v>7.2004178480823758E-2</v>
      </c>
      <c r="T642" s="14">
        <v>235.15152</v>
      </c>
      <c r="U642" s="301">
        <v>4.1329787234042552</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1822</v>
      </c>
      <c r="B643" s="2">
        <v>0</v>
      </c>
      <c r="C643" s="301">
        <v>0</v>
      </c>
      <c r="D643" s="2">
        <v>80</v>
      </c>
      <c r="E643" s="2">
        <v>0</v>
      </c>
      <c r="F643" s="301">
        <v>0</v>
      </c>
      <c r="G643" s="14">
        <v>10.303030303030299</v>
      </c>
      <c r="H643" s="2">
        <v>0</v>
      </c>
      <c r="I643" s="301">
        <v>0</v>
      </c>
      <c r="J643" s="14">
        <v>11.515152</v>
      </c>
      <c r="L643" s="2">
        <v>68</v>
      </c>
      <c r="M643" s="301">
        <v>1.5405527865881287E-2</v>
      </c>
      <c r="N643" s="2">
        <v>27.878787878787801</v>
      </c>
      <c r="O643" s="2">
        <v>21</v>
      </c>
      <c r="P643" s="301">
        <v>4.6937863209655789E-3</v>
      </c>
      <c r="Q643" s="14">
        <v>21.2121212121212</v>
      </c>
      <c r="R643" s="2">
        <v>237</v>
      </c>
      <c r="S643" s="301">
        <v>1.7683927771974334E-2</v>
      </c>
      <c r="T643" s="14">
        <v>116.969696</v>
      </c>
      <c r="U643" s="301">
        <v>2.4852941176470589</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1823</v>
      </c>
      <c r="B644" s="2">
        <v>0</v>
      </c>
      <c r="C644" s="301">
        <v>0</v>
      </c>
      <c r="D644" s="2">
        <v>80</v>
      </c>
      <c r="E644" s="2">
        <v>0</v>
      </c>
      <c r="F644" s="301">
        <v>0</v>
      </c>
      <c r="G644" s="14">
        <v>10.303030303030299</v>
      </c>
      <c r="H644" s="2">
        <v>0</v>
      </c>
      <c r="I644" s="301">
        <v>0</v>
      </c>
      <c r="J644" s="14">
        <v>11.515152</v>
      </c>
      <c r="L644" s="2">
        <v>20</v>
      </c>
      <c r="M644" s="301">
        <v>4.5310376076121428E-3</v>
      </c>
      <c r="N644" s="2">
        <v>13.9393939393939</v>
      </c>
      <c r="O644" s="2">
        <v>61</v>
      </c>
      <c r="P644" s="301">
        <v>1.3634331694233347E-2</v>
      </c>
      <c r="Q644" s="14">
        <v>28.484848484848399</v>
      </c>
      <c r="R644" s="2">
        <v>258</v>
      </c>
      <c r="S644" s="301">
        <v>1.9250858080883452E-2</v>
      </c>
      <c r="T644" s="14">
        <v>138.18182400000001</v>
      </c>
      <c r="U644" s="301">
        <v>11.9</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1824</v>
      </c>
      <c r="B645" s="2">
        <v>0</v>
      </c>
      <c r="C645" s="301">
        <v>0</v>
      </c>
      <c r="D645" s="2">
        <v>80</v>
      </c>
      <c r="E645" s="2">
        <v>0</v>
      </c>
      <c r="F645" s="301">
        <v>0</v>
      </c>
      <c r="G645" s="14">
        <v>10.303030303030299</v>
      </c>
      <c r="H645" s="2">
        <v>0</v>
      </c>
      <c r="I645" s="301">
        <v>0</v>
      </c>
      <c r="J645" s="14">
        <v>11.515152</v>
      </c>
      <c r="L645" s="2">
        <v>100</v>
      </c>
      <c r="M645" s="301">
        <v>2.2655188038060717E-2</v>
      </c>
      <c r="N645" s="2">
        <v>37.5757575757575</v>
      </c>
      <c r="O645" s="2">
        <v>149</v>
      </c>
      <c r="P645" s="301">
        <v>3.3303531515422438E-2</v>
      </c>
      <c r="Q645" s="14">
        <v>43.030303030303003</v>
      </c>
      <c r="R645" s="2">
        <v>470</v>
      </c>
      <c r="S645" s="301">
        <v>3.5069392627965976E-2</v>
      </c>
      <c r="T645" s="14">
        <v>168.484848</v>
      </c>
      <c r="U645" s="301">
        <v>3.7</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1825</v>
      </c>
      <c r="B646" s="2">
        <v>0</v>
      </c>
      <c r="C646" s="301">
        <v>0</v>
      </c>
      <c r="D646" s="2">
        <v>80</v>
      </c>
      <c r="E646" s="2">
        <v>13</v>
      </c>
      <c r="F646" s="301">
        <v>0.11304347826086956</v>
      </c>
      <c r="G646" s="14">
        <v>13.3333333333333</v>
      </c>
      <c r="H646" s="2">
        <v>0</v>
      </c>
      <c r="I646" s="301">
        <v>0</v>
      </c>
      <c r="J646" s="14">
        <v>11.515152</v>
      </c>
      <c r="L646" s="2">
        <v>198</v>
      </c>
      <c r="M646" s="301">
        <v>4.4857272315360221E-2</v>
      </c>
      <c r="N646" s="2">
        <v>64.848484848484802</v>
      </c>
      <c r="O646" s="2">
        <v>197</v>
      </c>
      <c r="P646" s="301">
        <v>4.4032185963343767E-2</v>
      </c>
      <c r="Q646" s="14">
        <v>53.939393939393902</v>
      </c>
      <c r="R646" s="2">
        <v>518</v>
      </c>
      <c r="S646" s="301">
        <v>3.8650947619758243E-2</v>
      </c>
      <c r="T646" s="14">
        <v>115.151512</v>
      </c>
      <c r="U646" s="301">
        <v>1.6161616161616161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1765</v>
      </c>
      <c r="B647" s="2">
        <v>0</v>
      </c>
      <c r="C647" s="301">
        <v>0</v>
      </c>
      <c r="D647" s="2">
        <v>80</v>
      </c>
      <c r="E647" s="2">
        <v>26</v>
      </c>
      <c r="F647" s="301">
        <v>0.22608695652173913</v>
      </c>
      <c r="G647" s="14">
        <v>24.2424242424242</v>
      </c>
      <c r="H647" s="2">
        <v>0</v>
      </c>
      <c r="I647" s="301">
        <v>0</v>
      </c>
      <c r="J647" s="14">
        <v>11.515152</v>
      </c>
      <c r="L647" s="2">
        <v>796</v>
      </c>
      <c r="M647" s="301">
        <v>0.18033529678296331</v>
      </c>
      <c r="N647" s="2">
        <v>128.48484848484799</v>
      </c>
      <c r="O647" s="2">
        <v>655</v>
      </c>
      <c r="P647" s="301">
        <v>0.14640143048725973</v>
      </c>
      <c r="Q647" s="14">
        <v>105.454545454545</v>
      </c>
      <c r="R647" s="2">
        <v>2033</v>
      </c>
      <c r="S647" s="301">
        <v>0.15169377704820175</v>
      </c>
      <c r="T647" s="14">
        <v>406.06060000000002</v>
      </c>
      <c r="U647" s="301">
        <v>1.5540201005025125</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1821</v>
      </c>
      <c r="B648" s="2">
        <v>0</v>
      </c>
      <c r="C648" s="301">
        <v>0</v>
      </c>
      <c r="D648" s="2">
        <v>80</v>
      </c>
      <c r="E648" s="2">
        <v>26</v>
      </c>
      <c r="F648" s="301">
        <v>0.22608695652173913</v>
      </c>
      <c r="G648" s="14">
        <v>24.2424242424242</v>
      </c>
      <c r="H648" s="2">
        <v>0</v>
      </c>
      <c r="I648" s="301">
        <v>0</v>
      </c>
      <c r="J648" s="14">
        <v>11.515152</v>
      </c>
      <c r="L648" s="2">
        <v>525</v>
      </c>
      <c r="M648" s="301">
        <v>0.11893973719981876</v>
      </c>
      <c r="N648" s="2">
        <v>105.454545454545</v>
      </c>
      <c r="O648" s="2">
        <v>501</v>
      </c>
      <c r="P648" s="301">
        <v>0.11198033080017882</v>
      </c>
      <c r="Q648" s="14">
        <v>97.575757575757606</v>
      </c>
      <c r="R648" s="2">
        <v>1283</v>
      </c>
      <c r="S648" s="301">
        <v>9.5731980301447542E-2</v>
      </c>
      <c r="T648" s="14">
        <v>359.39395100000002</v>
      </c>
      <c r="U648" s="301">
        <v>1.4438095238095239</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1822</v>
      </c>
      <c r="B649" s="2">
        <v>0</v>
      </c>
      <c r="C649" s="301">
        <v>0</v>
      </c>
      <c r="D649" s="2">
        <v>80</v>
      </c>
      <c r="E649" s="2">
        <v>0</v>
      </c>
      <c r="F649" s="301">
        <v>0</v>
      </c>
      <c r="G649" s="14">
        <v>10.303030303030299</v>
      </c>
      <c r="H649" s="2">
        <v>0</v>
      </c>
      <c r="I649" s="301">
        <v>0</v>
      </c>
      <c r="J649" s="14">
        <v>11.515152</v>
      </c>
      <c r="L649" s="2">
        <v>122</v>
      </c>
      <c r="M649" s="301">
        <v>2.7639329406434075E-2</v>
      </c>
      <c r="N649" s="2">
        <v>39.393939393939398</v>
      </c>
      <c r="O649" s="2">
        <v>177</v>
      </c>
      <c r="P649" s="301">
        <v>3.9561913276709881E-2</v>
      </c>
      <c r="Q649" s="14">
        <v>70.303030303030297</v>
      </c>
      <c r="R649" s="2">
        <v>159</v>
      </c>
      <c r="S649" s="301">
        <v>1.1863900910311894E-2</v>
      </c>
      <c r="T649" s="14">
        <v>52.121212</v>
      </c>
      <c r="U649" s="301">
        <v>0.30327868852459017</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1823</v>
      </c>
      <c r="B650" s="2">
        <v>0</v>
      </c>
      <c r="C650" s="301">
        <v>0</v>
      </c>
      <c r="D650" s="2">
        <v>80</v>
      </c>
      <c r="E650" s="2">
        <v>0</v>
      </c>
      <c r="F650" s="301">
        <v>0</v>
      </c>
      <c r="G650" s="14">
        <v>10.303030303030299</v>
      </c>
      <c r="H650" s="2">
        <v>0</v>
      </c>
      <c r="I650" s="301">
        <v>0</v>
      </c>
      <c r="J650" s="14">
        <v>11.515152</v>
      </c>
      <c r="L650" s="2">
        <v>125</v>
      </c>
      <c r="M650" s="301">
        <v>2.8318985047575896E-2</v>
      </c>
      <c r="N650" s="2">
        <v>62.424242424242401</v>
      </c>
      <c r="O650" s="2">
        <v>21</v>
      </c>
      <c r="P650" s="301">
        <v>4.6937863209655789E-3</v>
      </c>
      <c r="Q650" s="14">
        <v>16.969696969696901</v>
      </c>
      <c r="R650" s="2">
        <v>407</v>
      </c>
      <c r="S650" s="301">
        <v>3.0368601701238621E-2</v>
      </c>
      <c r="T650" s="14">
        <v>162.42424</v>
      </c>
      <c r="U650" s="301">
        <v>2.2559999999999998</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1824</v>
      </c>
      <c r="B651" s="2">
        <v>0</v>
      </c>
      <c r="C651" s="301">
        <v>0</v>
      </c>
      <c r="D651" s="2">
        <v>80</v>
      </c>
      <c r="E651" s="2">
        <v>26</v>
      </c>
      <c r="F651" s="301">
        <v>0.22608695652173913</v>
      </c>
      <c r="G651" s="14">
        <v>24.2424242424242</v>
      </c>
      <c r="H651" s="2">
        <v>0</v>
      </c>
      <c r="I651" s="301">
        <v>0</v>
      </c>
      <c r="J651" s="14">
        <v>11.515152</v>
      </c>
      <c r="L651" s="2">
        <v>278</v>
      </c>
      <c r="M651" s="301">
        <v>6.2981422745808785E-2</v>
      </c>
      <c r="N651" s="2">
        <v>72.121212121212096</v>
      </c>
      <c r="O651" s="2">
        <v>303</v>
      </c>
      <c r="P651" s="301">
        <v>6.7724631202503355E-2</v>
      </c>
      <c r="Q651" s="14">
        <v>85.454545454545396</v>
      </c>
      <c r="R651" s="2">
        <v>717</v>
      </c>
      <c r="S651" s="301">
        <v>5.3499477689897032E-2</v>
      </c>
      <c r="T651" s="14">
        <v>272.121216</v>
      </c>
      <c r="U651" s="301">
        <v>1.579136690647482</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1825</v>
      </c>
      <c r="B652" s="2">
        <v>0</v>
      </c>
      <c r="C652" s="301">
        <v>0</v>
      </c>
      <c r="D652" s="2">
        <v>80</v>
      </c>
      <c r="E652" s="2">
        <v>0</v>
      </c>
      <c r="F652" s="301">
        <v>0</v>
      </c>
      <c r="G652" s="14">
        <v>10.303030303030299</v>
      </c>
      <c r="H652" s="2">
        <v>0</v>
      </c>
      <c r="I652" s="301">
        <v>0</v>
      </c>
      <c r="J652" s="14">
        <v>11.515152</v>
      </c>
      <c r="L652" s="2">
        <v>271</v>
      </c>
      <c r="M652" s="301">
        <v>6.1395559583144542E-2</v>
      </c>
      <c r="N652" s="2">
        <v>66.6666666666666</v>
      </c>
      <c r="O652" s="2">
        <v>154</v>
      </c>
      <c r="P652" s="301">
        <v>3.442109968708091E-2</v>
      </c>
      <c r="Q652" s="14">
        <v>44.848484848484802</v>
      </c>
      <c r="R652" s="2">
        <v>750</v>
      </c>
      <c r="S652" s="301">
        <v>5.5961796746754215E-2</v>
      </c>
      <c r="T652" s="14">
        <v>155.75756799999999</v>
      </c>
      <c r="U652" s="301">
        <v>1.7675276752767528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3" t="s">
        <v>1833</v>
      </c>
      <c r="B654" s="303"/>
      <c r="C654" s="303"/>
      <c r="D654" s="303"/>
      <c r="E654" s="303"/>
      <c r="F654" s="303"/>
      <c r="G654" s="303"/>
      <c r="H654" s="303"/>
      <c r="I654" s="303"/>
      <c r="J654" s="303"/>
      <c r="K654" s="303"/>
      <c r="L654" s="303"/>
      <c r="M654" s="303"/>
      <c r="N654" s="303"/>
      <c r="O654" s="303"/>
      <c r="P654" s="303"/>
      <c r="Q654" s="303"/>
      <c r="R654" s="303"/>
      <c r="S654" s="303"/>
      <c r="T654" s="303"/>
      <c r="U654" s="303"/>
      <c r="V654" s="122"/>
      <c r="W654" s="122"/>
      <c r="X654" s="122"/>
      <c r="Y654" s="122"/>
      <c r="Z654" s="122"/>
      <c r="AA654" s="122"/>
      <c r="AB654" s="122"/>
      <c r="AC654" s="122"/>
      <c r="AD654" s="122"/>
      <c r="AE654" s="122"/>
    </row>
    <row r="655" spans="1:31" x14ac:dyDescent="0.3">
      <c r="B655" s="304" t="s">
        <v>1700</v>
      </c>
      <c r="C655" s="304"/>
      <c r="D655" s="304" t="s">
        <v>1701</v>
      </c>
      <c r="E655" s="304" t="s">
        <v>1700</v>
      </c>
      <c r="F655" s="304"/>
      <c r="G655" s="304" t="s">
        <v>1701</v>
      </c>
      <c r="H655" s="304" t="s">
        <v>1700</v>
      </c>
      <c r="I655" s="304"/>
      <c r="J655" s="304" t="s">
        <v>1701</v>
      </c>
      <c r="K655" t="s">
        <v>170</v>
      </c>
      <c r="L655" s="304" t="s">
        <v>1700</v>
      </c>
      <c r="M655" s="304"/>
      <c r="N655" s="304" t="s">
        <v>1701</v>
      </c>
      <c r="O655" s="304" t="s">
        <v>1700</v>
      </c>
      <c r="P655" s="304"/>
      <c r="Q655" s="304" t="s">
        <v>1701</v>
      </c>
      <c r="R655" s="304" t="s">
        <v>1700</v>
      </c>
      <c r="S655" s="304"/>
      <c r="T655" s="304" t="s">
        <v>1701</v>
      </c>
      <c r="U655" t="s">
        <v>170</v>
      </c>
      <c r="V655" s="207" t="s">
        <v>1700</v>
      </c>
      <c r="W655" s="207"/>
      <c r="X655" s="207" t="s">
        <v>1701</v>
      </c>
      <c r="Y655" s="207" t="s">
        <v>1700</v>
      </c>
      <c r="Z655" s="207"/>
      <c r="AA655" s="207" t="s">
        <v>1701</v>
      </c>
      <c r="AB655" s="207" t="s">
        <v>1700</v>
      </c>
      <c r="AC655" s="207"/>
      <c r="AD655" s="207" t="s">
        <v>1701</v>
      </c>
      <c r="AE655" t="s">
        <v>170</v>
      </c>
    </row>
    <row r="656" spans="1:31" x14ac:dyDescent="0.3">
      <c r="A656" t="s">
        <v>172</v>
      </c>
      <c r="B656" s="2">
        <v>1476</v>
      </c>
      <c r="C656" t="s">
        <v>170</v>
      </c>
      <c r="D656" s="2">
        <v>113.939393939393</v>
      </c>
      <c r="E656" s="2">
        <v>1211</v>
      </c>
      <c r="F656" t="s">
        <v>170</v>
      </c>
      <c r="G656" s="14">
        <v>114.54545454545401</v>
      </c>
      <c r="H656" s="2">
        <v>1326</v>
      </c>
      <c r="I656" t="s">
        <v>170</v>
      </c>
      <c r="J656" s="14">
        <v>257.57574499999998</v>
      </c>
      <c r="K656" s="301">
        <v>-0.1016260162601626</v>
      </c>
      <c r="L656" s="2">
        <v>86595</v>
      </c>
      <c r="M656" t="s">
        <v>170</v>
      </c>
      <c r="N656" s="2">
        <v>693.93939393939399</v>
      </c>
      <c r="O656" s="2">
        <v>84350</v>
      </c>
      <c r="P656" t="s">
        <v>170</v>
      </c>
      <c r="Q656" s="14">
        <v>876.969696969697</v>
      </c>
      <c r="R656" s="2">
        <v>78697</v>
      </c>
      <c r="S656" t="s">
        <v>170</v>
      </c>
      <c r="T656" s="14">
        <v>715.15150000000006</v>
      </c>
      <c r="U656" s="301">
        <v>-9.1206189733818346E-2</v>
      </c>
      <c r="V656" s="2">
        <v>3967947</v>
      </c>
      <c r="W656" s="27" t="s">
        <v>170</v>
      </c>
      <c r="X656" s="2">
        <v>7886</v>
      </c>
      <c r="Y656" s="2">
        <v>3864391</v>
      </c>
      <c r="Z656" s="27" t="s">
        <v>170</v>
      </c>
      <c r="AA656" s="14">
        <v>7529.09</v>
      </c>
      <c r="AB656" s="2">
        <v>3786029</v>
      </c>
      <c r="AC656" s="27" t="s">
        <v>170</v>
      </c>
      <c r="AD656" s="14">
        <v>7460.61</v>
      </c>
      <c r="AE656" s="27">
        <v>-4.5999999999999999E-2</v>
      </c>
    </row>
    <row r="657" spans="1:31" x14ac:dyDescent="0.3">
      <c r="A657" t="s">
        <v>1798</v>
      </c>
      <c r="B657" s="2">
        <v>166</v>
      </c>
      <c r="C657" s="301">
        <v>0.11246612466124661</v>
      </c>
      <c r="D657" s="2">
        <v>64.242424242424207</v>
      </c>
      <c r="E657" s="2">
        <v>222</v>
      </c>
      <c r="F657" s="301">
        <v>0.1833195706028076</v>
      </c>
      <c r="G657" s="14">
        <v>73.939393939393895</v>
      </c>
      <c r="H657" s="2">
        <v>301</v>
      </c>
      <c r="I657" s="301">
        <v>0.22699849170437406</v>
      </c>
      <c r="J657" s="14">
        <v>117.57576</v>
      </c>
      <c r="K657" s="301">
        <v>0.81325301204819278</v>
      </c>
      <c r="L657" s="2">
        <v>7194</v>
      </c>
      <c r="M657" s="301">
        <v>8.3076390091806687E-2</v>
      </c>
      <c r="N657" s="2">
        <v>309.09090909090901</v>
      </c>
      <c r="O657" s="2">
        <v>8951</v>
      </c>
      <c r="P657" s="301">
        <v>0.10611736810906935</v>
      </c>
      <c r="Q657" s="14">
        <v>446.06060606060601</v>
      </c>
      <c r="R657" s="2">
        <v>7822</v>
      </c>
      <c r="S657" s="301">
        <v>9.9393877784413637E-2</v>
      </c>
      <c r="T657" s="14">
        <v>506.66665599999999</v>
      </c>
      <c r="U657" s="301">
        <v>8.7294968028912984E-2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1762</v>
      </c>
      <c r="B658" s="2">
        <v>0</v>
      </c>
      <c r="C658" s="301">
        <v>0</v>
      </c>
      <c r="D658" s="2">
        <v>80</v>
      </c>
      <c r="E658" s="2">
        <v>21</v>
      </c>
      <c r="F658" s="301">
        <v>1.7341040462427744E-2</v>
      </c>
      <c r="G658" s="14">
        <v>20.606060606060598</v>
      </c>
      <c r="H658" s="2">
        <v>0</v>
      </c>
      <c r="I658" s="301">
        <v>0</v>
      </c>
      <c r="J658" s="14">
        <v>11.515152</v>
      </c>
      <c r="L658" s="2">
        <v>2662</v>
      </c>
      <c r="M658" s="301">
        <v>3.0740804896356604E-2</v>
      </c>
      <c r="N658" s="2">
        <v>218.78787878787799</v>
      </c>
      <c r="O658" s="2">
        <v>3220</v>
      </c>
      <c r="P658" s="301">
        <v>3.8174273858921165E-2</v>
      </c>
      <c r="Q658" s="14">
        <v>263.636363636363</v>
      </c>
      <c r="R658" s="2">
        <v>2546</v>
      </c>
      <c r="S658" s="301">
        <v>3.2351932093980712E-2</v>
      </c>
      <c r="T658" s="14">
        <v>292.121216</v>
      </c>
      <c r="U658" s="301">
        <v>-4.3576258452291509E-2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1816</v>
      </c>
      <c r="B659" s="2">
        <v>0</v>
      </c>
      <c r="C659" s="301">
        <v>0</v>
      </c>
      <c r="D659" s="2">
        <v>80</v>
      </c>
      <c r="E659" s="2">
        <v>0</v>
      </c>
      <c r="F659" s="301">
        <v>0</v>
      </c>
      <c r="G659" s="14">
        <v>10.303030303030299</v>
      </c>
      <c r="H659" s="2">
        <v>0</v>
      </c>
      <c r="I659" s="301">
        <v>0</v>
      </c>
      <c r="J659" s="14">
        <v>11.515152</v>
      </c>
      <c r="L659" s="2">
        <v>1298</v>
      </c>
      <c r="M659" s="301">
        <v>1.4989318089959005E-2</v>
      </c>
      <c r="N659" s="2">
        <v>149.09090909090901</v>
      </c>
      <c r="O659" s="2">
        <v>1815</v>
      </c>
      <c r="P659" s="301">
        <v>2.1517486662714878E-2</v>
      </c>
      <c r="Q659" s="14">
        <v>178.78787878787799</v>
      </c>
      <c r="R659" s="2">
        <v>1101</v>
      </c>
      <c r="S659" s="301">
        <v>1.3990368120766993E-2</v>
      </c>
      <c r="T659" s="14">
        <v>179.393936</v>
      </c>
      <c r="U659" s="301">
        <v>-0.15177195685670261</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1817</v>
      </c>
      <c r="B660" s="2">
        <v>0</v>
      </c>
      <c r="C660" s="301">
        <v>0</v>
      </c>
      <c r="D660" s="2">
        <v>80</v>
      </c>
      <c r="E660" s="2">
        <v>0</v>
      </c>
      <c r="F660" s="301">
        <v>0</v>
      </c>
      <c r="G660" s="14">
        <v>10.303030303030299</v>
      </c>
      <c r="H660" s="2">
        <v>0</v>
      </c>
      <c r="I660" s="301">
        <v>0</v>
      </c>
      <c r="J660" s="14">
        <v>11.515152</v>
      </c>
      <c r="L660" s="2">
        <v>344</v>
      </c>
      <c r="M660" s="301">
        <v>3.97251573416479E-3</v>
      </c>
      <c r="N660" s="2">
        <v>99.393939393939405</v>
      </c>
      <c r="O660" s="2">
        <v>295</v>
      </c>
      <c r="P660" s="301">
        <v>3.4973325429756967E-3</v>
      </c>
      <c r="Q660" s="14">
        <v>98.787878787878796</v>
      </c>
      <c r="R660" s="2">
        <v>191</v>
      </c>
      <c r="S660" s="301">
        <v>2.4270302552829204E-3</v>
      </c>
      <c r="T660" s="14">
        <v>70.909090000000006</v>
      </c>
      <c r="U660" s="301">
        <v>-0.44476744186046513</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1818</v>
      </c>
      <c r="B661" s="2">
        <v>0</v>
      </c>
      <c r="C661" s="301">
        <v>0</v>
      </c>
      <c r="D661" s="2">
        <v>80</v>
      </c>
      <c r="E661" s="2">
        <v>0</v>
      </c>
      <c r="F661" s="301">
        <v>0</v>
      </c>
      <c r="G661" s="14">
        <v>10.303030303030299</v>
      </c>
      <c r="H661" s="2">
        <v>0</v>
      </c>
      <c r="I661" s="301">
        <v>0</v>
      </c>
      <c r="J661" s="14">
        <v>11.515152</v>
      </c>
      <c r="L661" s="2">
        <v>476</v>
      </c>
      <c r="M661" s="301">
        <v>5.4968531670419769E-3</v>
      </c>
      <c r="N661" s="2">
        <v>83.030303030303003</v>
      </c>
      <c r="O661" s="2">
        <v>683</v>
      </c>
      <c r="P661" s="301">
        <v>8.0972139893301723E-3</v>
      </c>
      <c r="Q661" s="14">
        <v>113.939393939393</v>
      </c>
      <c r="R661" s="2">
        <v>380</v>
      </c>
      <c r="S661" s="301">
        <v>4.8286465811911506E-3</v>
      </c>
      <c r="T661" s="14">
        <v>116.969696</v>
      </c>
      <c r="U661" s="301">
        <v>-0.20168067226890757</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1819</v>
      </c>
      <c r="B662" s="2">
        <v>0</v>
      </c>
      <c r="C662" s="301">
        <v>0</v>
      </c>
      <c r="D662" s="2">
        <v>80</v>
      </c>
      <c r="E662" s="2">
        <v>0</v>
      </c>
      <c r="F662" s="301">
        <v>0</v>
      </c>
      <c r="G662" s="14">
        <v>10.303030303030299</v>
      </c>
      <c r="H662" s="2">
        <v>0</v>
      </c>
      <c r="I662" s="301">
        <v>0</v>
      </c>
      <c r="J662" s="14">
        <v>11.515152</v>
      </c>
      <c r="L662" s="2">
        <v>478</v>
      </c>
      <c r="M662" s="301">
        <v>5.5199491887522375E-3</v>
      </c>
      <c r="N662" s="2">
        <v>106.06060606060601</v>
      </c>
      <c r="O662" s="2">
        <v>837</v>
      </c>
      <c r="P662" s="301">
        <v>9.9229401304090099E-3</v>
      </c>
      <c r="Q662" s="14">
        <v>123.636363636363</v>
      </c>
      <c r="R662" s="2">
        <v>530</v>
      </c>
      <c r="S662" s="301">
        <v>6.7346912842929209E-3</v>
      </c>
      <c r="T662" s="14">
        <v>104.848488</v>
      </c>
      <c r="U662" s="301">
        <v>0.10878661087866109</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1820</v>
      </c>
      <c r="B663" s="2">
        <v>0</v>
      </c>
      <c r="C663" s="301">
        <v>0</v>
      </c>
      <c r="D663" s="2">
        <v>80</v>
      </c>
      <c r="E663" s="2">
        <v>21</v>
      </c>
      <c r="F663" s="301">
        <v>1.7341040462427744E-2</v>
      </c>
      <c r="G663" s="14">
        <v>20.606060606060598</v>
      </c>
      <c r="H663" s="2">
        <v>0</v>
      </c>
      <c r="I663" s="301">
        <v>0</v>
      </c>
      <c r="J663" s="14">
        <v>11.515152</v>
      </c>
      <c r="L663" s="2">
        <v>1364</v>
      </c>
      <c r="M663" s="301">
        <v>1.5751486806397597E-2</v>
      </c>
      <c r="N663" s="2">
        <v>156.969696969696</v>
      </c>
      <c r="O663" s="2">
        <v>1405</v>
      </c>
      <c r="P663" s="301">
        <v>1.6656787196206283E-2</v>
      </c>
      <c r="Q663" s="14">
        <v>184.84848484848399</v>
      </c>
      <c r="R663" s="2">
        <v>1445</v>
      </c>
      <c r="S663" s="301">
        <v>1.8361563973213719E-2</v>
      </c>
      <c r="T663" s="14">
        <v>229.69697600000001</v>
      </c>
      <c r="U663" s="301">
        <v>5.9384164222873903E-2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1763</v>
      </c>
      <c r="B664" s="2">
        <v>166</v>
      </c>
      <c r="C664" s="301">
        <v>0.11246612466124661</v>
      </c>
      <c r="D664" s="2">
        <v>64.242424242424207</v>
      </c>
      <c r="E664" s="2">
        <v>201</v>
      </c>
      <c r="F664" s="301">
        <v>0.16597853014037986</v>
      </c>
      <c r="G664" s="14">
        <v>72.727272727272705</v>
      </c>
      <c r="H664" s="2">
        <v>301</v>
      </c>
      <c r="I664" s="301">
        <v>0.22699849170437406</v>
      </c>
      <c r="J664" s="14">
        <v>117.57576</v>
      </c>
      <c r="K664" s="301">
        <v>0.81325301204819278</v>
      </c>
      <c r="L664" s="2">
        <v>4532</v>
      </c>
      <c r="M664" s="301">
        <v>5.2335585195450084E-2</v>
      </c>
      <c r="N664" s="2">
        <v>267.27272727272702</v>
      </c>
      <c r="O664" s="2">
        <v>5731</v>
      </c>
      <c r="P664" s="301">
        <v>6.7943094250148189E-2</v>
      </c>
      <c r="Q664" s="14">
        <v>381.21212121212102</v>
      </c>
      <c r="R664" s="2">
        <v>5276</v>
      </c>
      <c r="S664" s="301">
        <v>6.7041945690432925E-2</v>
      </c>
      <c r="T664" s="14">
        <v>473.33334400000001</v>
      </c>
      <c r="U664" s="301">
        <v>0.16416593115622241</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1764</v>
      </c>
      <c r="B665" s="2">
        <v>0</v>
      </c>
      <c r="C665" s="301">
        <v>0</v>
      </c>
      <c r="D665" s="2">
        <v>80</v>
      </c>
      <c r="E665" s="2">
        <v>33</v>
      </c>
      <c r="F665" s="301">
        <v>2.7250206440957887E-2</v>
      </c>
      <c r="G665" s="14">
        <v>25.4545454545454</v>
      </c>
      <c r="H665" s="2">
        <v>82</v>
      </c>
      <c r="I665" s="301">
        <v>6.1840120663650078E-2</v>
      </c>
      <c r="J665" s="14">
        <v>78.181816100000006</v>
      </c>
      <c r="L665" s="2">
        <v>662</v>
      </c>
      <c r="M665" s="301">
        <v>7.6447831860961954E-3</v>
      </c>
      <c r="N665" s="2">
        <v>127.87878787878699</v>
      </c>
      <c r="O665" s="2">
        <v>1382</v>
      </c>
      <c r="P665" s="301">
        <v>1.6384113811499703E-2</v>
      </c>
      <c r="Q665" s="14">
        <v>172.12121212121201</v>
      </c>
      <c r="R665" s="2">
        <v>1518</v>
      </c>
      <c r="S665" s="301">
        <v>1.9289172395389912E-2</v>
      </c>
      <c r="T665" s="14">
        <v>314.54544099999998</v>
      </c>
      <c r="U665" s="301">
        <v>1.2930513595166162</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1821</v>
      </c>
      <c r="B666" s="2">
        <v>0</v>
      </c>
      <c r="C666" s="301">
        <v>0</v>
      </c>
      <c r="D666" s="2">
        <v>80</v>
      </c>
      <c r="E666" s="2">
        <v>22</v>
      </c>
      <c r="F666" s="301">
        <v>1.8166804293971925E-2</v>
      </c>
      <c r="G666" s="14">
        <v>23.030303030302999</v>
      </c>
      <c r="H666" s="2">
        <v>82</v>
      </c>
      <c r="I666" s="301">
        <v>6.1840120663650078E-2</v>
      </c>
      <c r="J666" s="14">
        <v>78.181816100000006</v>
      </c>
      <c r="L666" s="2">
        <v>424</v>
      </c>
      <c r="M666" s="301">
        <v>4.896356602575206E-3</v>
      </c>
      <c r="N666" s="2">
        <v>107.272727272727</v>
      </c>
      <c r="O666" s="2">
        <v>928</v>
      </c>
      <c r="P666" s="301">
        <v>1.1001778304682869E-2</v>
      </c>
      <c r="Q666" s="14">
        <v>149.69696969696901</v>
      </c>
      <c r="R666" s="2">
        <v>829</v>
      </c>
      <c r="S666" s="301">
        <v>1.0534073725809116E-2</v>
      </c>
      <c r="T666" s="14">
        <v>156.96969999999999</v>
      </c>
      <c r="U666" s="301">
        <v>0.95518867924528306</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1822</v>
      </c>
      <c r="B667" s="2">
        <v>0</v>
      </c>
      <c r="C667" s="301">
        <v>0</v>
      </c>
      <c r="D667" s="2">
        <v>80</v>
      </c>
      <c r="E667" s="2">
        <v>0</v>
      </c>
      <c r="F667" s="301">
        <v>0</v>
      </c>
      <c r="G667" s="14">
        <v>10.303030303030299</v>
      </c>
      <c r="H667" s="2">
        <v>0</v>
      </c>
      <c r="I667" s="301">
        <v>0</v>
      </c>
      <c r="J667" s="14">
        <v>11.515152</v>
      </c>
      <c r="L667" s="2">
        <v>140</v>
      </c>
      <c r="M667" s="301">
        <v>1.6167215197182285E-3</v>
      </c>
      <c r="N667" s="2">
        <v>60</v>
      </c>
      <c r="O667" s="2">
        <v>163</v>
      </c>
      <c r="P667" s="301">
        <v>1.932424422050978E-3</v>
      </c>
      <c r="Q667" s="14">
        <v>67.272727272727195</v>
      </c>
      <c r="R667" s="2">
        <v>98</v>
      </c>
      <c r="S667" s="301">
        <v>1.2452825393598232E-3</v>
      </c>
      <c r="T667" s="14">
        <v>58.787880000000001</v>
      </c>
      <c r="U667" s="301">
        <v>-0.3</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1823</v>
      </c>
      <c r="B668" s="2">
        <v>0</v>
      </c>
      <c r="C668" s="301">
        <v>0</v>
      </c>
      <c r="D668" s="2">
        <v>80</v>
      </c>
      <c r="E668" s="2">
        <v>0</v>
      </c>
      <c r="F668" s="301">
        <v>0</v>
      </c>
      <c r="G668" s="14">
        <v>10.303030303030299</v>
      </c>
      <c r="H668" s="2">
        <v>82</v>
      </c>
      <c r="I668" s="301">
        <v>6.1840120663650078E-2</v>
      </c>
      <c r="J668" s="14">
        <v>78.181816100000006</v>
      </c>
      <c r="L668" s="2">
        <v>63</v>
      </c>
      <c r="M668" s="301">
        <v>7.2752468387320287E-4</v>
      </c>
      <c r="N668" s="2">
        <v>40.606060606060602</v>
      </c>
      <c r="O668" s="2">
        <v>315</v>
      </c>
      <c r="P668" s="301">
        <v>3.7344398340248964E-3</v>
      </c>
      <c r="Q668" s="14">
        <v>100</v>
      </c>
      <c r="R668" s="2">
        <v>135</v>
      </c>
      <c r="S668" s="301">
        <v>1.715440232791593E-3</v>
      </c>
      <c r="T668" s="14">
        <v>87.272729999999996</v>
      </c>
      <c r="U668" s="301">
        <v>1.1428571428571428</v>
      </c>
      <c r="V668" s="2">
        <v>1879</v>
      </c>
      <c r="W668" s="27">
        <v>0</v>
      </c>
      <c r="X668" s="2">
        <v>204</v>
      </c>
      <c r="Y668" s="2">
        <v>3110</v>
      </c>
      <c r="Z668" s="27">
        <v>1E-3</v>
      </c>
      <c r="AA668" s="14">
        <v>259.39</v>
      </c>
      <c r="AB668" s="2">
        <v>2137</v>
      </c>
      <c r="AC668" s="27">
        <v>1E-3</v>
      </c>
      <c r="AD668" s="14">
        <v>293.94</v>
      </c>
      <c r="AE668" s="27">
        <v>0.13700000000000001</v>
      </c>
    </row>
    <row r="669" spans="1:31" x14ac:dyDescent="0.3">
      <c r="A669" t="s">
        <v>1824</v>
      </c>
      <c r="B669" s="2">
        <v>0</v>
      </c>
      <c r="C669" s="301">
        <v>0</v>
      </c>
      <c r="D669" s="2">
        <v>80</v>
      </c>
      <c r="E669" s="2">
        <v>22</v>
      </c>
      <c r="F669" s="301">
        <v>1.8166804293971925E-2</v>
      </c>
      <c r="G669" s="14">
        <v>23.030303030302999</v>
      </c>
      <c r="H669" s="2">
        <v>0</v>
      </c>
      <c r="I669" s="301">
        <v>0</v>
      </c>
      <c r="J669" s="14">
        <v>11.515152</v>
      </c>
      <c r="L669" s="2">
        <v>221</v>
      </c>
      <c r="M669" s="301">
        <v>2.5521103989837751E-3</v>
      </c>
      <c r="N669" s="2">
        <v>70.909090909090907</v>
      </c>
      <c r="O669" s="2">
        <v>450</v>
      </c>
      <c r="P669" s="301">
        <v>5.3349140486069948E-3</v>
      </c>
      <c r="Q669" s="14">
        <v>92.121212121212096</v>
      </c>
      <c r="R669" s="2">
        <v>596</v>
      </c>
      <c r="S669" s="301">
        <v>7.5733509536577001E-3</v>
      </c>
      <c r="T669" s="14">
        <v>128.484848</v>
      </c>
      <c r="U669" s="301">
        <v>1.6968325791855203</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1825</v>
      </c>
      <c r="B670" s="2">
        <v>0</v>
      </c>
      <c r="C670" s="301">
        <v>0</v>
      </c>
      <c r="D670" s="2">
        <v>80</v>
      </c>
      <c r="E670" s="2">
        <v>11</v>
      </c>
      <c r="F670" s="301">
        <v>9.0834021469859624E-3</v>
      </c>
      <c r="G670" s="14">
        <v>10.909090909090899</v>
      </c>
      <c r="H670" s="2">
        <v>0</v>
      </c>
      <c r="I670" s="301">
        <v>0</v>
      </c>
      <c r="J670" s="14">
        <v>11.515152</v>
      </c>
      <c r="L670" s="2">
        <v>238</v>
      </c>
      <c r="M670" s="301">
        <v>2.7484265835209885E-3</v>
      </c>
      <c r="N670" s="2">
        <v>66.6666666666666</v>
      </c>
      <c r="O670" s="2">
        <v>454</v>
      </c>
      <c r="P670" s="301">
        <v>5.3823355068168344E-3</v>
      </c>
      <c r="Q670" s="14">
        <v>95.757575757575694</v>
      </c>
      <c r="R670" s="2">
        <v>689</v>
      </c>
      <c r="S670" s="301">
        <v>8.7550986695807964E-3</v>
      </c>
      <c r="T670" s="14">
        <v>275.75756799999999</v>
      </c>
      <c r="U670" s="301">
        <v>1.8949579831932772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1765</v>
      </c>
      <c r="B671" s="2">
        <v>166</v>
      </c>
      <c r="C671" s="301">
        <v>0.11246612466124661</v>
      </c>
      <c r="D671" s="2">
        <v>64.242424242424207</v>
      </c>
      <c r="E671" s="2">
        <v>168</v>
      </c>
      <c r="F671" s="301">
        <v>0.13872832369942195</v>
      </c>
      <c r="G671" s="14">
        <v>67.272727272727195</v>
      </c>
      <c r="H671" s="2">
        <v>219</v>
      </c>
      <c r="I671" s="301">
        <v>0.16515837104072398</v>
      </c>
      <c r="J671" s="14">
        <v>105.454544</v>
      </c>
      <c r="K671" s="301">
        <v>0.31927710843373491</v>
      </c>
      <c r="L671" s="2">
        <v>3870</v>
      </c>
      <c r="M671" s="301">
        <v>4.4690802009353887E-2</v>
      </c>
      <c r="N671" s="2">
        <v>271.51515151515099</v>
      </c>
      <c r="O671" s="2">
        <v>4349</v>
      </c>
      <c r="P671" s="301">
        <v>5.155898043864849E-2</v>
      </c>
      <c r="Q671" s="14">
        <v>337.575757575757</v>
      </c>
      <c r="R671" s="2">
        <v>3758</v>
      </c>
      <c r="S671" s="301">
        <v>4.7752773295043016E-2</v>
      </c>
      <c r="T671" s="14">
        <v>323.63635299999999</v>
      </c>
      <c r="U671" s="301">
        <v>-2.8940568475452195E-2</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1821</v>
      </c>
      <c r="B672" s="2">
        <v>166</v>
      </c>
      <c r="C672" s="301">
        <v>0.11246612466124661</v>
      </c>
      <c r="D672" s="2">
        <v>64.242424242424207</v>
      </c>
      <c r="E672" s="2">
        <v>168</v>
      </c>
      <c r="F672" s="301">
        <v>0.13872832369942195</v>
      </c>
      <c r="G672" s="14">
        <v>67.272727272727195</v>
      </c>
      <c r="H672" s="2">
        <v>94</v>
      </c>
      <c r="I672" s="301">
        <v>7.0889894419306182E-2</v>
      </c>
      <c r="J672" s="14">
        <v>70.303030000000007</v>
      </c>
      <c r="K672" s="301">
        <v>-0.43373493975903615</v>
      </c>
      <c r="L672" s="2">
        <v>3505</v>
      </c>
      <c r="M672" s="301">
        <v>4.0475778047231362E-2</v>
      </c>
      <c r="N672" s="2">
        <v>269.69696969696901</v>
      </c>
      <c r="O672" s="2">
        <v>3551</v>
      </c>
      <c r="P672" s="301">
        <v>4.2098399525785417E-2</v>
      </c>
      <c r="Q672" s="14">
        <v>320.60606060606</v>
      </c>
      <c r="R672" s="2">
        <v>2818</v>
      </c>
      <c r="S672" s="301">
        <v>3.580822648893859E-2</v>
      </c>
      <c r="T672" s="14">
        <v>264.84848</v>
      </c>
      <c r="U672" s="301">
        <v>-0.19600570613409415</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1822</v>
      </c>
      <c r="B673" s="2">
        <v>53</v>
      </c>
      <c r="C673" s="301">
        <v>3.5907859078590787E-2</v>
      </c>
      <c r="D673" s="2">
        <v>39.393939393939398</v>
      </c>
      <c r="E673" s="2">
        <v>0</v>
      </c>
      <c r="F673" s="301">
        <v>0</v>
      </c>
      <c r="G673" s="14">
        <v>10.303030303030299</v>
      </c>
      <c r="H673" s="2">
        <v>0</v>
      </c>
      <c r="I673" s="301">
        <v>0</v>
      </c>
      <c r="J673" s="14">
        <v>11.515152</v>
      </c>
      <c r="K673" s="301">
        <v>-1</v>
      </c>
      <c r="L673" s="2">
        <v>1086</v>
      </c>
      <c r="M673" s="301">
        <v>1.2541139788671401E-2</v>
      </c>
      <c r="N673" s="2">
        <v>126.06060606060601</v>
      </c>
      <c r="O673" s="2">
        <v>630</v>
      </c>
      <c r="P673" s="301">
        <v>7.4688796680497929E-3</v>
      </c>
      <c r="Q673" s="14">
        <v>143.030303030303</v>
      </c>
      <c r="R673" s="2">
        <v>385</v>
      </c>
      <c r="S673" s="301">
        <v>4.8921814046278761E-3</v>
      </c>
      <c r="T673" s="14">
        <v>90.303030000000007</v>
      </c>
      <c r="U673" s="301">
        <v>-0.64548802946592998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1823</v>
      </c>
      <c r="B674" s="2">
        <v>56</v>
      </c>
      <c r="C674" s="301">
        <v>3.7940379403794036E-2</v>
      </c>
      <c r="D674" s="2">
        <v>41.212121212121197</v>
      </c>
      <c r="E674" s="2">
        <v>33</v>
      </c>
      <c r="F674" s="301">
        <v>2.7250206440957887E-2</v>
      </c>
      <c r="G674" s="14">
        <v>30.909090909090899</v>
      </c>
      <c r="H674" s="2">
        <v>80</v>
      </c>
      <c r="I674" s="301">
        <v>6.0331825037707391E-2</v>
      </c>
      <c r="J674" s="14">
        <v>67.878784199999998</v>
      </c>
      <c r="K674" s="301">
        <v>0.42857142857142855</v>
      </c>
      <c r="L674" s="2">
        <v>930</v>
      </c>
      <c r="M674" s="301">
        <v>1.073965009527109E-2</v>
      </c>
      <c r="N674" s="2">
        <v>129.69696969696901</v>
      </c>
      <c r="O674" s="2">
        <v>1117</v>
      </c>
      <c r="P674" s="301">
        <v>1.3242442205097807E-2</v>
      </c>
      <c r="Q674" s="14">
        <v>170.90909090909</v>
      </c>
      <c r="R674" s="2">
        <v>687</v>
      </c>
      <c r="S674" s="301">
        <v>8.7296847402061062E-3</v>
      </c>
      <c r="T674" s="14">
        <v>113.333336</v>
      </c>
      <c r="U674" s="301">
        <v>-0.26129032258064516</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1824</v>
      </c>
      <c r="B675" s="2">
        <v>57</v>
      </c>
      <c r="C675" s="301">
        <v>3.8617886178861791E-2</v>
      </c>
      <c r="D675" s="2">
        <v>43.636363636363598</v>
      </c>
      <c r="E675" s="2">
        <v>135</v>
      </c>
      <c r="F675" s="301">
        <v>0.11147811725846409</v>
      </c>
      <c r="G675" s="14">
        <v>64.848484848484802</v>
      </c>
      <c r="H675" s="2">
        <v>14</v>
      </c>
      <c r="I675" s="301">
        <v>1.0558069381598794E-2</v>
      </c>
      <c r="J675" s="14">
        <v>15.757576</v>
      </c>
      <c r="K675" s="301">
        <v>-0.75438596491228072</v>
      </c>
      <c r="L675" s="2">
        <v>1489</v>
      </c>
      <c r="M675" s="301">
        <v>1.7194988163288873E-2</v>
      </c>
      <c r="N675" s="2">
        <v>187.87878787878699</v>
      </c>
      <c r="O675" s="2">
        <v>1804</v>
      </c>
      <c r="P675" s="301">
        <v>2.138707765263782E-2</v>
      </c>
      <c r="Q675" s="14">
        <v>238.78787878787799</v>
      </c>
      <c r="R675" s="2">
        <v>1746</v>
      </c>
      <c r="S675" s="301">
        <v>2.2186360344104605E-2</v>
      </c>
      <c r="T675" s="14">
        <v>224.84848</v>
      </c>
      <c r="U675" s="301">
        <v>0.17259905977165882</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1825</v>
      </c>
      <c r="B676" s="2">
        <v>0</v>
      </c>
      <c r="C676" s="301">
        <v>0</v>
      </c>
      <c r="D676" s="2">
        <v>80</v>
      </c>
      <c r="E676" s="2">
        <v>0</v>
      </c>
      <c r="F676" s="301">
        <v>0</v>
      </c>
      <c r="G676" s="14">
        <v>10.303030303030299</v>
      </c>
      <c r="H676" s="2">
        <v>125</v>
      </c>
      <c r="I676" s="301">
        <v>9.4268476621417796E-2</v>
      </c>
      <c r="J676" s="14">
        <v>75.757576</v>
      </c>
      <c r="L676" s="2">
        <v>365</v>
      </c>
      <c r="M676" s="301">
        <v>4.215023962122524E-3</v>
      </c>
      <c r="N676" s="2">
        <v>83.030303030303003</v>
      </c>
      <c r="O676" s="2">
        <v>798</v>
      </c>
      <c r="P676" s="301">
        <v>9.4605809128630713E-3</v>
      </c>
      <c r="Q676" s="14">
        <v>126.06060606060601</v>
      </c>
      <c r="R676" s="2">
        <v>940</v>
      </c>
      <c r="S676" s="301">
        <v>1.1944546806104427E-2</v>
      </c>
      <c r="T676" s="14">
        <v>169.090912</v>
      </c>
      <c r="U676" s="301">
        <v>1.5753424657534247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1814</v>
      </c>
      <c r="B677" s="2">
        <v>1310</v>
      </c>
      <c r="C677" s="301">
        <v>0.88753387533875339</v>
      </c>
      <c r="D677" s="2">
        <v>117.575757575757</v>
      </c>
      <c r="E677" s="2">
        <v>989</v>
      </c>
      <c r="F677" s="301">
        <v>0.81668042939719243</v>
      </c>
      <c r="G677" s="14">
        <v>99.393939393939405</v>
      </c>
      <c r="H677" s="2">
        <v>1025</v>
      </c>
      <c r="I677" s="301">
        <v>0.77300150829562597</v>
      </c>
      <c r="J677" s="14">
        <v>249.090912</v>
      </c>
      <c r="K677" s="301">
        <v>-0.21755725190839695</v>
      </c>
      <c r="L677" s="2">
        <v>79401</v>
      </c>
      <c r="M677" s="301">
        <v>0.91692360990819333</v>
      </c>
      <c r="N677" s="2">
        <v>740.60606060606005</v>
      </c>
      <c r="O677" s="2">
        <v>75399</v>
      </c>
      <c r="P677" s="301">
        <v>0.89388263189093065</v>
      </c>
      <c r="Q677" s="14">
        <v>881.81818181818198</v>
      </c>
      <c r="R677" s="2">
        <v>70875</v>
      </c>
      <c r="S677" s="301">
        <v>0.90060612221558634</v>
      </c>
      <c r="T677" s="14">
        <v>740</v>
      </c>
      <c r="U677" s="301">
        <v>-0.1073790002644803</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1762</v>
      </c>
      <c r="B678" s="2">
        <v>993</v>
      </c>
      <c r="C678" s="301">
        <v>0.67276422764227639</v>
      </c>
      <c r="D678" s="2">
        <v>121.818181818181</v>
      </c>
      <c r="E678" s="2">
        <v>783</v>
      </c>
      <c r="F678" s="301">
        <v>0.64657308009909165</v>
      </c>
      <c r="G678" s="2">
        <v>99.393939393939405</v>
      </c>
      <c r="H678" s="2">
        <v>946</v>
      </c>
      <c r="I678" s="301">
        <v>0.71342383107088991</v>
      </c>
      <c r="J678" s="14">
        <v>249.69697600000001</v>
      </c>
      <c r="K678" s="301">
        <v>-4.7331319234642497E-2</v>
      </c>
      <c r="L678" s="2">
        <v>63611</v>
      </c>
      <c r="M678" s="301">
        <v>0.7345805185056874</v>
      </c>
      <c r="N678" s="2">
        <v>692.72727272727195</v>
      </c>
      <c r="O678" s="2">
        <v>60498</v>
      </c>
      <c r="P678" s="301">
        <v>0.71722584469472439</v>
      </c>
      <c r="Q678" s="2">
        <v>784.24242424242402</v>
      </c>
      <c r="R678" s="2">
        <v>56198</v>
      </c>
      <c r="S678" s="301">
        <v>0.71410600149942183</v>
      </c>
      <c r="T678" s="14">
        <v>766.06060000000002</v>
      </c>
      <c r="U678" s="301">
        <v>-0.1165364480985993</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1816</v>
      </c>
      <c r="B679" s="2">
        <v>434</v>
      </c>
      <c r="C679" s="301">
        <v>0.29403794037940378</v>
      </c>
      <c r="D679" s="2">
        <v>86.060606060606005</v>
      </c>
      <c r="E679" s="2">
        <v>215</v>
      </c>
      <c r="F679" s="301">
        <v>0.17753922378199835</v>
      </c>
      <c r="G679" s="14">
        <v>53.3333333333333</v>
      </c>
      <c r="H679" s="2">
        <v>253</v>
      </c>
      <c r="I679" s="301">
        <v>0.19079939668174961</v>
      </c>
      <c r="J679" s="14">
        <v>77.575760000000002</v>
      </c>
      <c r="K679" s="301">
        <v>-0.41705069124423966</v>
      </c>
      <c r="L679" s="2">
        <v>25827</v>
      </c>
      <c r="M679" s="301">
        <v>0.29825047635544777</v>
      </c>
      <c r="N679" s="2">
        <v>552.12121212121201</v>
      </c>
      <c r="O679" s="2">
        <v>23020</v>
      </c>
      <c r="P679" s="301">
        <v>0.2729104919976289</v>
      </c>
      <c r="Q679" s="14">
        <v>549.69696969696895</v>
      </c>
      <c r="R679" s="2">
        <v>22056</v>
      </c>
      <c r="S679" s="301">
        <v>0.28026481314408425</v>
      </c>
      <c r="T679" s="14">
        <v>601.21209999999996</v>
      </c>
      <c r="U679" s="301">
        <v>-0.14600998954582414</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1817</v>
      </c>
      <c r="B680" s="2">
        <v>104</v>
      </c>
      <c r="C680" s="301">
        <v>7.0460704607046065E-2</v>
      </c>
      <c r="D680" s="2">
        <v>50.303030303030297</v>
      </c>
      <c r="E680" s="2">
        <v>41</v>
      </c>
      <c r="F680" s="301">
        <v>3.3856317093311314E-2</v>
      </c>
      <c r="G680" s="14">
        <v>23.636363636363601</v>
      </c>
      <c r="H680" s="2">
        <v>43</v>
      </c>
      <c r="I680" s="301">
        <v>3.2428355957767725E-2</v>
      </c>
      <c r="J680" s="14">
        <v>46.6666679</v>
      </c>
      <c r="K680" s="301">
        <v>-0.58653846153846156</v>
      </c>
      <c r="L680" s="2">
        <v>5074</v>
      </c>
      <c r="M680" s="301">
        <v>5.8594607078930654E-2</v>
      </c>
      <c r="N680" s="2">
        <v>285.45454545454498</v>
      </c>
      <c r="O680" s="2">
        <v>4500</v>
      </c>
      <c r="P680" s="301">
        <v>5.3349140486069944E-2</v>
      </c>
      <c r="Q680" s="14">
        <v>283.636363636363</v>
      </c>
      <c r="R680" s="2">
        <v>4828</v>
      </c>
      <c r="S680" s="301">
        <v>6.1349225510502307E-2</v>
      </c>
      <c r="T680" s="14">
        <v>438.18182400000001</v>
      </c>
      <c r="U680" s="301">
        <v>-4.8482459597950334E-2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1818</v>
      </c>
      <c r="B681" s="2">
        <v>28</v>
      </c>
      <c r="C681" s="301">
        <v>1.8970189701897018E-2</v>
      </c>
      <c r="D681" s="2">
        <v>21.818181818181799</v>
      </c>
      <c r="E681" s="2">
        <v>69</v>
      </c>
      <c r="F681" s="301">
        <v>5.697770437654831E-2</v>
      </c>
      <c r="G681" s="14">
        <v>46.060606060605998</v>
      </c>
      <c r="H681" s="2">
        <v>48</v>
      </c>
      <c r="I681" s="301">
        <v>3.6199095022624438E-2</v>
      </c>
      <c r="J681" s="14">
        <v>42.4242439</v>
      </c>
      <c r="K681" s="301">
        <v>0.7142857142857143</v>
      </c>
      <c r="L681" s="2">
        <v>4389</v>
      </c>
      <c r="M681" s="301">
        <v>5.0684219643166467E-2</v>
      </c>
      <c r="N681" s="2">
        <v>247.87878787878699</v>
      </c>
      <c r="O681" s="2">
        <v>4444</v>
      </c>
      <c r="P681" s="301">
        <v>5.2685240071132185E-2</v>
      </c>
      <c r="Q681" s="14">
        <v>266.06060606060601</v>
      </c>
      <c r="R681" s="2">
        <v>4819</v>
      </c>
      <c r="S681" s="301">
        <v>6.1234862828316201E-2</v>
      </c>
      <c r="T681" s="14">
        <v>444.24243200000001</v>
      </c>
      <c r="U681" s="301">
        <v>9.7972203235361127E-2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1819</v>
      </c>
      <c r="B682" s="2">
        <v>302</v>
      </c>
      <c r="C682" s="301">
        <v>0.20460704607046071</v>
      </c>
      <c r="D682" s="2">
        <v>75.757575757575694</v>
      </c>
      <c r="E682" s="2">
        <v>105</v>
      </c>
      <c r="F682" s="301">
        <v>8.6705202312138727E-2</v>
      </c>
      <c r="G682" s="14">
        <v>38.787878787878697</v>
      </c>
      <c r="H682" s="2">
        <v>162</v>
      </c>
      <c r="I682" s="301">
        <v>0.12217194570135746</v>
      </c>
      <c r="J682" s="14">
        <v>96.363640000000004</v>
      </c>
      <c r="K682" s="301">
        <v>-0.46357615894039733</v>
      </c>
      <c r="L682" s="2">
        <v>16364</v>
      </c>
      <c r="M682" s="301">
        <v>0.18897164963335067</v>
      </c>
      <c r="N682" s="2">
        <v>453.33333333333297</v>
      </c>
      <c r="O682" s="2">
        <v>14076</v>
      </c>
      <c r="P682" s="301">
        <v>0.1668761114404268</v>
      </c>
      <c r="Q682" s="14">
        <v>492.12121212121201</v>
      </c>
      <c r="R682" s="2">
        <v>12409</v>
      </c>
      <c r="S682" s="301">
        <v>0.15768072480526577</v>
      </c>
      <c r="T682" s="14">
        <v>561.81820000000005</v>
      </c>
      <c r="U682" s="301">
        <v>-0.24168907357614275</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1820</v>
      </c>
      <c r="B683" s="2">
        <v>559</v>
      </c>
      <c r="C683" s="301">
        <v>0.37872628726287261</v>
      </c>
      <c r="D683" s="2">
        <v>90.303030303030297</v>
      </c>
      <c r="E683" s="2">
        <v>568</v>
      </c>
      <c r="F683" s="301">
        <v>0.46903385631709332</v>
      </c>
      <c r="G683" s="14">
        <v>93.3333333333333</v>
      </c>
      <c r="H683" s="2">
        <v>693</v>
      </c>
      <c r="I683" s="301">
        <v>0.5226244343891403</v>
      </c>
      <c r="J683" s="14">
        <v>243.03030000000001</v>
      </c>
      <c r="K683" s="301">
        <v>0.23971377459749552</v>
      </c>
      <c r="L683" s="2">
        <v>37784</v>
      </c>
      <c r="M683" s="301">
        <v>0.43633004215023963</v>
      </c>
      <c r="N683" s="2">
        <v>574.54545454545405</v>
      </c>
      <c r="O683" s="2">
        <v>37478</v>
      </c>
      <c r="P683" s="301">
        <v>0.44431535269709543</v>
      </c>
      <c r="Q683" s="14">
        <v>635.75757575757495</v>
      </c>
      <c r="R683" s="2">
        <v>34142</v>
      </c>
      <c r="S683" s="301">
        <v>0.43384118835533758</v>
      </c>
      <c r="T683" s="14">
        <v>649.09090000000003</v>
      </c>
      <c r="U683" s="301">
        <v>-9.6390006351894986E-2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1763</v>
      </c>
      <c r="B684" s="2">
        <v>317</v>
      </c>
      <c r="C684" s="301">
        <v>0.21476964769647697</v>
      </c>
      <c r="D684" s="2">
        <v>83.636363636363598</v>
      </c>
      <c r="E684" s="2">
        <v>206</v>
      </c>
      <c r="F684" s="301">
        <v>0.17010734929810073</v>
      </c>
      <c r="G684" s="14">
        <v>76.363636363636303</v>
      </c>
      <c r="H684" s="2">
        <v>79</v>
      </c>
      <c r="I684" s="301">
        <v>5.9577677224736052E-2</v>
      </c>
      <c r="J684" s="14">
        <v>34.5454559</v>
      </c>
      <c r="K684" s="301">
        <v>-0.75078864353312302</v>
      </c>
      <c r="L684" s="2">
        <v>15790</v>
      </c>
      <c r="M684" s="301">
        <v>0.18234309140250593</v>
      </c>
      <c r="N684" s="2">
        <v>489.09090909090901</v>
      </c>
      <c r="O684" s="2">
        <v>14901</v>
      </c>
      <c r="P684" s="301">
        <v>0.17665678719620628</v>
      </c>
      <c r="Q684" s="14">
        <v>637.57575757575705</v>
      </c>
      <c r="R684" s="2">
        <v>14677</v>
      </c>
      <c r="S684" s="301">
        <v>0.18650012071616454</v>
      </c>
      <c r="T684" s="14">
        <v>668.48486300000002</v>
      </c>
      <c r="U684" s="301">
        <v>-7.0487650411652947E-2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1764</v>
      </c>
      <c r="B685" s="2">
        <v>144</v>
      </c>
      <c r="C685" s="301">
        <v>9.7560975609756101E-2</v>
      </c>
      <c r="D685" s="2">
        <v>50.909090909090899</v>
      </c>
      <c r="E685" s="2">
        <v>18</v>
      </c>
      <c r="F685" s="301">
        <v>1.486374896779521E-2</v>
      </c>
      <c r="G685" s="2">
        <v>16.969696969696901</v>
      </c>
      <c r="H685" s="2">
        <v>10</v>
      </c>
      <c r="I685" s="301">
        <v>7.5414781297134239E-3</v>
      </c>
      <c r="J685" s="14">
        <v>9.6969700000000003</v>
      </c>
      <c r="K685" s="301">
        <v>-0.93055555555555558</v>
      </c>
      <c r="L685" s="2">
        <v>5253</v>
      </c>
      <c r="M685" s="301">
        <v>6.0661701021998964E-2</v>
      </c>
      <c r="N685" s="2">
        <v>278.78787878787801</v>
      </c>
      <c r="O685" s="2">
        <v>5191</v>
      </c>
      <c r="P685" s="301">
        <v>6.1541197391819798E-2</v>
      </c>
      <c r="Q685" s="2">
        <v>412.12121212121201</v>
      </c>
      <c r="R685" s="2">
        <v>4854</v>
      </c>
      <c r="S685" s="301">
        <v>6.167960659237328E-2</v>
      </c>
      <c r="T685" s="14">
        <v>350.30304000000001</v>
      </c>
      <c r="U685" s="301">
        <v>-7.5956596230725301E-2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1821</v>
      </c>
      <c r="B686" s="2">
        <v>101</v>
      </c>
      <c r="C686" s="301">
        <v>6.8428184281842816E-2</v>
      </c>
      <c r="D686" s="2">
        <v>51.515151515151501</v>
      </c>
      <c r="E686" s="2">
        <v>18</v>
      </c>
      <c r="F686" s="301">
        <v>1.486374896779521E-2</v>
      </c>
      <c r="G686" s="14">
        <v>16.969696969696901</v>
      </c>
      <c r="H686" s="2">
        <v>10</v>
      </c>
      <c r="I686" s="301">
        <v>7.5414781297134239E-3</v>
      </c>
      <c r="J686" s="14">
        <v>9.6969700000000003</v>
      </c>
      <c r="K686" s="301">
        <v>-0.90099009900990101</v>
      </c>
      <c r="L686" s="2">
        <v>2908</v>
      </c>
      <c r="M686" s="301">
        <v>3.3581615566718633E-2</v>
      </c>
      <c r="N686" s="2">
        <v>220.60606060606</v>
      </c>
      <c r="O686" s="2">
        <v>2957</v>
      </c>
      <c r="P686" s="301">
        <v>3.5056312981624184E-2</v>
      </c>
      <c r="Q686" s="14">
        <v>308.48484848484799</v>
      </c>
      <c r="R686" s="2">
        <v>2702</v>
      </c>
      <c r="S686" s="301">
        <v>3.433421858520655E-2</v>
      </c>
      <c r="T686" s="14">
        <v>287.27273600000001</v>
      </c>
      <c r="U686" s="301">
        <v>-7.0839064649243472E-2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1822</v>
      </c>
      <c r="B687" s="2">
        <v>13</v>
      </c>
      <c r="C687" s="301">
        <v>8.8075880758807581E-3</v>
      </c>
      <c r="D687" s="2">
        <v>12.1212121212121</v>
      </c>
      <c r="E687" s="2">
        <v>0</v>
      </c>
      <c r="F687" s="301">
        <v>0</v>
      </c>
      <c r="G687" s="14">
        <v>10.303030303030299</v>
      </c>
      <c r="H687" s="2">
        <v>0</v>
      </c>
      <c r="I687" s="301">
        <v>0</v>
      </c>
      <c r="J687" s="14">
        <v>11.515152</v>
      </c>
      <c r="K687" s="301">
        <v>-1</v>
      </c>
      <c r="L687" s="2">
        <v>550</v>
      </c>
      <c r="M687" s="301">
        <v>6.3514059703216122E-3</v>
      </c>
      <c r="N687" s="2">
        <v>93.3333333333333</v>
      </c>
      <c r="O687" s="2">
        <v>721</v>
      </c>
      <c r="P687" s="301">
        <v>8.5477178423236516E-3</v>
      </c>
      <c r="Q687" s="14">
        <v>140</v>
      </c>
      <c r="R687" s="2">
        <v>511</v>
      </c>
      <c r="S687" s="301">
        <v>6.4932589552333638E-3</v>
      </c>
      <c r="T687" s="14">
        <v>140.606064</v>
      </c>
      <c r="U687" s="301">
        <v>-7.0909090909090908E-2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1823</v>
      </c>
      <c r="B688" s="2">
        <v>8</v>
      </c>
      <c r="C688" s="301">
        <v>5.4200542005420054E-3</v>
      </c>
      <c r="D688" s="2">
        <v>9.0909090909090899</v>
      </c>
      <c r="E688" s="2">
        <v>0</v>
      </c>
      <c r="F688" s="301">
        <v>0</v>
      </c>
      <c r="G688" s="14">
        <v>10.303030303030299</v>
      </c>
      <c r="H688" s="2">
        <v>0</v>
      </c>
      <c r="I688" s="301">
        <v>0</v>
      </c>
      <c r="J688" s="14">
        <v>11.515152</v>
      </c>
      <c r="K688" s="301">
        <v>-1</v>
      </c>
      <c r="L688" s="2">
        <v>438</v>
      </c>
      <c r="M688" s="301">
        <v>5.058028754547029E-3</v>
      </c>
      <c r="N688" s="2">
        <v>96.363636363636402</v>
      </c>
      <c r="O688" s="2">
        <v>423</v>
      </c>
      <c r="P688" s="301">
        <v>5.014819205690575E-3</v>
      </c>
      <c r="Q688" s="14">
        <v>117.575757575757</v>
      </c>
      <c r="R688" s="2">
        <v>615</v>
      </c>
      <c r="S688" s="301">
        <v>7.8147832827172581E-3</v>
      </c>
      <c r="T688" s="14">
        <v>138.18182400000001</v>
      </c>
      <c r="U688" s="301">
        <v>0.4041095890410959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1824</v>
      </c>
      <c r="B689" s="2">
        <v>80</v>
      </c>
      <c r="C689" s="301">
        <v>5.4200542005420058E-2</v>
      </c>
      <c r="D689" s="2">
        <v>50.303030303030297</v>
      </c>
      <c r="E689" s="2">
        <v>18</v>
      </c>
      <c r="F689" s="301">
        <v>1.486374896779521E-2</v>
      </c>
      <c r="G689" s="14">
        <v>16.969696969696901</v>
      </c>
      <c r="H689" s="2">
        <v>10</v>
      </c>
      <c r="I689" s="301">
        <v>7.5414781297134239E-3</v>
      </c>
      <c r="J689" s="14">
        <v>9.6969700000000003</v>
      </c>
      <c r="K689" s="301">
        <v>-0.875</v>
      </c>
      <c r="L689" s="2">
        <v>1920</v>
      </c>
      <c r="M689" s="301">
        <v>2.2172180841849992E-2</v>
      </c>
      <c r="N689" s="2">
        <v>180</v>
      </c>
      <c r="O689" s="2">
        <v>1813</v>
      </c>
      <c r="P689" s="301">
        <v>2.149377593360996E-2</v>
      </c>
      <c r="Q689" s="14">
        <v>231.51515151515099</v>
      </c>
      <c r="R689" s="2">
        <v>1576</v>
      </c>
      <c r="S689" s="301">
        <v>2.0026176347255932E-2</v>
      </c>
      <c r="T689" s="14">
        <v>230.909088</v>
      </c>
      <c r="U689" s="301">
        <v>-0.17916666666666667</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1825</v>
      </c>
      <c r="B690" s="2">
        <v>43</v>
      </c>
      <c r="C690" s="301">
        <v>2.9132791327913278E-2</v>
      </c>
      <c r="D690" s="2">
        <v>22.424242424242401</v>
      </c>
      <c r="E690" s="2">
        <v>0</v>
      </c>
      <c r="F690" s="301">
        <v>0</v>
      </c>
      <c r="G690" s="14">
        <v>10.303030303030299</v>
      </c>
      <c r="H690" s="2">
        <v>0</v>
      </c>
      <c r="I690" s="301">
        <v>0</v>
      </c>
      <c r="J690" s="14">
        <v>11.515152</v>
      </c>
      <c r="K690" s="301">
        <v>-1</v>
      </c>
      <c r="L690" s="2">
        <v>2345</v>
      </c>
      <c r="M690" s="301">
        <v>2.7080085455280328E-2</v>
      </c>
      <c r="N690" s="2">
        <v>173.939393939393</v>
      </c>
      <c r="O690" s="2">
        <v>2234</v>
      </c>
      <c r="P690" s="301">
        <v>2.6484884410195614E-2</v>
      </c>
      <c r="Q690" s="14">
        <v>243.030303030303</v>
      </c>
      <c r="R690" s="2">
        <v>2152</v>
      </c>
      <c r="S690" s="301">
        <v>2.7345388007166727E-2</v>
      </c>
      <c r="T690" s="14">
        <v>240.606064</v>
      </c>
      <c r="U690" s="301">
        <v>-8.2302771855010656E-2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1765</v>
      </c>
      <c r="B691" s="2">
        <v>173</v>
      </c>
      <c r="C691" s="301">
        <v>0.11720867208672087</v>
      </c>
      <c r="D691" s="2">
        <v>63.030303030303003</v>
      </c>
      <c r="E691" s="2">
        <v>188</v>
      </c>
      <c r="F691" s="301">
        <v>0.15524360033030554</v>
      </c>
      <c r="G691" s="14">
        <v>72.727272727272705</v>
      </c>
      <c r="H691" s="2">
        <v>69</v>
      </c>
      <c r="I691" s="301">
        <v>5.2036199095022627E-2</v>
      </c>
      <c r="J691" s="14">
        <v>35.757576</v>
      </c>
      <c r="K691" s="301">
        <v>-0.60115606936416188</v>
      </c>
      <c r="L691" s="2">
        <v>10537</v>
      </c>
      <c r="M691" s="301">
        <v>0.12168139038050696</v>
      </c>
      <c r="N691" s="2">
        <v>380</v>
      </c>
      <c r="O691" s="2">
        <v>9710</v>
      </c>
      <c r="P691" s="301">
        <v>0.11511558980438648</v>
      </c>
      <c r="Q691" s="14">
        <v>452.12121212121201</v>
      </c>
      <c r="R691" s="2">
        <v>9823</v>
      </c>
      <c r="S691" s="301">
        <v>0.12482051412379125</v>
      </c>
      <c r="T691" s="14">
        <v>572.72730000000001</v>
      </c>
      <c r="U691" s="301">
        <v>-6.7761222359305304E-2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1821</v>
      </c>
      <c r="B692" s="2">
        <v>157</v>
      </c>
      <c r="C692" s="301">
        <v>0.10636856368563685</v>
      </c>
      <c r="D692" s="2">
        <v>59.393939393939398</v>
      </c>
      <c r="E692" s="2">
        <v>157</v>
      </c>
      <c r="F692" s="301">
        <v>0.12964492155243601</v>
      </c>
      <c r="G692" s="14">
        <v>69.090909090909093</v>
      </c>
      <c r="H692" s="2">
        <v>40</v>
      </c>
      <c r="I692" s="301">
        <v>3.0165912518853696E-2</v>
      </c>
      <c r="J692" s="14">
        <v>30.909089999999999</v>
      </c>
      <c r="K692" s="301">
        <v>-0.74522292993630568</v>
      </c>
      <c r="L692" s="2">
        <v>5968</v>
      </c>
      <c r="M692" s="301">
        <v>6.891852878341706E-2</v>
      </c>
      <c r="N692" s="2">
        <v>301.21212121212102</v>
      </c>
      <c r="O692" s="2">
        <v>5374</v>
      </c>
      <c r="P692" s="301">
        <v>6.3710729104919983E-2</v>
      </c>
      <c r="Q692" s="14">
        <v>382.42424242424198</v>
      </c>
      <c r="R692" s="2">
        <v>4362</v>
      </c>
      <c r="S692" s="301">
        <v>5.5427779966199471E-2</v>
      </c>
      <c r="T692" s="14">
        <v>330.30304000000001</v>
      </c>
      <c r="U692" s="301">
        <v>-0.2691018766756032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1822</v>
      </c>
      <c r="B693" s="2">
        <v>0</v>
      </c>
      <c r="C693" s="301">
        <v>0</v>
      </c>
      <c r="D693" s="2">
        <v>80</v>
      </c>
      <c r="E693" s="2">
        <v>64</v>
      </c>
      <c r="F693" s="301">
        <v>5.2848885218827413E-2</v>
      </c>
      <c r="G693" s="14">
        <v>43.636363636363598</v>
      </c>
      <c r="H693" s="2">
        <v>0</v>
      </c>
      <c r="I693" s="301">
        <v>0</v>
      </c>
      <c r="J693" s="14">
        <v>11.515152</v>
      </c>
      <c r="L693" s="2">
        <v>1136</v>
      </c>
      <c r="M693" s="301">
        <v>1.3118540331427911E-2</v>
      </c>
      <c r="N693" s="2">
        <v>154.54545454545399</v>
      </c>
      <c r="O693" s="2">
        <v>838</v>
      </c>
      <c r="P693" s="301">
        <v>9.9347954949614709E-3</v>
      </c>
      <c r="Q693" s="14">
        <v>130.90909090909</v>
      </c>
      <c r="R693" s="2">
        <v>613</v>
      </c>
      <c r="S693" s="301">
        <v>7.789369353342567E-3</v>
      </c>
      <c r="T693" s="14">
        <v>129.090912</v>
      </c>
      <c r="U693" s="301">
        <v>-0.460387323943662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1823</v>
      </c>
      <c r="B694" s="2">
        <v>77</v>
      </c>
      <c r="C694" s="301">
        <v>5.2168021680216801E-2</v>
      </c>
      <c r="D694" s="2">
        <v>46.060606060605998</v>
      </c>
      <c r="E694" s="2">
        <v>13</v>
      </c>
      <c r="F694" s="301">
        <v>1.0734929810074319E-2</v>
      </c>
      <c r="G694" s="14">
        <v>13.9393939393939</v>
      </c>
      <c r="H694" s="2">
        <v>0</v>
      </c>
      <c r="I694" s="301">
        <v>0</v>
      </c>
      <c r="J694" s="14">
        <v>11.515152</v>
      </c>
      <c r="K694" s="301">
        <v>-1</v>
      </c>
      <c r="L694" s="2">
        <v>643</v>
      </c>
      <c r="M694" s="301">
        <v>7.425370979848721E-3</v>
      </c>
      <c r="N694" s="2">
        <v>105.454545454545</v>
      </c>
      <c r="O694" s="2">
        <v>633</v>
      </c>
      <c r="P694" s="301">
        <v>7.5044457617071724E-3</v>
      </c>
      <c r="Q694" s="14">
        <v>122.424242424242</v>
      </c>
      <c r="R694" s="2">
        <v>233</v>
      </c>
      <c r="S694" s="301">
        <v>2.960722772151416E-3</v>
      </c>
      <c r="T694" s="14">
        <v>80</v>
      </c>
      <c r="U694" s="301">
        <v>-0.63763608087091761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1824</v>
      </c>
      <c r="B695" s="2">
        <v>80</v>
      </c>
      <c r="C695" s="301">
        <v>5.4200542005420058E-2</v>
      </c>
      <c r="D695" s="2">
        <v>37.5757575757575</v>
      </c>
      <c r="E695" s="2">
        <v>80</v>
      </c>
      <c r="F695" s="301">
        <v>6.6061106523534266E-2</v>
      </c>
      <c r="G695" s="14">
        <v>48.484848484848399</v>
      </c>
      <c r="H695" s="2">
        <v>40</v>
      </c>
      <c r="I695" s="301">
        <v>3.0165912518853696E-2</v>
      </c>
      <c r="J695" s="14">
        <v>30.909089999999999</v>
      </c>
      <c r="K695" s="301">
        <v>-0.5</v>
      </c>
      <c r="L695" s="2">
        <v>4189</v>
      </c>
      <c r="M695" s="301">
        <v>4.8374617472140426E-2</v>
      </c>
      <c r="N695" s="2">
        <v>270.30303030303003</v>
      </c>
      <c r="O695" s="2">
        <v>3903</v>
      </c>
      <c r="P695" s="301">
        <v>4.627148784825133E-2</v>
      </c>
      <c r="Q695" s="14">
        <v>338.78787878787801</v>
      </c>
      <c r="R695" s="2">
        <v>3516</v>
      </c>
      <c r="S695" s="301">
        <v>4.4677687840705492E-2</v>
      </c>
      <c r="T695" s="14">
        <v>316.36364700000001</v>
      </c>
      <c r="U695" s="301">
        <v>-0.16065886846502744</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1825</v>
      </c>
      <c r="B696" s="2">
        <v>16</v>
      </c>
      <c r="C696" s="301">
        <v>1.0840108401084011E-2</v>
      </c>
      <c r="D696" s="2">
        <v>15.151515151515101</v>
      </c>
      <c r="E696" s="2">
        <v>31</v>
      </c>
      <c r="F696" s="301">
        <v>2.5598678777869529E-2</v>
      </c>
      <c r="G696" s="14">
        <v>31.515151515151501</v>
      </c>
      <c r="H696" s="2">
        <v>29</v>
      </c>
      <c r="I696" s="301">
        <v>2.1870286576168928E-2</v>
      </c>
      <c r="J696" s="14">
        <v>19.393940000000001</v>
      </c>
      <c r="K696" s="301">
        <v>0.8125</v>
      </c>
      <c r="L696" s="2">
        <v>4569</v>
      </c>
      <c r="M696" s="301">
        <v>5.27628615970899E-2</v>
      </c>
      <c r="N696" s="2">
        <v>274.54545454545399</v>
      </c>
      <c r="O696" s="2">
        <v>4336</v>
      </c>
      <c r="P696" s="301">
        <v>5.1404860699466509E-2</v>
      </c>
      <c r="Q696" s="14">
        <v>292.72727272727201</v>
      </c>
      <c r="R696" s="2">
        <v>5461</v>
      </c>
      <c r="S696" s="301">
        <v>6.9392734157591771E-2</v>
      </c>
      <c r="T696" s="14">
        <v>435.15152</v>
      </c>
      <c r="U696" s="301">
        <v>0.1952287152549792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3" t="s">
        <v>1834</v>
      </c>
      <c r="B698" s="303"/>
      <c r="C698" s="303"/>
      <c r="D698" s="303"/>
      <c r="E698" s="303"/>
      <c r="F698" s="303"/>
      <c r="G698" s="303"/>
      <c r="H698" s="303"/>
      <c r="I698" s="303"/>
      <c r="J698" s="303"/>
      <c r="K698" s="303"/>
      <c r="L698" s="303"/>
      <c r="M698" s="303"/>
      <c r="N698" s="303"/>
      <c r="O698" s="303"/>
      <c r="P698" s="303"/>
      <c r="Q698" s="303"/>
      <c r="R698" s="303"/>
      <c r="S698" s="303"/>
      <c r="T698" s="303"/>
      <c r="U698" s="303"/>
      <c r="V698" s="122"/>
      <c r="W698" s="122"/>
      <c r="X698" s="122"/>
      <c r="Y698" s="122"/>
      <c r="Z698" s="122"/>
      <c r="AA698" s="122"/>
      <c r="AB698" s="122"/>
      <c r="AC698" s="122"/>
      <c r="AD698" s="122"/>
      <c r="AE698" s="122"/>
    </row>
    <row r="699" spans="1:31" x14ac:dyDescent="0.3">
      <c r="B699" s="304" t="s">
        <v>1700</v>
      </c>
      <c r="C699" s="304"/>
      <c r="D699" s="304" t="s">
        <v>1701</v>
      </c>
      <c r="E699" s="304" t="s">
        <v>1700</v>
      </c>
      <c r="F699" s="304"/>
      <c r="G699" s="304" t="s">
        <v>1701</v>
      </c>
      <c r="H699" s="304" t="s">
        <v>1700</v>
      </c>
      <c r="I699" s="304"/>
      <c r="J699" s="304" t="s">
        <v>1701</v>
      </c>
      <c r="K699" t="s">
        <v>170</v>
      </c>
      <c r="L699" s="304" t="s">
        <v>1700</v>
      </c>
      <c r="M699" s="304"/>
      <c r="N699" s="304" t="s">
        <v>1701</v>
      </c>
      <c r="O699" s="304" t="s">
        <v>1700</v>
      </c>
      <c r="P699" s="304"/>
      <c r="Q699" s="304" t="s">
        <v>1701</v>
      </c>
      <c r="R699" s="304" t="s">
        <v>1700</v>
      </c>
      <c r="S699" s="304"/>
      <c r="T699" s="304" t="s">
        <v>1701</v>
      </c>
      <c r="U699" t="s">
        <v>170</v>
      </c>
      <c r="V699" s="207" t="s">
        <v>1700</v>
      </c>
      <c r="W699" s="207"/>
      <c r="X699" s="207" t="s">
        <v>1701</v>
      </c>
      <c r="Y699" s="207" t="s">
        <v>1700</v>
      </c>
      <c r="Z699" s="207"/>
      <c r="AA699" s="207" t="s">
        <v>1701</v>
      </c>
      <c r="AB699" s="207" t="s">
        <v>1700</v>
      </c>
      <c r="AC699" s="207"/>
      <c r="AD699" s="207" t="s">
        <v>1701</v>
      </c>
      <c r="AE699" t="s">
        <v>170</v>
      </c>
    </row>
    <row r="700" spans="1:31" x14ac:dyDescent="0.3">
      <c r="A700" t="s">
        <v>172</v>
      </c>
      <c r="B700" s="2">
        <v>227</v>
      </c>
      <c r="C700" t="s">
        <v>170</v>
      </c>
      <c r="D700" s="2">
        <v>64.242424242424207</v>
      </c>
      <c r="E700" s="2">
        <v>394</v>
      </c>
      <c r="F700" t="s">
        <v>170</v>
      </c>
      <c r="G700" s="14">
        <v>67.272727272727195</v>
      </c>
      <c r="H700" s="2">
        <v>499</v>
      </c>
      <c r="I700" t="s">
        <v>170</v>
      </c>
      <c r="J700" s="14">
        <v>204.84848</v>
      </c>
      <c r="K700" s="301">
        <v>1.1982378854625551</v>
      </c>
      <c r="L700" s="2">
        <v>79240</v>
      </c>
      <c r="M700" t="s">
        <v>170</v>
      </c>
      <c r="N700" s="2">
        <v>724.84848484848396</v>
      </c>
      <c r="O700" s="2">
        <v>90051</v>
      </c>
      <c r="P700" t="s">
        <v>170</v>
      </c>
      <c r="Q700" s="14">
        <v>750.90909090909099</v>
      </c>
      <c r="R700" s="2">
        <v>99337</v>
      </c>
      <c r="S700" t="s">
        <v>170</v>
      </c>
      <c r="T700" s="14">
        <v>881.81820000000005</v>
      </c>
      <c r="U700" s="301">
        <v>0.25362190812720847</v>
      </c>
      <c r="V700" s="2">
        <v>2714013</v>
      </c>
      <c r="W700" s="27" t="s">
        <v>170</v>
      </c>
      <c r="X700" s="2">
        <v>5236</v>
      </c>
      <c r="Y700" s="2">
        <v>2924014</v>
      </c>
      <c r="Z700" s="27" t="s">
        <v>170</v>
      </c>
      <c r="AA700" s="14">
        <v>5246.67</v>
      </c>
      <c r="AB700" s="2">
        <v>3088309</v>
      </c>
      <c r="AC700" s="27" t="s">
        <v>170</v>
      </c>
      <c r="AD700" s="14">
        <v>6100</v>
      </c>
      <c r="AE700" s="27">
        <v>0.13800000000000001</v>
      </c>
    </row>
    <row r="701" spans="1:31" x14ac:dyDescent="0.3">
      <c r="A701" t="s">
        <v>1798</v>
      </c>
      <c r="B701" s="2">
        <v>0</v>
      </c>
      <c r="C701" s="301">
        <v>0</v>
      </c>
      <c r="D701" s="2">
        <v>80</v>
      </c>
      <c r="E701" s="2">
        <v>63</v>
      </c>
      <c r="F701" s="301">
        <v>0.15989847715736041</v>
      </c>
      <c r="G701" s="14">
        <v>37.5757575757575</v>
      </c>
      <c r="H701" s="2">
        <v>165</v>
      </c>
      <c r="I701" s="301">
        <v>0.33066132264529058</v>
      </c>
      <c r="J701" s="14">
        <v>103.030304</v>
      </c>
      <c r="L701" s="2">
        <v>20183</v>
      </c>
      <c r="M701" s="301">
        <v>0.25470721857647655</v>
      </c>
      <c r="N701" s="2">
        <v>633.33333333333303</v>
      </c>
      <c r="O701" s="2">
        <v>24491</v>
      </c>
      <c r="P701" s="301">
        <v>0.27196810696161067</v>
      </c>
      <c r="Q701" s="14">
        <v>692.12121212121201</v>
      </c>
      <c r="R701" s="2">
        <v>20999</v>
      </c>
      <c r="S701" s="301">
        <v>0.21139152581616114</v>
      </c>
      <c r="T701" s="14">
        <v>696.96969999999999</v>
      </c>
      <c r="U701" s="301">
        <v>4.0430064906109099E-2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1762</v>
      </c>
      <c r="B702" s="2">
        <v>0</v>
      </c>
      <c r="C702" s="301">
        <v>0</v>
      </c>
      <c r="D702" s="2">
        <v>80</v>
      </c>
      <c r="E702" s="2">
        <v>41</v>
      </c>
      <c r="F702" s="301">
        <v>0.10406091370558376</v>
      </c>
      <c r="G702" s="14">
        <v>32.121212121212103</v>
      </c>
      <c r="H702" s="2">
        <v>18</v>
      </c>
      <c r="I702" s="301">
        <v>3.6072144288577156E-2</v>
      </c>
      <c r="J702" s="14">
        <v>21.818182</v>
      </c>
      <c r="L702" s="2">
        <v>9044</v>
      </c>
      <c r="M702" s="301">
        <v>0.11413427561837455</v>
      </c>
      <c r="N702" s="2">
        <v>429.09090909090901</v>
      </c>
      <c r="O702" s="2">
        <v>10132</v>
      </c>
      <c r="P702" s="301">
        <v>0.11251401983320562</v>
      </c>
      <c r="Q702" s="14">
        <v>452.12121212121201</v>
      </c>
      <c r="R702" s="2">
        <v>9115</v>
      </c>
      <c r="S702" s="301">
        <v>9.175835791296294E-2</v>
      </c>
      <c r="T702" s="14">
        <v>501.21212800000001</v>
      </c>
      <c r="U702" s="301">
        <v>7.8505086245024332E-3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1816</v>
      </c>
      <c r="B703" s="2">
        <v>0</v>
      </c>
      <c r="C703" s="301">
        <v>0</v>
      </c>
      <c r="D703" s="2">
        <v>80</v>
      </c>
      <c r="E703" s="2">
        <v>41</v>
      </c>
      <c r="F703" s="301">
        <v>0.10406091370558376</v>
      </c>
      <c r="G703" s="14">
        <v>32.121212121212103</v>
      </c>
      <c r="H703" s="2">
        <v>18</v>
      </c>
      <c r="I703" s="301">
        <v>3.6072144288577156E-2</v>
      </c>
      <c r="J703" s="14">
        <v>21.818182</v>
      </c>
      <c r="L703" s="2">
        <v>7889</v>
      </c>
      <c r="M703" s="301">
        <v>9.9558303886925797E-2</v>
      </c>
      <c r="N703" s="2">
        <v>416.36363636363598</v>
      </c>
      <c r="O703" s="2">
        <v>8858</v>
      </c>
      <c r="P703" s="301">
        <v>9.8366481216199703E-2</v>
      </c>
      <c r="Q703" s="14">
        <v>422.42424242424198</v>
      </c>
      <c r="R703" s="2">
        <v>6555</v>
      </c>
      <c r="S703" s="301">
        <v>6.5987497105811532E-2</v>
      </c>
      <c r="T703" s="14">
        <v>450.90910000000002</v>
      </c>
      <c r="U703" s="301">
        <v>-0.16909620991253643</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1817</v>
      </c>
      <c r="B704" s="2">
        <v>0</v>
      </c>
      <c r="C704" s="301">
        <v>0</v>
      </c>
      <c r="D704" s="2">
        <v>80</v>
      </c>
      <c r="E704" s="2">
        <v>24</v>
      </c>
      <c r="F704" s="301">
        <v>6.0913705583756347E-2</v>
      </c>
      <c r="G704" s="14">
        <v>25.4545454545454</v>
      </c>
      <c r="H704" s="2">
        <v>0</v>
      </c>
      <c r="I704" s="301">
        <v>0</v>
      </c>
      <c r="J704" s="14">
        <v>11.515152</v>
      </c>
      <c r="L704" s="2">
        <v>813</v>
      </c>
      <c r="M704" s="301">
        <v>1.0259969712266531E-2</v>
      </c>
      <c r="N704" s="2">
        <v>149.69696969696901</v>
      </c>
      <c r="O704" s="2">
        <v>704</v>
      </c>
      <c r="P704" s="301">
        <v>7.8177921400095496E-3</v>
      </c>
      <c r="Q704" s="14">
        <v>105.454545454545</v>
      </c>
      <c r="R704" s="2">
        <v>657</v>
      </c>
      <c r="S704" s="301">
        <v>6.6138498243353437E-3</v>
      </c>
      <c r="T704" s="14">
        <v>133.33332799999999</v>
      </c>
      <c r="U704" s="301">
        <v>-0.1918819188191882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1818</v>
      </c>
      <c r="B705" s="2">
        <v>0</v>
      </c>
      <c r="C705" s="301">
        <v>0</v>
      </c>
      <c r="D705" s="2">
        <v>80</v>
      </c>
      <c r="E705" s="2">
        <v>17</v>
      </c>
      <c r="F705" s="301">
        <v>4.3147208121827409E-2</v>
      </c>
      <c r="G705" s="14">
        <v>20.606060606060598</v>
      </c>
      <c r="H705" s="2">
        <v>18</v>
      </c>
      <c r="I705" s="301">
        <v>3.6072144288577156E-2</v>
      </c>
      <c r="J705" s="14">
        <v>21.818182</v>
      </c>
      <c r="L705" s="2">
        <v>3820</v>
      </c>
      <c r="M705" s="301">
        <v>4.8207975769813227E-2</v>
      </c>
      <c r="N705" s="2">
        <v>285.45454545454498</v>
      </c>
      <c r="O705" s="2">
        <v>4378</v>
      </c>
      <c r="P705" s="301">
        <v>4.8616894870684393E-2</v>
      </c>
      <c r="Q705" s="14">
        <v>289.69696969696901</v>
      </c>
      <c r="R705" s="2">
        <v>2595</v>
      </c>
      <c r="S705" s="301">
        <v>2.6123196794749188E-2</v>
      </c>
      <c r="T705" s="14">
        <v>253.33332799999999</v>
      </c>
      <c r="U705" s="301">
        <v>-0.3206806282722513</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1819</v>
      </c>
      <c r="B706" s="2">
        <v>0</v>
      </c>
      <c r="C706" s="301">
        <v>0</v>
      </c>
      <c r="D706" s="2">
        <v>80</v>
      </c>
      <c r="E706" s="2">
        <v>0</v>
      </c>
      <c r="F706" s="301">
        <v>0</v>
      </c>
      <c r="G706" s="14">
        <v>10.303030303030299</v>
      </c>
      <c r="H706" s="2">
        <v>0</v>
      </c>
      <c r="I706" s="301">
        <v>0</v>
      </c>
      <c r="J706" s="14">
        <v>11.515152</v>
      </c>
      <c r="L706" s="2">
        <v>3256</v>
      </c>
      <c r="M706" s="301">
        <v>4.1090358404846039E-2</v>
      </c>
      <c r="N706" s="2">
        <v>283.636363636363</v>
      </c>
      <c r="O706" s="2">
        <v>3776</v>
      </c>
      <c r="P706" s="301">
        <v>4.1931794205505767E-2</v>
      </c>
      <c r="Q706" s="14">
        <v>278.78787878787801</v>
      </c>
      <c r="R706" s="2">
        <v>3303</v>
      </c>
      <c r="S706" s="301">
        <v>3.3250450486727E-2</v>
      </c>
      <c r="T706" s="14">
        <v>333.93939999999998</v>
      </c>
      <c r="U706" s="301">
        <v>1.4434889434889435E-2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1820</v>
      </c>
      <c r="B707" s="2">
        <v>0</v>
      </c>
      <c r="C707" s="301">
        <v>0</v>
      </c>
      <c r="D707" s="2">
        <v>80</v>
      </c>
      <c r="E707" s="2">
        <v>0</v>
      </c>
      <c r="F707" s="301">
        <v>0</v>
      </c>
      <c r="G707" s="14">
        <v>10.303030303030299</v>
      </c>
      <c r="H707" s="2">
        <v>0</v>
      </c>
      <c r="I707" s="301">
        <v>0</v>
      </c>
      <c r="J707" s="14">
        <v>11.515152</v>
      </c>
      <c r="L707" s="2">
        <v>1155</v>
      </c>
      <c r="M707" s="301">
        <v>1.4575971731448763E-2</v>
      </c>
      <c r="N707" s="2">
        <v>161.81818181818099</v>
      </c>
      <c r="O707" s="2">
        <v>1274</v>
      </c>
      <c r="P707" s="301">
        <v>1.4147538617005918E-2</v>
      </c>
      <c r="Q707" s="14">
        <v>151.51515151515099</v>
      </c>
      <c r="R707" s="2">
        <v>2560</v>
      </c>
      <c r="S707" s="301">
        <v>2.5770860807151415E-2</v>
      </c>
      <c r="T707" s="14">
        <v>298.78787199999999</v>
      </c>
      <c r="U707" s="301">
        <v>1.2164502164502164</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1763</v>
      </c>
      <c r="B708" s="2">
        <v>0</v>
      </c>
      <c r="C708" s="301">
        <v>0</v>
      </c>
      <c r="D708" s="2">
        <v>80</v>
      </c>
      <c r="E708" s="2">
        <v>22</v>
      </c>
      <c r="F708" s="301">
        <v>5.5837563451776651E-2</v>
      </c>
      <c r="G708" s="14">
        <v>16.969696969696901</v>
      </c>
      <c r="H708" s="2">
        <v>147</v>
      </c>
      <c r="I708" s="301">
        <v>0.29458917835671344</v>
      </c>
      <c r="J708" s="14">
        <v>100</v>
      </c>
      <c r="L708" s="2">
        <v>11139</v>
      </c>
      <c r="M708" s="301">
        <v>0.14057294295810197</v>
      </c>
      <c r="N708" s="2">
        <v>482.42424242424198</v>
      </c>
      <c r="O708" s="2">
        <v>14359</v>
      </c>
      <c r="P708" s="301">
        <v>0.159454087128405</v>
      </c>
      <c r="Q708" s="14">
        <v>516.969696969697</v>
      </c>
      <c r="R708" s="2">
        <v>11884</v>
      </c>
      <c r="S708" s="301">
        <v>0.11963316790319821</v>
      </c>
      <c r="T708" s="14">
        <v>557.57574499999998</v>
      </c>
      <c r="U708" s="301">
        <v>6.6882125864081154E-2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1764</v>
      </c>
      <c r="B709" s="2">
        <v>0</v>
      </c>
      <c r="C709" s="301">
        <v>0</v>
      </c>
      <c r="D709" s="2">
        <v>80</v>
      </c>
      <c r="E709" s="2">
        <v>0</v>
      </c>
      <c r="F709" s="301">
        <v>0</v>
      </c>
      <c r="G709" s="14">
        <v>10.303030303030299</v>
      </c>
      <c r="H709" s="2">
        <v>0</v>
      </c>
      <c r="I709" s="301">
        <v>0</v>
      </c>
      <c r="J709" s="14">
        <v>11.515152</v>
      </c>
      <c r="L709" s="2">
        <v>2306</v>
      </c>
      <c r="M709" s="301">
        <v>2.9101463907117618E-2</v>
      </c>
      <c r="N709" s="2">
        <v>236.363636363636</v>
      </c>
      <c r="O709" s="2">
        <v>3052</v>
      </c>
      <c r="P709" s="301">
        <v>3.3891905697882314E-2</v>
      </c>
      <c r="Q709" s="14">
        <v>264.84848484848402</v>
      </c>
      <c r="R709" s="2">
        <v>1741</v>
      </c>
      <c r="S709" s="301">
        <v>1.7526198697363521E-2</v>
      </c>
      <c r="T709" s="14">
        <v>186.66667200000001</v>
      </c>
      <c r="U709" s="301">
        <v>-0.24501300954032956</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1821</v>
      </c>
      <c r="B710" s="2">
        <v>0</v>
      </c>
      <c r="C710" s="301">
        <v>0</v>
      </c>
      <c r="D710" s="2">
        <v>80</v>
      </c>
      <c r="E710" s="2">
        <v>0</v>
      </c>
      <c r="F710" s="301">
        <v>0</v>
      </c>
      <c r="G710" s="14">
        <v>10.303030303030299</v>
      </c>
      <c r="H710" s="2">
        <v>0</v>
      </c>
      <c r="I710" s="301">
        <v>0</v>
      </c>
      <c r="J710" s="14">
        <v>11.515152</v>
      </c>
      <c r="L710" s="2">
        <v>2154</v>
      </c>
      <c r="M710" s="301">
        <v>2.7183240787481071E-2</v>
      </c>
      <c r="N710" s="2">
        <v>226.06060606060601</v>
      </c>
      <c r="O710" s="2">
        <v>2515</v>
      </c>
      <c r="P710" s="301">
        <v>2.7928618227448888E-2</v>
      </c>
      <c r="Q710" s="14">
        <v>238.78787878787799</v>
      </c>
      <c r="R710" s="2">
        <v>1444</v>
      </c>
      <c r="S710" s="301">
        <v>1.4536376174033845E-2</v>
      </c>
      <c r="T710" s="14">
        <v>165.454544</v>
      </c>
      <c r="U710" s="301">
        <v>-0.32961931290622098</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1822</v>
      </c>
      <c r="B711" s="2">
        <v>0</v>
      </c>
      <c r="C711" s="301">
        <v>0</v>
      </c>
      <c r="D711" s="2">
        <v>80</v>
      </c>
      <c r="E711" s="2">
        <v>0</v>
      </c>
      <c r="F711" s="301">
        <v>0</v>
      </c>
      <c r="G711" s="14">
        <v>10.303030303030299</v>
      </c>
      <c r="H711" s="2">
        <v>0</v>
      </c>
      <c r="I711" s="301">
        <v>0</v>
      </c>
      <c r="J711" s="14">
        <v>11.515152</v>
      </c>
      <c r="L711" s="2">
        <v>665</v>
      </c>
      <c r="M711" s="301">
        <v>8.3922261484098946E-3</v>
      </c>
      <c r="N711" s="2">
        <v>119.39393939393899</v>
      </c>
      <c r="O711" s="2">
        <v>558</v>
      </c>
      <c r="P711" s="301">
        <v>6.1964886564280239E-3</v>
      </c>
      <c r="Q711" s="14">
        <v>98.181818181818201</v>
      </c>
      <c r="R711" s="2">
        <v>238</v>
      </c>
      <c r="S711" s="301">
        <v>2.3958847156648581E-3</v>
      </c>
      <c r="T711" s="14">
        <v>68.484849999999994</v>
      </c>
      <c r="U711" s="301">
        <v>-0.64210526315789473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1823</v>
      </c>
      <c r="B712" s="2">
        <v>0</v>
      </c>
      <c r="C712" s="301">
        <v>0</v>
      </c>
      <c r="D712" s="2">
        <v>80</v>
      </c>
      <c r="E712" s="2">
        <v>0</v>
      </c>
      <c r="F712" s="301">
        <v>0</v>
      </c>
      <c r="G712" s="14">
        <v>10.303030303030299</v>
      </c>
      <c r="H712" s="2">
        <v>0</v>
      </c>
      <c r="I712" s="301">
        <v>0</v>
      </c>
      <c r="J712" s="14">
        <v>11.515152</v>
      </c>
      <c r="L712" s="2">
        <v>618</v>
      </c>
      <c r="M712" s="301">
        <v>7.799091367995962E-3</v>
      </c>
      <c r="N712" s="2">
        <v>125.454545454545</v>
      </c>
      <c r="O712" s="2">
        <v>861</v>
      </c>
      <c r="P712" s="301">
        <v>9.5612486257787253E-3</v>
      </c>
      <c r="Q712" s="14">
        <v>138.78787878787799</v>
      </c>
      <c r="R712" s="2">
        <v>519</v>
      </c>
      <c r="S712" s="301">
        <v>5.2246393589498374E-3</v>
      </c>
      <c r="T712" s="14">
        <v>115.757576</v>
      </c>
      <c r="U712" s="301">
        <v>-0.16019417475728157</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1824</v>
      </c>
      <c r="B713" s="2">
        <v>0</v>
      </c>
      <c r="C713" s="301">
        <v>0</v>
      </c>
      <c r="D713" s="2">
        <v>80</v>
      </c>
      <c r="E713" s="2">
        <v>0</v>
      </c>
      <c r="F713" s="301">
        <v>0</v>
      </c>
      <c r="G713" s="14">
        <v>10.303030303030299</v>
      </c>
      <c r="H713" s="2">
        <v>0</v>
      </c>
      <c r="I713" s="301">
        <v>0</v>
      </c>
      <c r="J713" s="14">
        <v>11.515152</v>
      </c>
      <c r="L713" s="2">
        <v>871</v>
      </c>
      <c r="M713" s="301">
        <v>1.0991923271075215E-2</v>
      </c>
      <c r="N713" s="2">
        <v>156.969696969696</v>
      </c>
      <c r="O713" s="2">
        <v>1096</v>
      </c>
      <c r="P713" s="301">
        <v>1.217088094524214E-2</v>
      </c>
      <c r="Q713" s="14">
        <v>154.54545454545399</v>
      </c>
      <c r="R713" s="2">
        <v>687</v>
      </c>
      <c r="S713" s="301">
        <v>6.9158520994191492E-3</v>
      </c>
      <c r="T713" s="14">
        <v>127.272728</v>
      </c>
      <c r="U713" s="301">
        <v>-0.21125143513203215</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1825</v>
      </c>
      <c r="B714" s="2">
        <v>0</v>
      </c>
      <c r="C714" s="301">
        <v>0</v>
      </c>
      <c r="D714" s="2">
        <v>80</v>
      </c>
      <c r="E714" s="2">
        <v>0</v>
      </c>
      <c r="F714" s="301">
        <v>0</v>
      </c>
      <c r="G714" s="14">
        <v>10.303030303030299</v>
      </c>
      <c r="H714" s="2">
        <v>0</v>
      </c>
      <c r="I714" s="301">
        <v>0</v>
      </c>
      <c r="J714" s="14">
        <v>11.515152</v>
      </c>
      <c r="L714" s="2">
        <v>152</v>
      </c>
      <c r="M714" s="301">
        <v>1.9182231196365471E-3</v>
      </c>
      <c r="N714" s="2">
        <v>58.181818181818201</v>
      </c>
      <c r="O714" s="2">
        <v>537</v>
      </c>
      <c r="P714" s="301">
        <v>5.9632874704334208E-3</v>
      </c>
      <c r="Q714" s="14">
        <v>124.24242424242399</v>
      </c>
      <c r="R714" s="2">
        <v>297</v>
      </c>
      <c r="S714" s="301">
        <v>2.9898225233296757E-3</v>
      </c>
      <c r="T714" s="14">
        <v>80</v>
      </c>
      <c r="U714" s="301">
        <v>0.95394736842105265</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1765</v>
      </c>
      <c r="B715" s="2">
        <v>0</v>
      </c>
      <c r="C715" s="301">
        <v>0</v>
      </c>
      <c r="D715" s="2">
        <v>80</v>
      </c>
      <c r="E715" s="2">
        <v>22</v>
      </c>
      <c r="F715" s="301">
        <v>5.5837563451776651E-2</v>
      </c>
      <c r="G715" s="14">
        <v>16.969696969696901</v>
      </c>
      <c r="H715" s="2">
        <v>147</v>
      </c>
      <c r="I715" s="301">
        <v>0.29458917835671344</v>
      </c>
      <c r="J715" s="14">
        <v>100</v>
      </c>
      <c r="L715" s="2">
        <v>8833</v>
      </c>
      <c r="M715" s="301">
        <v>0.11147147905098435</v>
      </c>
      <c r="N715" s="2">
        <v>453.33333333333297</v>
      </c>
      <c r="O715" s="2">
        <v>11307</v>
      </c>
      <c r="P715" s="301">
        <v>0.1255621814305227</v>
      </c>
      <c r="Q715" s="14">
        <v>481.81818181818102</v>
      </c>
      <c r="R715" s="2">
        <v>10143</v>
      </c>
      <c r="S715" s="301">
        <v>0.10210696920583469</v>
      </c>
      <c r="T715" s="14">
        <v>519.39390000000003</v>
      </c>
      <c r="U715" s="301">
        <v>0.14830748330125665</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1821</v>
      </c>
      <c r="B716" s="2">
        <v>0</v>
      </c>
      <c r="C716" s="301">
        <v>0</v>
      </c>
      <c r="D716" s="2">
        <v>80</v>
      </c>
      <c r="E716" s="2">
        <v>22</v>
      </c>
      <c r="F716" s="301">
        <v>5.5837563451776651E-2</v>
      </c>
      <c r="G716" s="14">
        <v>16.969696969696901</v>
      </c>
      <c r="H716" s="2">
        <v>147</v>
      </c>
      <c r="I716" s="301">
        <v>0.29458917835671344</v>
      </c>
      <c r="J716" s="14">
        <v>100</v>
      </c>
      <c r="L716" s="2">
        <v>8406</v>
      </c>
      <c r="M716" s="301">
        <v>0.10608278647147905</v>
      </c>
      <c r="N716" s="2">
        <v>444.24242424242402</v>
      </c>
      <c r="O716" s="2">
        <v>10650</v>
      </c>
      <c r="P716" s="301">
        <v>0.11826631575440584</v>
      </c>
      <c r="Q716" s="14">
        <v>476.969696969697</v>
      </c>
      <c r="R716" s="2">
        <v>9247</v>
      </c>
      <c r="S716" s="301">
        <v>9.3087167923331687E-2</v>
      </c>
      <c r="T716" s="14">
        <v>523.63635299999999</v>
      </c>
      <c r="U716" s="301">
        <v>0.1000475850582917</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1822</v>
      </c>
      <c r="B717" s="2">
        <v>0</v>
      </c>
      <c r="C717" s="301">
        <v>0</v>
      </c>
      <c r="D717" s="2">
        <v>80</v>
      </c>
      <c r="E717" s="2">
        <v>0</v>
      </c>
      <c r="F717" s="301">
        <v>0</v>
      </c>
      <c r="G717" s="14">
        <v>10.303030303030299</v>
      </c>
      <c r="H717" s="2">
        <v>88</v>
      </c>
      <c r="I717" s="301">
        <v>0.17635270541082165</v>
      </c>
      <c r="J717" s="14">
        <v>80</v>
      </c>
      <c r="L717" s="2">
        <v>1532</v>
      </c>
      <c r="M717" s="301">
        <v>1.9333669863705199E-2</v>
      </c>
      <c r="N717" s="2">
        <v>187.87878787878699</v>
      </c>
      <c r="O717" s="2">
        <v>1451</v>
      </c>
      <c r="P717" s="301">
        <v>1.6113091470389002E-2</v>
      </c>
      <c r="Q717" s="14">
        <v>187.87878787878699</v>
      </c>
      <c r="R717" s="2">
        <v>1262</v>
      </c>
      <c r="S717" s="301">
        <v>1.2704229038525423E-2</v>
      </c>
      <c r="T717" s="14">
        <v>172.72728000000001</v>
      </c>
      <c r="U717" s="301">
        <v>-0.17624020887728459</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1823</v>
      </c>
      <c r="B718" s="2">
        <v>0</v>
      </c>
      <c r="C718" s="301">
        <v>0</v>
      </c>
      <c r="D718" s="2">
        <v>80</v>
      </c>
      <c r="E718" s="2">
        <v>14</v>
      </c>
      <c r="F718" s="301">
        <v>3.553299492385787E-2</v>
      </c>
      <c r="G718" s="14">
        <v>14.545454545454501</v>
      </c>
      <c r="H718" s="2">
        <v>0</v>
      </c>
      <c r="I718" s="301">
        <v>0</v>
      </c>
      <c r="J718" s="14">
        <v>11.515152</v>
      </c>
      <c r="L718" s="2">
        <v>2834</v>
      </c>
      <c r="M718" s="301">
        <v>3.5764765270065627E-2</v>
      </c>
      <c r="N718" s="2">
        <v>241.21212121212099</v>
      </c>
      <c r="O718" s="2">
        <v>3932</v>
      </c>
      <c r="P718" s="301">
        <v>4.3664145872894251E-2</v>
      </c>
      <c r="Q718" s="14">
        <v>340</v>
      </c>
      <c r="R718" s="2">
        <v>3605</v>
      </c>
      <c r="S718" s="301">
        <v>3.6290606722570645E-2</v>
      </c>
      <c r="T718" s="14">
        <v>395.15152</v>
      </c>
      <c r="U718" s="301">
        <v>0.27205363443895553</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1824</v>
      </c>
      <c r="B719" s="2">
        <v>0</v>
      </c>
      <c r="C719" s="301">
        <v>0</v>
      </c>
      <c r="D719" s="2">
        <v>80</v>
      </c>
      <c r="E719" s="2">
        <v>8</v>
      </c>
      <c r="F719" s="301">
        <v>2.030456852791878E-2</v>
      </c>
      <c r="G719" s="14">
        <v>10.909090909090899</v>
      </c>
      <c r="H719" s="2">
        <v>59</v>
      </c>
      <c r="I719" s="301">
        <v>0.11823647294589178</v>
      </c>
      <c r="J719" s="14">
        <v>54.5454559</v>
      </c>
      <c r="L719" s="2">
        <v>4040</v>
      </c>
      <c r="M719" s="301">
        <v>5.0984351337708227E-2</v>
      </c>
      <c r="N719" s="2">
        <v>284.24242424242402</v>
      </c>
      <c r="O719" s="2">
        <v>5267</v>
      </c>
      <c r="P719" s="301">
        <v>5.8489078411122587E-2</v>
      </c>
      <c r="Q719" s="14">
        <v>349.69696969696901</v>
      </c>
      <c r="R719" s="2">
        <v>4380</v>
      </c>
      <c r="S719" s="301">
        <v>4.4092332162235619E-2</v>
      </c>
      <c r="T719" s="14">
        <v>335.15152</v>
      </c>
      <c r="U719" s="301">
        <v>8.4158415841584164E-2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1825</v>
      </c>
      <c r="B720" s="2">
        <v>0</v>
      </c>
      <c r="C720" s="301">
        <v>0</v>
      </c>
      <c r="D720" s="2">
        <v>80</v>
      </c>
      <c r="E720" s="2">
        <v>0</v>
      </c>
      <c r="F720" s="301">
        <v>0</v>
      </c>
      <c r="G720" s="14">
        <v>10.303030303030299</v>
      </c>
      <c r="H720" s="2">
        <v>0</v>
      </c>
      <c r="I720" s="301">
        <v>0</v>
      </c>
      <c r="J720" s="14">
        <v>11.515152</v>
      </c>
      <c r="L720" s="2">
        <v>427</v>
      </c>
      <c r="M720" s="301">
        <v>5.3886925795053001E-3</v>
      </c>
      <c r="N720" s="2">
        <v>83.030303030303003</v>
      </c>
      <c r="O720" s="2">
        <v>657</v>
      </c>
      <c r="P720" s="301">
        <v>7.2958656761168668E-3</v>
      </c>
      <c r="Q720" s="14">
        <v>97.575757575757606</v>
      </c>
      <c r="R720" s="2">
        <v>896</v>
      </c>
      <c r="S720" s="301">
        <v>9.0198012825029941E-3</v>
      </c>
      <c r="T720" s="14">
        <v>151.515152</v>
      </c>
      <c r="U720" s="301">
        <v>1.098360655737705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1814</v>
      </c>
      <c r="B721" s="2">
        <v>227</v>
      </c>
      <c r="C721" s="301">
        <v>1</v>
      </c>
      <c r="D721" s="2">
        <v>64.242424242424207</v>
      </c>
      <c r="E721" s="2">
        <v>331</v>
      </c>
      <c r="F721" s="301">
        <v>0.84010152284263961</v>
      </c>
      <c r="G721" s="14">
        <v>66.6666666666666</v>
      </c>
      <c r="H721" s="2">
        <v>334</v>
      </c>
      <c r="I721" s="301">
        <v>0.66933867735470942</v>
      </c>
      <c r="J721" s="14">
        <v>184.24243200000001</v>
      </c>
      <c r="K721" s="301">
        <v>0.47136563876651982</v>
      </c>
      <c r="L721" s="2">
        <v>59057</v>
      </c>
      <c r="M721" s="301">
        <v>0.74529278142352351</v>
      </c>
      <c r="N721" s="2">
        <v>823.030303030303</v>
      </c>
      <c r="O721" s="2">
        <v>65560</v>
      </c>
      <c r="P721" s="301">
        <v>0.72803189303838933</v>
      </c>
      <c r="Q721" s="14">
        <v>769.09090909090901</v>
      </c>
      <c r="R721" s="2">
        <v>78338</v>
      </c>
      <c r="S721" s="301">
        <v>0.78860847418383884</v>
      </c>
      <c r="T721" s="14">
        <v>1059.39392</v>
      </c>
      <c r="U721" s="301">
        <v>0.32648119613254989</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1762</v>
      </c>
      <c r="B722" s="2">
        <v>136</v>
      </c>
      <c r="C722" s="301">
        <v>0.59911894273127753</v>
      </c>
      <c r="D722" s="2">
        <v>46.060606060605998</v>
      </c>
      <c r="E722" s="2">
        <v>178</v>
      </c>
      <c r="F722" s="301">
        <v>0.45177664974619292</v>
      </c>
      <c r="G722" s="14">
        <v>56.363636363636303</v>
      </c>
      <c r="H722" s="2">
        <v>87</v>
      </c>
      <c r="I722" s="301">
        <v>0.17434869739478959</v>
      </c>
      <c r="J722" s="14">
        <v>47.878788</v>
      </c>
      <c r="K722" s="301">
        <v>-0.36029411764705882</v>
      </c>
      <c r="L722" s="2">
        <v>41507</v>
      </c>
      <c r="M722" s="301">
        <v>0.52381373043917212</v>
      </c>
      <c r="N722" s="2">
        <v>680.60606060606005</v>
      </c>
      <c r="O722" s="2">
        <v>46134</v>
      </c>
      <c r="P722" s="301">
        <v>0.5123096911750008</v>
      </c>
      <c r="Q722" s="14">
        <v>741.21212121212102</v>
      </c>
      <c r="R722" s="2">
        <v>55990</v>
      </c>
      <c r="S722" s="301">
        <v>0.56363691273140926</v>
      </c>
      <c r="T722" s="14">
        <v>1010.30304</v>
      </c>
      <c r="U722" s="301">
        <v>0.34892909629701013</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1816</v>
      </c>
      <c r="B723" s="2">
        <v>122</v>
      </c>
      <c r="C723" s="301">
        <v>0.5374449339207048</v>
      </c>
      <c r="D723" s="2">
        <v>44.2424242424242</v>
      </c>
      <c r="E723" s="2">
        <v>149</v>
      </c>
      <c r="F723" s="301">
        <v>0.37817258883248733</v>
      </c>
      <c r="G723" s="14">
        <v>53.939393939393902</v>
      </c>
      <c r="H723" s="2">
        <v>32</v>
      </c>
      <c r="I723" s="301">
        <v>6.4128256513026047E-2</v>
      </c>
      <c r="J723" s="14">
        <v>29.69697</v>
      </c>
      <c r="K723" s="301">
        <v>-0.73770491803278693</v>
      </c>
      <c r="L723" s="2">
        <v>29725</v>
      </c>
      <c r="M723" s="301">
        <v>0.37512619888944976</v>
      </c>
      <c r="N723" s="2">
        <v>659.39393939393904</v>
      </c>
      <c r="O723" s="2">
        <v>31425</v>
      </c>
      <c r="P723" s="301">
        <v>0.34896891761335241</v>
      </c>
      <c r="Q723" s="14">
        <v>710.30303030303003</v>
      </c>
      <c r="R723" s="2">
        <v>35801</v>
      </c>
      <c r="S723" s="301">
        <v>0.36039944834251086</v>
      </c>
      <c r="T723" s="14">
        <v>771.51513699999998</v>
      </c>
      <c r="U723" s="301">
        <v>0.20440706476030276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1817</v>
      </c>
      <c r="B724" s="2">
        <v>14</v>
      </c>
      <c r="C724" s="301">
        <v>6.1674008810572688E-2</v>
      </c>
      <c r="D724" s="2">
        <v>14.545454545454501</v>
      </c>
      <c r="E724" s="2">
        <v>40</v>
      </c>
      <c r="F724" s="301">
        <v>0.10152284263959391</v>
      </c>
      <c r="G724" s="14">
        <v>38.787878787878697</v>
      </c>
      <c r="H724" s="2">
        <v>0</v>
      </c>
      <c r="I724" s="301">
        <v>0</v>
      </c>
      <c r="J724" s="14">
        <v>11.515152</v>
      </c>
      <c r="K724" s="301">
        <v>-1</v>
      </c>
      <c r="L724" s="2">
        <v>4345</v>
      </c>
      <c r="M724" s="301">
        <v>5.48334174659263E-2</v>
      </c>
      <c r="N724" s="2">
        <v>290.30303030303003</v>
      </c>
      <c r="O724" s="2">
        <v>4318</v>
      </c>
      <c r="P724" s="301">
        <v>4.7950605767842665E-2</v>
      </c>
      <c r="Q724" s="14">
        <v>331.51515151515099</v>
      </c>
      <c r="R724" s="2">
        <v>5298</v>
      </c>
      <c r="S724" s="301">
        <v>5.3333601779800073E-2</v>
      </c>
      <c r="T724" s="14">
        <v>364.84848</v>
      </c>
      <c r="U724" s="301">
        <v>0.2193325661680092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1818</v>
      </c>
      <c r="B725" s="2">
        <v>28</v>
      </c>
      <c r="C725" s="301">
        <v>0.12334801762114538</v>
      </c>
      <c r="D725" s="2">
        <v>21.2121212121212</v>
      </c>
      <c r="E725" s="2">
        <v>28</v>
      </c>
      <c r="F725" s="301">
        <v>7.1065989847715741E-2</v>
      </c>
      <c r="G725" s="14">
        <v>21.818181818181799</v>
      </c>
      <c r="H725" s="2">
        <v>0</v>
      </c>
      <c r="I725" s="301">
        <v>0</v>
      </c>
      <c r="J725" s="14">
        <v>11.515152</v>
      </c>
      <c r="K725" s="301">
        <v>-1</v>
      </c>
      <c r="L725" s="2">
        <v>9202</v>
      </c>
      <c r="M725" s="301">
        <v>0.11612821807168097</v>
      </c>
      <c r="N725" s="2">
        <v>410.30303030303003</v>
      </c>
      <c r="O725" s="2">
        <v>8730</v>
      </c>
      <c r="P725" s="301">
        <v>9.6945064463470704E-2</v>
      </c>
      <c r="Q725" s="14">
        <v>410.30303030303003</v>
      </c>
      <c r="R725" s="2">
        <v>9848</v>
      </c>
      <c r="S725" s="301">
        <v>9.9137280167510597E-2</v>
      </c>
      <c r="T725" s="14">
        <v>496.96969999999999</v>
      </c>
      <c r="U725" s="301">
        <v>7.020212997174527E-2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1819</v>
      </c>
      <c r="B726" s="2">
        <v>80</v>
      </c>
      <c r="C726" s="301">
        <v>0.3524229074889868</v>
      </c>
      <c r="D726" s="2">
        <v>36.363636363636303</v>
      </c>
      <c r="E726" s="2">
        <v>81</v>
      </c>
      <c r="F726" s="301">
        <v>0.20558375634517767</v>
      </c>
      <c r="G726" s="14">
        <v>37.5757575757575</v>
      </c>
      <c r="H726" s="2">
        <v>32</v>
      </c>
      <c r="I726" s="301">
        <v>6.4128256513026047E-2</v>
      </c>
      <c r="J726" s="14">
        <v>29.69697</v>
      </c>
      <c r="K726" s="301">
        <v>-0.6</v>
      </c>
      <c r="L726" s="2">
        <v>16178</v>
      </c>
      <c r="M726" s="301">
        <v>0.20416456335184249</v>
      </c>
      <c r="N726" s="2">
        <v>534.54545454545405</v>
      </c>
      <c r="O726" s="2">
        <v>18377</v>
      </c>
      <c r="P726" s="301">
        <v>0.20407324738203908</v>
      </c>
      <c r="Q726" s="14">
        <v>537.57575757575705</v>
      </c>
      <c r="R726" s="2">
        <v>20655</v>
      </c>
      <c r="S726" s="301">
        <v>0.20792856639520019</v>
      </c>
      <c r="T726" s="14">
        <v>678.78790000000004</v>
      </c>
      <c r="U726" s="301">
        <v>0.27673383607368029</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1820</v>
      </c>
      <c r="B727" s="2">
        <v>14</v>
      </c>
      <c r="C727" s="301">
        <v>6.1674008810572688E-2</v>
      </c>
      <c r="D727" s="2">
        <v>14.545454545454501</v>
      </c>
      <c r="E727" s="2">
        <v>29</v>
      </c>
      <c r="F727" s="301">
        <v>7.3604060913705582E-2</v>
      </c>
      <c r="G727" s="14">
        <v>21.818181818181799</v>
      </c>
      <c r="H727" s="2">
        <v>55</v>
      </c>
      <c r="I727" s="301">
        <v>0.11022044088176353</v>
      </c>
      <c r="J727" s="14">
        <v>37.5757561</v>
      </c>
      <c r="K727" s="301">
        <v>2.9285714285714284</v>
      </c>
      <c r="L727" s="2">
        <v>11782</v>
      </c>
      <c r="M727" s="301">
        <v>0.14868753154972236</v>
      </c>
      <c r="N727" s="2">
        <v>473.33333333333297</v>
      </c>
      <c r="O727" s="2">
        <v>14709</v>
      </c>
      <c r="P727" s="301">
        <v>0.16334077356164839</v>
      </c>
      <c r="Q727" s="14">
        <v>507.87878787878799</v>
      </c>
      <c r="R727" s="2">
        <v>20189</v>
      </c>
      <c r="S727" s="301">
        <v>0.20323746438889839</v>
      </c>
      <c r="T727" s="14">
        <v>743.63635299999999</v>
      </c>
      <c r="U727" s="301">
        <v>0.71354608725173996</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1763</v>
      </c>
      <c r="B728" s="2">
        <v>91</v>
      </c>
      <c r="C728" s="301">
        <v>0.40088105726872247</v>
      </c>
      <c r="D728" s="2">
        <v>56.969696969696898</v>
      </c>
      <c r="E728" s="2">
        <v>153</v>
      </c>
      <c r="F728" s="301">
        <v>0.3883248730964467</v>
      </c>
      <c r="G728" s="14">
        <v>53.939393939393902</v>
      </c>
      <c r="H728" s="2">
        <v>247</v>
      </c>
      <c r="I728" s="301">
        <v>0.49498997995991983</v>
      </c>
      <c r="J728" s="14">
        <v>184.24243200000001</v>
      </c>
      <c r="K728" s="301">
        <v>1.7142857142857142</v>
      </c>
      <c r="L728" s="2">
        <v>17550</v>
      </c>
      <c r="M728" s="301">
        <v>0.22147905098435133</v>
      </c>
      <c r="N728" s="2">
        <v>603.63636363636294</v>
      </c>
      <c r="O728" s="2">
        <v>19426</v>
      </c>
      <c r="P728" s="301">
        <v>0.21572220186338853</v>
      </c>
      <c r="Q728" s="14">
        <v>658.78787878787796</v>
      </c>
      <c r="R728" s="2">
        <v>22348</v>
      </c>
      <c r="S728" s="301">
        <v>0.22497156145242961</v>
      </c>
      <c r="T728" s="14">
        <v>801.81820000000005</v>
      </c>
      <c r="U728" s="301">
        <v>0.27339031339031339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1764</v>
      </c>
      <c r="B729" s="2">
        <v>76</v>
      </c>
      <c r="C729" s="301">
        <v>0.33480176211453744</v>
      </c>
      <c r="D729" s="2">
        <v>53.3333333333333</v>
      </c>
      <c r="E729" s="2">
        <v>111</v>
      </c>
      <c r="F729" s="301">
        <v>0.28172588832487311</v>
      </c>
      <c r="G729" s="14">
        <v>42.424242424242401</v>
      </c>
      <c r="H729" s="2">
        <v>199</v>
      </c>
      <c r="I729" s="301">
        <v>0.39879759519038077</v>
      </c>
      <c r="J729" s="14">
        <v>181.21212800000001</v>
      </c>
      <c r="K729" s="301">
        <v>1.618421052631579</v>
      </c>
      <c r="L729" s="2">
        <v>7629</v>
      </c>
      <c r="M729" s="301">
        <v>9.6277132761231704E-2</v>
      </c>
      <c r="N729" s="2">
        <v>373.33333333333297</v>
      </c>
      <c r="O729" s="2">
        <v>8703</v>
      </c>
      <c r="P729" s="301">
        <v>9.6645234367191926E-2</v>
      </c>
      <c r="Q729" s="14">
        <v>404.24242424242402</v>
      </c>
      <c r="R729" s="2">
        <v>9441</v>
      </c>
      <c r="S729" s="301">
        <v>9.5040115968873629E-2</v>
      </c>
      <c r="T729" s="14">
        <v>580</v>
      </c>
      <c r="U729" s="301">
        <v>0.23751474636256389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1821</v>
      </c>
      <c r="B730" s="2">
        <v>76</v>
      </c>
      <c r="C730" s="301">
        <v>0.33480176211453744</v>
      </c>
      <c r="D730" s="2">
        <v>53.3333333333333</v>
      </c>
      <c r="E730" s="2">
        <v>85</v>
      </c>
      <c r="F730" s="301">
        <v>0.21573604060913706</v>
      </c>
      <c r="G730" s="14">
        <v>36.969696969696898</v>
      </c>
      <c r="H730" s="2">
        <v>199</v>
      </c>
      <c r="I730" s="301">
        <v>0.39879759519038077</v>
      </c>
      <c r="J730" s="14">
        <v>181.21212800000001</v>
      </c>
      <c r="K730" s="301">
        <v>1.618421052631579</v>
      </c>
      <c r="L730" s="2">
        <v>5569</v>
      </c>
      <c r="M730" s="301">
        <v>7.02801615345785E-2</v>
      </c>
      <c r="N730" s="2">
        <v>354.54545454545399</v>
      </c>
      <c r="O730" s="2">
        <v>5373</v>
      </c>
      <c r="P730" s="301">
        <v>5.9666189159476295E-2</v>
      </c>
      <c r="Q730" s="14">
        <v>341.81818181818102</v>
      </c>
      <c r="R730" s="2">
        <v>5850</v>
      </c>
      <c r="S730" s="301">
        <v>5.8890443641342098E-2</v>
      </c>
      <c r="T730" s="14">
        <v>500</v>
      </c>
      <c r="U730" s="301">
        <v>5.0457891901598134E-2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1822</v>
      </c>
      <c r="B731" s="2">
        <v>0</v>
      </c>
      <c r="C731" s="301">
        <v>0</v>
      </c>
      <c r="D731" s="2">
        <v>80</v>
      </c>
      <c r="E731" s="2">
        <v>0</v>
      </c>
      <c r="F731" s="301">
        <v>0</v>
      </c>
      <c r="G731" s="14">
        <v>10.303030303030299</v>
      </c>
      <c r="H731" s="2">
        <v>199</v>
      </c>
      <c r="I731" s="301">
        <v>0.39879759519038077</v>
      </c>
      <c r="J731" s="14">
        <v>181.21212800000001</v>
      </c>
      <c r="L731" s="2">
        <v>1363</v>
      </c>
      <c r="M731" s="301">
        <v>1.7200908632004037E-2</v>
      </c>
      <c r="N731" s="2">
        <v>182.42424242424201</v>
      </c>
      <c r="O731" s="2">
        <v>1258</v>
      </c>
      <c r="P731" s="301">
        <v>1.3969861522914793E-2</v>
      </c>
      <c r="Q731" s="14">
        <v>163.030303030303</v>
      </c>
      <c r="R731" s="2">
        <v>1586</v>
      </c>
      <c r="S731" s="301">
        <v>1.5965853609430525E-2</v>
      </c>
      <c r="T731" s="14">
        <v>280</v>
      </c>
      <c r="U731" s="301">
        <v>0.16360968451944241</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1823</v>
      </c>
      <c r="B732" s="2">
        <v>31</v>
      </c>
      <c r="C732" s="301">
        <v>0.13656387665198239</v>
      </c>
      <c r="D732" s="2">
        <v>27.878787878787801</v>
      </c>
      <c r="E732" s="2">
        <v>53</v>
      </c>
      <c r="F732" s="301">
        <v>0.13451776649746192</v>
      </c>
      <c r="G732" s="14">
        <v>45.454545454545404</v>
      </c>
      <c r="H732" s="2">
        <v>0</v>
      </c>
      <c r="I732" s="301">
        <v>0</v>
      </c>
      <c r="J732" s="14">
        <v>11.515152</v>
      </c>
      <c r="K732" s="301">
        <v>-1</v>
      </c>
      <c r="L732" s="2">
        <v>1524</v>
      </c>
      <c r="M732" s="301">
        <v>1.9232710752145381E-2</v>
      </c>
      <c r="N732" s="2">
        <v>181.81818181818099</v>
      </c>
      <c r="O732" s="2">
        <v>1348</v>
      </c>
      <c r="P732" s="301">
        <v>1.4969295177177377E-2</v>
      </c>
      <c r="Q732" s="14">
        <v>189.69696969696901</v>
      </c>
      <c r="R732" s="2">
        <v>1257</v>
      </c>
      <c r="S732" s="301">
        <v>1.2653895326011456E-2</v>
      </c>
      <c r="T732" s="14">
        <v>190.30302399999999</v>
      </c>
      <c r="U732" s="301">
        <v>-0.17519685039370078</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1824</v>
      </c>
      <c r="B733" s="2">
        <v>45</v>
      </c>
      <c r="C733" s="301">
        <v>0.19823788546255505</v>
      </c>
      <c r="D733" s="2">
        <v>43.030303030303003</v>
      </c>
      <c r="E733" s="2">
        <v>32</v>
      </c>
      <c r="F733" s="301">
        <v>8.1218274111675121E-2</v>
      </c>
      <c r="G733" s="14">
        <v>31.515151515151501</v>
      </c>
      <c r="H733" s="2">
        <v>0</v>
      </c>
      <c r="I733" s="301">
        <v>0</v>
      </c>
      <c r="J733" s="14">
        <v>11.515152</v>
      </c>
      <c r="K733" s="301">
        <v>-1</v>
      </c>
      <c r="L733" s="2">
        <v>2682</v>
      </c>
      <c r="M733" s="301">
        <v>3.3846542150429079E-2</v>
      </c>
      <c r="N733" s="2">
        <v>261.81818181818102</v>
      </c>
      <c r="O733" s="2">
        <v>2767</v>
      </c>
      <c r="P733" s="301">
        <v>3.0727032459384126E-2</v>
      </c>
      <c r="Q733" s="14">
        <v>232.72727272727201</v>
      </c>
      <c r="R733" s="2">
        <v>3007</v>
      </c>
      <c r="S733" s="301">
        <v>3.0270694705900117E-2</v>
      </c>
      <c r="T733" s="14">
        <v>286.66665599999999</v>
      </c>
      <c r="U733" s="301">
        <v>0.12117822520507084</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1825</v>
      </c>
      <c r="B734" s="2">
        <v>0</v>
      </c>
      <c r="C734" s="301">
        <v>0</v>
      </c>
      <c r="D734" s="2">
        <v>80</v>
      </c>
      <c r="E734" s="2">
        <v>26</v>
      </c>
      <c r="F734" s="301">
        <v>6.5989847715736044E-2</v>
      </c>
      <c r="G734" s="14">
        <v>25.4545454545454</v>
      </c>
      <c r="H734" s="2">
        <v>0</v>
      </c>
      <c r="I734" s="301">
        <v>0</v>
      </c>
      <c r="J734" s="14">
        <v>11.515152</v>
      </c>
      <c r="L734" s="2">
        <v>2060</v>
      </c>
      <c r="M734" s="301">
        <v>2.5996971226653204E-2</v>
      </c>
      <c r="N734" s="2">
        <v>173.333333333333</v>
      </c>
      <c r="O734" s="2">
        <v>3330</v>
      </c>
      <c r="P734" s="301">
        <v>3.6979045207715625E-2</v>
      </c>
      <c r="Q734" s="14">
        <v>255.75757575757501</v>
      </c>
      <c r="R734" s="2">
        <v>3591</v>
      </c>
      <c r="S734" s="301">
        <v>3.6149672327531537E-2</v>
      </c>
      <c r="T734" s="14">
        <v>307.878784</v>
      </c>
      <c r="U734" s="301">
        <v>0.74320388349514566</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1765</v>
      </c>
      <c r="B735" s="2">
        <v>15</v>
      </c>
      <c r="C735" s="301">
        <v>6.6079295154185022E-2</v>
      </c>
      <c r="D735" s="2">
        <v>16.363636363636299</v>
      </c>
      <c r="E735" s="2">
        <v>42</v>
      </c>
      <c r="F735" s="301">
        <v>0.1065989847715736</v>
      </c>
      <c r="G735" s="14">
        <v>41.212121212121197</v>
      </c>
      <c r="H735" s="2">
        <v>48</v>
      </c>
      <c r="I735" s="301">
        <v>9.6192384769539077E-2</v>
      </c>
      <c r="J735" s="14">
        <v>46.060607900000001</v>
      </c>
      <c r="K735" s="301">
        <v>2.2000000000000002</v>
      </c>
      <c r="L735" s="2">
        <v>9921</v>
      </c>
      <c r="M735" s="301">
        <v>0.12520191822311963</v>
      </c>
      <c r="N735" s="2">
        <v>449.69696969696901</v>
      </c>
      <c r="O735" s="2">
        <v>10723</v>
      </c>
      <c r="P735" s="301">
        <v>0.1190769674961966</v>
      </c>
      <c r="Q735" s="14">
        <v>419.39393939393898</v>
      </c>
      <c r="R735" s="2">
        <v>12907</v>
      </c>
      <c r="S735" s="301">
        <v>0.12993144548355598</v>
      </c>
      <c r="T735" s="14">
        <v>555.75756799999999</v>
      </c>
      <c r="U735" s="301">
        <v>0.30097772401975609</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1821</v>
      </c>
      <c r="B736" s="2">
        <v>0</v>
      </c>
      <c r="C736" s="301">
        <v>0</v>
      </c>
      <c r="D736" s="2">
        <v>80</v>
      </c>
      <c r="E736" s="2">
        <v>42</v>
      </c>
      <c r="F736" s="301">
        <v>0.1065989847715736</v>
      </c>
      <c r="G736" s="14">
        <v>41.212121212121197</v>
      </c>
      <c r="H736" s="2">
        <v>48</v>
      </c>
      <c r="I736" s="301">
        <v>9.6192384769539077E-2</v>
      </c>
      <c r="J736" s="14">
        <v>46.060607900000001</v>
      </c>
      <c r="L736" s="2">
        <v>7105</v>
      </c>
      <c r="M736" s="301">
        <v>8.9664310954063603E-2</v>
      </c>
      <c r="N736" s="2">
        <v>400</v>
      </c>
      <c r="O736" s="2">
        <v>6734</v>
      </c>
      <c r="P736" s="301">
        <v>7.4779846975602721E-2</v>
      </c>
      <c r="Q736" s="14">
        <v>342.42424242424198</v>
      </c>
      <c r="R736" s="2">
        <v>8373</v>
      </c>
      <c r="S736" s="301">
        <v>8.4288834975890153E-2</v>
      </c>
      <c r="T736" s="14">
        <v>456.96969999999999</v>
      </c>
      <c r="U736" s="301">
        <v>0.17846586910626319</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1822</v>
      </c>
      <c r="B737" s="2">
        <v>0</v>
      </c>
      <c r="C737" s="301">
        <v>0</v>
      </c>
      <c r="D737" s="2">
        <v>80</v>
      </c>
      <c r="E737" s="2">
        <v>42</v>
      </c>
      <c r="F737" s="301">
        <v>0.1065989847715736</v>
      </c>
      <c r="G737" s="14">
        <v>41.212121212121197</v>
      </c>
      <c r="H737" s="2">
        <v>0</v>
      </c>
      <c r="I737" s="301">
        <v>0</v>
      </c>
      <c r="J737" s="14">
        <v>11.515152</v>
      </c>
      <c r="L737" s="2">
        <v>898</v>
      </c>
      <c r="M737" s="301">
        <v>1.1332660272589602E-2</v>
      </c>
      <c r="N737" s="2">
        <v>149.09090909090901</v>
      </c>
      <c r="O737" s="2">
        <v>970</v>
      </c>
      <c r="P737" s="301">
        <v>1.0771673829274523E-2</v>
      </c>
      <c r="Q737" s="14">
        <v>133.939393939393</v>
      </c>
      <c r="R737" s="2">
        <v>1054</v>
      </c>
      <c r="S737" s="301">
        <v>1.0610346597944371E-2</v>
      </c>
      <c r="T737" s="14">
        <v>175.15152</v>
      </c>
      <c r="U737" s="301">
        <v>0.17371937639198218</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1823</v>
      </c>
      <c r="B738" s="2">
        <v>0</v>
      </c>
      <c r="C738" s="301">
        <v>0</v>
      </c>
      <c r="D738" s="2">
        <v>80</v>
      </c>
      <c r="E738" s="2">
        <v>0</v>
      </c>
      <c r="F738" s="301">
        <v>0</v>
      </c>
      <c r="G738" s="14">
        <v>10.303030303030299</v>
      </c>
      <c r="H738" s="2">
        <v>0</v>
      </c>
      <c r="I738" s="301">
        <v>0</v>
      </c>
      <c r="J738" s="14">
        <v>11.515152</v>
      </c>
      <c r="L738" s="2">
        <v>1870</v>
      </c>
      <c r="M738" s="301">
        <v>2.3599192327107523E-2</v>
      </c>
      <c r="N738" s="2">
        <v>197.575757575757</v>
      </c>
      <c r="O738" s="2">
        <v>1452</v>
      </c>
      <c r="P738" s="301">
        <v>1.6124196288769696E-2</v>
      </c>
      <c r="Q738" s="14">
        <v>146.666666666666</v>
      </c>
      <c r="R738" s="2">
        <v>1920</v>
      </c>
      <c r="S738" s="301">
        <v>1.9328145605363559E-2</v>
      </c>
      <c r="T738" s="14">
        <v>243.03030000000001</v>
      </c>
      <c r="U738" s="301">
        <v>2.6737967914438502E-2</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1824</v>
      </c>
      <c r="B739" s="2">
        <v>0</v>
      </c>
      <c r="C739" s="301">
        <v>0</v>
      </c>
      <c r="D739" s="2">
        <v>80</v>
      </c>
      <c r="E739" s="2">
        <v>0</v>
      </c>
      <c r="F739" s="301">
        <v>0</v>
      </c>
      <c r="G739" s="14">
        <v>10.303030303030299</v>
      </c>
      <c r="H739" s="2">
        <v>48</v>
      </c>
      <c r="I739" s="301">
        <v>9.6192384769539077E-2</v>
      </c>
      <c r="J739" s="14">
        <v>46.060607900000001</v>
      </c>
      <c r="L739" s="2">
        <v>4337</v>
      </c>
      <c r="M739" s="301">
        <v>5.4732458354366478E-2</v>
      </c>
      <c r="N739" s="2">
        <v>289.69696969696901</v>
      </c>
      <c r="O739" s="2">
        <v>4312</v>
      </c>
      <c r="P739" s="301">
        <v>4.7883976857558491E-2</v>
      </c>
      <c r="Q739" s="14">
        <v>294.54545454545399</v>
      </c>
      <c r="R739" s="2">
        <v>5399</v>
      </c>
      <c r="S739" s="301">
        <v>5.4350342772582223E-2</v>
      </c>
      <c r="T739" s="14">
        <v>281.21212800000001</v>
      </c>
      <c r="U739" s="301">
        <v>0.2448697256167858</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1825</v>
      </c>
      <c r="B740" s="2">
        <v>15</v>
      </c>
      <c r="C740" s="301">
        <v>6.6079295154185022E-2</v>
      </c>
      <c r="D740" s="2">
        <v>16.363636363636299</v>
      </c>
      <c r="E740" s="2">
        <v>0</v>
      </c>
      <c r="F740" s="301">
        <v>0</v>
      </c>
      <c r="G740" s="14">
        <v>10.303030303030299</v>
      </c>
      <c r="H740" s="2">
        <v>0</v>
      </c>
      <c r="I740" s="301">
        <v>0</v>
      </c>
      <c r="J740" s="14">
        <v>11.515152</v>
      </c>
      <c r="K740" s="301">
        <v>-1</v>
      </c>
      <c r="L740" s="2">
        <v>2816</v>
      </c>
      <c r="M740" s="301">
        <v>3.5537607269056033E-2</v>
      </c>
      <c r="N740" s="2">
        <v>216.363636363636</v>
      </c>
      <c r="O740" s="2">
        <v>3989</v>
      </c>
      <c r="P740" s="301">
        <v>4.4297120520593883E-2</v>
      </c>
      <c r="Q740" s="14">
        <v>265.45454545454498</v>
      </c>
      <c r="R740" s="2">
        <v>4534</v>
      </c>
      <c r="S740" s="301">
        <v>4.5642610507665826E-2</v>
      </c>
      <c r="T740" s="14">
        <v>364.84848</v>
      </c>
      <c r="U740" s="301">
        <v>0.61008522727272729</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3" t="s">
        <v>1835</v>
      </c>
      <c r="B742" s="303"/>
      <c r="C742" s="303"/>
      <c r="D742" s="303"/>
      <c r="E742" s="303"/>
      <c r="F742" s="303"/>
      <c r="G742" s="303"/>
      <c r="H742" s="303"/>
      <c r="I742" s="303"/>
      <c r="J742" s="303"/>
      <c r="K742" s="303"/>
      <c r="L742" s="303"/>
      <c r="M742" s="303"/>
      <c r="N742" s="303"/>
      <c r="O742" s="303"/>
      <c r="P742" s="303"/>
      <c r="Q742" s="303"/>
      <c r="R742" s="303"/>
      <c r="S742" s="303"/>
      <c r="T742" s="303"/>
      <c r="U742" s="303"/>
      <c r="V742" s="122"/>
      <c r="W742" s="122"/>
      <c r="X742" s="122"/>
      <c r="Y742" s="122"/>
      <c r="Z742" s="122"/>
      <c r="AA742" s="122"/>
      <c r="AB742" s="122"/>
      <c r="AC742" s="122"/>
      <c r="AD742" s="122"/>
      <c r="AE742" s="122"/>
    </row>
    <row r="743" spans="1:31" x14ac:dyDescent="0.3">
      <c r="B743" s="304" t="s">
        <v>1700</v>
      </c>
      <c r="C743" s="304"/>
      <c r="D743" s="304" t="s">
        <v>1701</v>
      </c>
      <c r="E743" s="304" t="s">
        <v>1700</v>
      </c>
      <c r="F743" s="304"/>
      <c r="G743" s="304" t="s">
        <v>1701</v>
      </c>
      <c r="H743" s="304" t="s">
        <v>1700</v>
      </c>
      <c r="I743" s="304"/>
      <c r="J743" s="304" t="s">
        <v>1701</v>
      </c>
      <c r="K743" t="s">
        <v>170</v>
      </c>
      <c r="L743" s="304" t="s">
        <v>1700</v>
      </c>
      <c r="M743" s="304"/>
      <c r="N743" s="304" t="s">
        <v>1701</v>
      </c>
      <c r="O743" s="304" t="s">
        <v>1700</v>
      </c>
      <c r="P743" s="304"/>
      <c r="Q743" s="304" t="s">
        <v>1701</v>
      </c>
      <c r="R743" s="304" t="s">
        <v>1700</v>
      </c>
      <c r="S743" s="304"/>
      <c r="T743" s="304" t="s">
        <v>1701</v>
      </c>
      <c r="U743" t="s">
        <v>170</v>
      </c>
      <c r="V743" s="207" t="s">
        <v>1700</v>
      </c>
      <c r="W743" s="207"/>
      <c r="X743" s="207" t="s">
        <v>1701</v>
      </c>
      <c r="Y743" s="207" t="s">
        <v>1700</v>
      </c>
      <c r="Z743" s="207"/>
      <c r="AA743" s="207" t="s">
        <v>1701</v>
      </c>
      <c r="AB743" s="207" t="s">
        <v>1700</v>
      </c>
      <c r="AC743" s="207"/>
      <c r="AD743" s="207" t="s">
        <v>1701</v>
      </c>
      <c r="AE743" t="s">
        <v>170</v>
      </c>
    </row>
    <row r="744" spans="1:31" x14ac:dyDescent="0.3">
      <c r="A744" t="s">
        <v>172</v>
      </c>
      <c r="B744" s="2">
        <v>1785</v>
      </c>
      <c r="C744" t="s">
        <v>170</v>
      </c>
      <c r="D744" s="2">
        <v>85.454545454545396</v>
      </c>
      <c r="E744" s="2">
        <v>1744</v>
      </c>
      <c r="F744" t="s">
        <v>170</v>
      </c>
      <c r="G744" s="14">
        <v>109.09090909090899</v>
      </c>
      <c r="H744" s="2">
        <v>2003</v>
      </c>
      <c r="I744" t="s">
        <v>170</v>
      </c>
      <c r="J744" s="14">
        <v>224.24243200000001</v>
      </c>
      <c r="K744" s="301">
        <v>0.12212885154061624</v>
      </c>
      <c r="L744" s="2">
        <v>185559</v>
      </c>
      <c r="M744" t="s">
        <v>170</v>
      </c>
      <c r="N744" s="2">
        <v>1049.69696969696</v>
      </c>
      <c r="O744" s="2">
        <v>196097</v>
      </c>
      <c r="P744" t="s">
        <v>170</v>
      </c>
      <c r="Q744" s="14">
        <v>1229.69696969696</v>
      </c>
      <c r="R744" s="2">
        <v>201939</v>
      </c>
      <c r="S744" t="s">
        <v>170</v>
      </c>
      <c r="T744" s="14">
        <v>1221.21216</v>
      </c>
      <c r="U744" s="301">
        <v>8.8273810486152654E-2</v>
      </c>
      <c r="V744" s="2">
        <v>8495322</v>
      </c>
      <c r="W744" s="27" t="s">
        <v>170</v>
      </c>
      <c r="X744" s="2">
        <v>13850</v>
      </c>
      <c r="Y744" s="2">
        <v>8732734</v>
      </c>
      <c r="Z744" s="27" t="s">
        <v>170</v>
      </c>
      <c r="AA744" s="14">
        <v>13901.82</v>
      </c>
      <c r="AB744" s="2">
        <v>8986666</v>
      </c>
      <c r="AC744" s="27" t="s">
        <v>170</v>
      </c>
      <c r="AD744" s="14">
        <v>14521.21</v>
      </c>
      <c r="AE744" s="27">
        <v>5.8000000000000003E-2</v>
      </c>
    </row>
    <row r="745" spans="1:31" x14ac:dyDescent="0.3">
      <c r="A745" t="s">
        <v>1798</v>
      </c>
      <c r="B745" s="2">
        <v>166</v>
      </c>
      <c r="C745" s="301">
        <v>9.2997198879551823E-2</v>
      </c>
      <c r="D745" s="2">
        <v>64.242424242424207</v>
      </c>
      <c r="E745" s="2">
        <v>333</v>
      </c>
      <c r="F745" s="301">
        <v>0.19094036697247707</v>
      </c>
      <c r="G745" s="14">
        <v>87.272727272727195</v>
      </c>
      <c r="H745" s="2">
        <v>516</v>
      </c>
      <c r="I745" s="301">
        <v>0.25761357963055415</v>
      </c>
      <c r="J745" s="14">
        <v>143.636368</v>
      </c>
      <c r="K745" s="301">
        <v>2.1084337349397591</v>
      </c>
      <c r="L745" s="2">
        <v>31182</v>
      </c>
      <c r="M745" s="301">
        <v>0.16804358721484811</v>
      </c>
      <c r="N745" s="2">
        <v>829.09090909090901</v>
      </c>
      <c r="O745" s="2">
        <v>37996</v>
      </c>
      <c r="P745" s="301">
        <v>0.19376125080954834</v>
      </c>
      <c r="Q745" s="14">
        <v>829.69696969696895</v>
      </c>
      <c r="R745" s="2">
        <v>33691</v>
      </c>
      <c r="S745" s="301">
        <v>0.16683751033728006</v>
      </c>
      <c r="T745" s="14">
        <v>932.72730000000001</v>
      </c>
      <c r="U745" s="301">
        <v>8.0463087678789041E-2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1762</v>
      </c>
      <c r="B746" s="2">
        <v>0</v>
      </c>
      <c r="C746" s="301">
        <v>0</v>
      </c>
      <c r="D746" s="2">
        <v>80</v>
      </c>
      <c r="E746" s="2">
        <v>72</v>
      </c>
      <c r="F746" s="301">
        <v>4.1284403669724773E-2</v>
      </c>
      <c r="G746" s="14">
        <v>38.787878787878697</v>
      </c>
      <c r="H746" s="2">
        <v>18</v>
      </c>
      <c r="I746" s="301">
        <v>8.9865202196704949E-3</v>
      </c>
      <c r="J746" s="14">
        <v>21.818182</v>
      </c>
      <c r="L746" s="2">
        <v>12713</v>
      </c>
      <c r="M746" s="301">
        <v>6.8511901874875381E-2</v>
      </c>
      <c r="N746" s="2">
        <v>507.27272727272702</v>
      </c>
      <c r="O746" s="2">
        <v>14360</v>
      </c>
      <c r="P746" s="301">
        <v>7.322906520752484E-2</v>
      </c>
      <c r="Q746" s="14">
        <v>569.69696969696895</v>
      </c>
      <c r="R746" s="2">
        <v>13070</v>
      </c>
      <c r="S746" s="301">
        <v>6.4722515214990672E-2</v>
      </c>
      <c r="T746" s="14">
        <v>596.96969999999999</v>
      </c>
      <c r="U746" s="301">
        <v>2.808149138676945E-2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1836</v>
      </c>
      <c r="B747" s="2">
        <v>0</v>
      </c>
      <c r="C747" s="301">
        <v>0</v>
      </c>
      <c r="D747" s="2">
        <v>80</v>
      </c>
      <c r="E747" s="2">
        <v>48</v>
      </c>
      <c r="F747" s="301">
        <v>2.7522935779816515E-2</v>
      </c>
      <c r="G747" s="14">
        <v>31.515151515151501</v>
      </c>
      <c r="H747" s="2">
        <v>0</v>
      </c>
      <c r="I747" s="301">
        <v>0</v>
      </c>
      <c r="J747" s="14">
        <v>11.515152</v>
      </c>
      <c r="L747" s="2">
        <v>5505</v>
      </c>
      <c r="M747" s="301">
        <v>2.9667113963752767E-2</v>
      </c>
      <c r="N747" s="2">
        <v>349.69696969696901</v>
      </c>
      <c r="O747" s="2">
        <v>5140</v>
      </c>
      <c r="P747" s="301">
        <v>2.6211517769267251E-2</v>
      </c>
      <c r="Q747" s="14">
        <v>324.84848484848402</v>
      </c>
      <c r="R747" s="2">
        <v>5203</v>
      </c>
      <c r="S747" s="301">
        <v>2.5765206324682207E-2</v>
      </c>
      <c r="T747" s="14">
        <v>347.27273600000001</v>
      </c>
      <c r="U747" s="301">
        <v>-5.4859218891916438E-2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1837</v>
      </c>
      <c r="B748" s="2">
        <v>0</v>
      </c>
      <c r="C748" s="301">
        <v>0</v>
      </c>
      <c r="D748" s="2">
        <v>80</v>
      </c>
      <c r="E748" s="2">
        <v>24</v>
      </c>
      <c r="F748" s="301">
        <v>1.3761467889908258E-2</v>
      </c>
      <c r="G748" s="14">
        <v>25.4545454545454</v>
      </c>
      <c r="H748" s="2">
        <v>18</v>
      </c>
      <c r="I748" s="301">
        <v>8.9865202196704949E-3</v>
      </c>
      <c r="J748" s="14">
        <v>21.818182</v>
      </c>
      <c r="L748" s="2">
        <v>7208</v>
      </c>
      <c r="M748" s="301">
        <v>3.8844787911122607E-2</v>
      </c>
      <c r="N748" s="2">
        <v>383.636363636363</v>
      </c>
      <c r="O748" s="2">
        <v>9220</v>
      </c>
      <c r="P748" s="301">
        <v>4.7017547438257597E-2</v>
      </c>
      <c r="Q748" s="14">
        <v>522.42424242424204</v>
      </c>
      <c r="R748" s="2">
        <v>7867</v>
      </c>
      <c r="S748" s="301">
        <v>3.8957308890308462E-2</v>
      </c>
      <c r="T748" s="14">
        <v>510.30304000000001</v>
      </c>
      <c r="U748" s="301">
        <v>9.1426193118756938E-2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1838</v>
      </c>
      <c r="B749" s="2">
        <v>166</v>
      </c>
      <c r="C749" s="301">
        <v>9.2997198879551823E-2</v>
      </c>
      <c r="D749" s="2">
        <v>64.242424242424207</v>
      </c>
      <c r="E749" s="2">
        <v>261</v>
      </c>
      <c r="F749" s="301">
        <v>0.1496559633027523</v>
      </c>
      <c r="G749" s="14">
        <v>78.181818181818201</v>
      </c>
      <c r="H749" s="2">
        <v>498</v>
      </c>
      <c r="I749" s="301">
        <v>0.24862705941088367</v>
      </c>
      <c r="J749" s="14">
        <v>140.606064</v>
      </c>
      <c r="K749" s="301">
        <v>2</v>
      </c>
      <c r="L749" s="2">
        <v>18469</v>
      </c>
      <c r="M749" s="301">
        <v>9.9531685339972725E-2</v>
      </c>
      <c r="N749" s="2">
        <v>638.18181818181802</v>
      </c>
      <c r="O749" s="2">
        <v>23636</v>
      </c>
      <c r="P749" s="301">
        <v>0.12053218560202349</v>
      </c>
      <c r="Q749" s="14">
        <v>599.39393939393904</v>
      </c>
      <c r="R749" s="2">
        <v>20621</v>
      </c>
      <c r="S749" s="301">
        <v>0.1021149951222894</v>
      </c>
      <c r="T749" s="14">
        <v>915.15150000000006</v>
      </c>
      <c r="U749" s="301">
        <v>0.11651957333910877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1764</v>
      </c>
      <c r="B750" s="2">
        <v>0</v>
      </c>
      <c r="C750" s="301">
        <v>0</v>
      </c>
      <c r="D750" s="2">
        <v>80</v>
      </c>
      <c r="E750" s="2">
        <v>33</v>
      </c>
      <c r="F750" s="301">
        <v>1.8922018348623854E-2</v>
      </c>
      <c r="G750" s="14">
        <v>25.4545454545454</v>
      </c>
      <c r="H750" s="2">
        <v>132</v>
      </c>
      <c r="I750" s="301">
        <v>6.5901148277583629E-2</v>
      </c>
      <c r="J750" s="14">
        <v>84.242424</v>
      </c>
      <c r="L750" s="2">
        <v>3615</v>
      </c>
      <c r="M750" s="301">
        <v>1.9481674292273616E-2</v>
      </c>
      <c r="N750" s="2">
        <v>263.636363636363</v>
      </c>
      <c r="O750" s="2">
        <v>4864</v>
      </c>
      <c r="P750" s="301">
        <v>2.4804051056364962E-2</v>
      </c>
      <c r="Q750" s="14">
        <v>333.33333333333297</v>
      </c>
      <c r="R750" s="2">
        <v>3921</v>
      </c>
      <c r="S750" s="301">
        <v>1.94167545644972E-2</v>
      </c>
      <c r="T750" s="14">
        <v>409.09089999999998</v>
      </c>
      <c r="U750" s="301">
        <v>8.464730290456432E-2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1836</v>
      </c>
      <c r="B751" s="2">
        <v>0</v>
      </c>
      <c r="C751" s="301">
        <v>0</v>
      </c>
      <c r="D751" s="2">
        <v>80</v>
      </c>
      <c r="E751" s="2">
        <v>11</v>
      </c>
      <c r="F751" s="301">
        <v>6.3073394495412848E-3</v>
      </c>
      <c r="G751" s="14">
        <v>10.909090909090899</v>
      </c>
      <c r="H751" s="2">
        <v>0</v>
      </c>
      <c r="I751" s="301">
        <v>0</v>
      </c>
      <c r="J751" s="14">
        <v>11.515152</v>
      </c>
      <c r="L751" s="2">
        <v>702</v>
      </c>
      <c r="M751" s="301">
        <v>3.7831633065493996E-3</v>
      </c>
      <c r="N751" s="2">
        <v>106.666666666666</v>
      </c>
      <c r="O751" s="2">
        <v>1302</v>
      </c>
      <c r="P751" s="301">
        <v>6.6395712326042721E-3</v>
      </c>
      <c r="Q751" s="14">
        <v>180.60606060606</v>
      </c>
      <c r="R751" s="2">
        <v>1291</v>
      </c>
      <c r="S751" s="301">
        <v>6.3930196742580684E-3</v>
      </c>
      <c r="T751" s="14">
        <v>170.909088</v>
      </c>
      <c r="U751" s="301">
        <v>0.83903133903133909</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1837</v>
      </c>
      <c r="B752" s="2">
        <v>0</v>
      </c>
      <c r="C752" s="301">
        <v>0</v>
      </c>
      <c r="D752" s="2">
        <v>80</v>
      </c>
      <c r="E752" s="2">
        <v>22</v>
      </c>
      <c r="F752" s="301">
        <v>1.261467889908257E-2</v>
      </c>
      <c r="G752" s="14">
        <v>23.030303030302999</v>
      </c>
      <c r="H752" s="2">
        <v>132</v>
      </c>
      <c r="I752" s="301">
        <v>6.5901148277583629E-2</v>
      </c>
      <c r="J752" s="14">
        <v>84.242424</v>
      </c>
      <c r="L752" s="2">
        <v>2913</v>
      </c>
      <c r="M752" s="301">
        <v>1.5698510985724216E-2</v>
      </c>
      <c r="N752" s="2">
        <v>227.87878787878699</v>
      </c>
      <c r="O752" s="2">
        <v>3562</v>
      </c>
      <c r="P752" s="301">
        <v>1.8164479823760689E-2</v>
      </c>
      <c r="Q752" s="14">
        <v>289.69696969696901</v>
      </c>
      <c r="R752" s="2">
        <v>2630</v>
      </c>
      <c r="S752" s="301">
        <v>1.3023734890239131E-2</v>
      </c>
      <c r="T752" s="14">
        <v>342.42425500000002</v>
      </c>
      <c r="U752" s="301">
        <v>-9.7150703741846894E-2</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1765</v>
      </c>
      <c r="B753" s="2">
        <v>166</v>
      </c>
      <c r="C753" s="301">
        <v>9.2997198879551823E-2</v>
      </c>
      <c r="D753" s="2">
        <v>64.242424242424207</v>
      </c>
      <c r="E753" s="2">
        <v>228</v>
      </c>
      <c r="F753" s="301">
        <v>0.13073394495412843</v>
      </c>
      <c r="G753" s="14">
        <v>72.121212121212096</v>
      </c>
      <c r="H753" s="2">
        <v>366</v>
      </c>
      <c r="I753" s="301">
        <v>0.18272591113330006</v>
      </c>
      <c r="J753" s="14">
        <v>136.96969999999999</v>
      </c>
      <c r="K753" s="301">
        <v>1.2048192771084338</v>
      </c>
      <c r="L753" s="2">
        <v>14854</v>
      </c>
      <c r="M753" s="301">
        <v>8.0050011047699113E-2</v>
      </c>
      <c r="N753" s="2">
        <v>617.57575757575705</v>
      </c>
      <c r="O753" s="2">
        <v>18772</v>
      </c>
      <c r="P753" s="301">
        <v>9.5728134545658525E-2</v>
      </c>
      <c r="Q753" s="14">
        <v>593.33333333333303</v>
      </c>
      <c r="R753" s="2">
        <v>16700</v>
      </c>
      <c r="S753" s="301">
        <v>8.2698240557792208E-2</v>
      </c>
      <c r="T753" s="14">
        <v>734.54549999999995</v>
      </c>
      <c r="U753" s="301">
        <v>0.12427628921502626</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1836</v>
      </c>
      <c r="B754" s="2">
        <v>0</v>
      </c>
      <c r="C754" s="301">
        <v>0</v>
      </c>
      <c r="D754" s="2">
        <v>80</v>
      </c>
      <c r="E754" s="2">
        <v>23</v>
      </c>
      <c r="F754" s="301">
        <v>1.3188073394495414E-2</v>
      </c>
      <c r="G754" s="14">
        <v>16.969696969696901</v>
      </c>
      <c r="H754" s="2">
        <v>154</v>
      </c>
      <c r="I754" s="301">
        <v>7.6884672990514227E-2</v>
      </c>
      <c r="J754" s="14">
        <v>81.818183899999994</v>
      </c>
      <c r="L754" s="2">
        <v>2965</v>
      </c>
      <c r="M754" s="301">
        <v>1.5978745304727877E-2</v>
      </c>
      <c r="N754" s="2">
        <v>214.54545454545399</v>
      </c>
      <c r="O754" s="2">
        <v>3469</v>
      </c>
      <c r="P754" s="301">
        <v>1.7690224735717526E-2</v>
      </c>
      <c r="Q754" s="14">
        <v>256.36363636363598</v>
      </c>
      <c r="R754" s="2">
        <v>3102</v>
      </c>
      <c r="S754" s="301">
        <v>1.5361074383848587E-2</v>
      </c>
      <c r="T754" s="14">
        <v>256.36364700000001</v>
      </c>
      <c r="U754" s="301">
        <v>4.6205733558178752E-2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1837</v>
      </c>
      <c r="B755" s="2">
        <v>166</v>
      </c>
      <c r="C755" s="301">
        <v>9.2997198879551823E-2</v>
      </c>
      <c r="D755" s="2">
        <v>64.242424242424207</v>
      </c>
      <c r="E755" s="2">
        <v>205</v>
      </c>
      <c r="F755" s="301">
        <v>0.11754587155963303</v>
      </c>
      <c r="G755" s="14">
        <v>70.303030303030297</v>
      </c>
      <c r="H755" s="2">
        <v>212</v>
      </c>
      <c r="I755" s="301">
        <v>0.10584123814278582</v>
      </c>
      <c r="J755" s="14">
        <v>101.818184</v>
      </c>
      <c r="K755" s="301">
        <v>0.27710843373493976</v>
      </c>
      <c r="L755" s="2">
        <v>11889</v>
      </c>
      <c r="M755" s="301">
        <v>6.4071265742971242E-2</v>
      </c>
      <c r="N755" s="2">
        <v>568.48484848484804</v>
      </c>
      <c r="O755" s="2">
        <v>15303</v>
      </c>
      <c r="P755" s="301">
        <v>7.8037909809940992E-2</v>
      </c>
      <c r="Q755" s="14">
        <v>563.63636363636294</v>
      </c>
      <c r="R755" s="2">
        <v>13598</v>
      </c>
      <c r="S755" s="301">
        <v>6.7337166173943613E-2</v>
      </c>
      <c r="T755" s="14">
        <v>686.66669999999999</v>
      </c>
      <c r="U755" s="301">
        <v>0.14374632012784927</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1814</v>
      </c>
      <c r="B756" s="2">
        <v>1619</v>
      </c>
      <c r="C756" s="301">
        <v>0.90700280112044818</v>
      </c>
      <c r="D756" s="2">
        <v>104.24242424242399</v>
      </c>
      <c r="E756" s="2">
        <v>1411</v>
      </c>
      <c r="F756" s="301">
        <v>0.80905963302752293</v>
      </c>
      <c r="G756" s="14">
        <v>121.818181818181</v>
      </c>
      <c r="H756" s="2">
        <v>1487</v>
      </c>
      <c r="I756" s="301">
        <v>0.7423864203694458</v>
      </c>
      <c r="J756" s="14">
        <v>262.42425500000002</v>
      </c>
      <c r="K756" s="301">
        <v>-8.1531809759110563E-2</v>
      </c>
      <c r="L756" s="2">
        <v>154377</v>
      </c>
      <c r="M756" s="301">
        <v>0.83195641278515187</v>
      </c>
      <c r="N756" s="2">
        <v>1180.6060606060601</v>
      </c>
      <c r="O756" s="2">
        <v>158101</v>
      </c>
      <c r="P756" s="301">
        <v>0.80623874919045169</v>
      </c>
      <c r="Q756" s="14">
        <v>1358.7878787878701</v>
      </c>
      <c r="R756" s="2">
        <v>168248</v>
      </c>
      <c r="S756" s="301">
        <v>0.83316248966271989</v>
      </c>
      <c r="T756" s="14">
        <v>1342.42419</v>
      </c>
      <c r="U756" s="301">
        <v>8.9851467511352076E-2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1762</v>
      </c>
      <c r="B757" s="2">
        <v>1211</v>
      </c>
      <c r="C757" s="301">
        <v>0.67843137254901964</v>
      </c>
      <c r="D757" s="2">
        <v>122.424242424242</v>
      </c>
      <c r="E757" s="2">
        <v>999</v>
      </c>
      <c r="F757" s="301">
        <v>0.57282110091743121</v>
      </c>
      <c r="G757" s="14">
        <v>126.666666666666</v>
      </c>
      <c r="H757" s="2">
        <v>1161</v>
      </c>
      <c r="I757" s="301">
        <v>0.57963055416874687</v>
      </c>
      <c r="J757" s="14">
        <v>240</v>
      </c>
      <c r="K757" s="301">
        <v>-4.1288191577208921E-2</v>
      </c>
      <c r="L757" s="2">
        <v>116068</v>
      </c>
      <c r="M757" s="301">
        <v>0.62550455650224457</v>
      </c>
      <c r="N757" s="2">
        <v>1047.87878787878</v>
      </c>
      <c r="O757" s="2">
        <v>117997</v>
      </c>
      <c r="P757" s="301">
        <v>0.60172771638525835</v>
      </c>
      <c r="Q757" s="14">
        <v>1223.0303030303</v>
      </c>
      <c r="R757" s="2">
        <v>124991</v>
      </c>
      <c r="S757" s="301">
        <v>0.6189542386562279</v>
      </c>
      <c r="T757" s="14">
        <v>1365.4545900000001</v>
      </c>
      <c r="U757" s="301">
        <v>7.6877347761656958E-2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1836</v>
      </c>
      <c r="B758" s="2">
        <v>980</v>
      </c>
      <c r="C758" s="301">
        <v>0.5490196078431373</v>
      </c>
      <c r="D758" s="2">
        <v>120</v>
      </c>
      <c r="E758" s="2">
        <v>782</v>
      </c>
      <c r="F758" s="301">
        <v>0.44839449541284404</v>
      </c>
      <c r="G758" s="14">
        <v>110.90909090909</v>
      </c>
      <c r="H758" s="2">
        <v>868</v>
      </c>
      <c r="I758" s="301">
        <v>0.43334997503744382</v>
      </c>
      <c r="J758" s="14">
        <v>240.606064</v>
      </c>
      <c r="K758" s="301">
        <v>-0.11428571428571428</v>
      </c>
      <c r="L758" s="2">
        <v>90882</v>
      </c>
      <c r="M758" s="301">
        <v>0.48977414191712609</v>
      </c>
      <c r="N758" s="2">
        <v>919.39393939393904</v>
      </c>
      <c r="O758" s="2">
        <v>86994</v>
      </c>
      <c r="P758" s="301">
        <v>0.44362738848631034</v>
      </c>
      <c r="Q758" s="14">
        <v>1126.6666666666599</v>
      </c>
      <c r="R758" s="2">
        <v>91714</v>
      </c>
      <c r="S758" s="301">
        <v>0.45416685236630866</v>
      </c>
      <c r="T758" s="14">
        <v>1354.5454099999999</v>
      </c>
      <c r="U758" s="301">
        <v>9.1547281089764745E-3</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1837</v>
      </c>
      <c r="B759" s="2">
        <v>231</v>
      </c>
      <c r="C759" s="301">
        <v>0.12941176470588237</v>
      </c>
      <c r="D759" s="2">
        <v>63.030303030303003</v>
      </c>
      <c r="E759" s="2">
        <v>217</v>
      </c>
      <c r="F759" s="301">
        <v>0.12442660550458716</v>
      </c>
      <c r="G759" s="14">
        <v>67.272727272727195</v>
      </c>
      <c r="H759" s="2">
        <v>293</v>
      </c>
      <c r="I759" s="301">
        <v>0.14628057913130305</v>
      </c>
      <c r="J759" s="14">
        <v>98.787880000000001</v>
      </c>
      <c r="K759" s="301">
        <v>0.26839826839826841</v>
      </c>
      <c r="L759" s="2">
        <v>25186</v>
      </c>
      <c r="M759" s="301">
        <v>0.13573041458511848</v>
      </c>
      <c r="N759" s="2">
        <v>672.12121212121201</v>
      </c>
      <c r="O759" s="2">
        <v>31003</v>
      </c>
      <c r="P759" s="301">
        <v>0.15810032789894796</v>
      </c>
      <c r="Q759" s="14">
        <v>831.51515151515105</v>
      </c>
      <c r="R759" s="2">
        <v>33277</v>
      </c>
      <c r="S759" s="301">
        <v>0.16478738628991924</v>
      </c>
      <c r="T759" s="14">
        <v>1038.78784</v>
      </c>
      <c r="U759" s="301">
        <v>0.32124990073850551</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1838</v>
      </c>
      <c r="B760" s="2">
        <v>408</v>
      </c>
      <c r="C760" s="301">
        <v>0.22857142857142856</v>
      </c>
      <c r="D760" s="2">
        <v>92.121212121212096</v>
      </c>
      <c r="E760" s="2">
        <v>412</v>
      </c>
      <c r="F760" s="301">
        <v>0.23623853211009174</v>
      </c>
      <c r="G760" s="14">
        <v>85.454545454545396</v>
      </c>
      <c r="H760" s="2">
        <v>326</v>
      </c>
      <c r="I760" s="301">
        <v>0.16275586620069896</v>
      </c>
      <c r="J760" s="14">
        <v>182.42424</v>
      </c>
      <c r="K760" s="301">
        <v>-0.20098039215686275</v>
      </c>
      <c r="L760" s="2">
        <v>38309</v>
      </c>
      <c r="M760" s="301">
        <v>0.20645185628290733</v>
      </c>
      <c r="N760" s="2">
        <v>929.69696969696895</v>
      </c>
      <c r="O760" s="2">
        <v>40104</v>
      </c>
      <c r="P760" s="301">
        <v>0.20451103280519334</v>
      </c>
      <c r="Q760" s="14">
        <v>1045.45454545454</v>
      </c>
      <c r="R760" s="2">
        <v>43257</v>
      </c>
      <c r="S760" s="301">
        <v>0.21420825100649207</v>
      </c>
      <c r="T760" s="14">
        <v>1053.3333700000001</v>
      </c>
      <c r="U760" s="301">
        <v>0.12916024954971417</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1764</v>
      </c>
      <c r="B761" s="2">
        <v>220</v>
      </c>
      <c r="C761" s="301">
        <v>0.12324929971988796</v>
      </c>
      <c r="D761" s="2">
        <v>67.272727272727195</v>
      </c>
      <c r="E761" s="2">
        <v>142</v>
      </c>
      <c r="F761" s="301">
        <v>8.1422018348623851E-2</v>
      </c>
      <c r="G761" s="14">
        <v>46.060606060605998</v>
      </c>
      <c r="H761" s="2">
        <v>209</v>
      </c>
      <c r="I761" s="301">
        <v>0.10434348477284074</v>
      </c>
      <c r="J761" s="14">
        <v>182.42424</v>
      </c>
      <c r="K761" s="301">
        <v>-0.05</v>
      </c>
      <c r="L761" s="2">
        <v>14220</v>
      </c>
      <c r="M761" s="301">
        <v>7.6633308004462192E-2</v>
      </c>
      <c r="N761" s="2">
        <v>524.84848484848396</v>
      </c>
      <c r="O761" s="2">
        <v>15757</v>
      </c>
      <c r="P761" s="301">
        <v>8.0353090562323745E-2</v>
      </c>
      <c r="Q761" s="14">
        <v>636.36363636363603</v>
      </c>
      <c r="R761" s="2">
        <v>15994</v>
      </c>
      <c r="S761" s="301">
        <v>7.9202135298283141E-2</v>
      </c>
      <c r="T761" s="14">
        <v>666.06060000000002</v>
      </c>
      <c r="U761" s="301">
        <v>0.12475386779184247</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1836</v>
      </c>
      <c r="B762" s="2">
        <v>127</v>
      </c>
      <c r="C762" s="301">
        <v>7.1148459383753498E-2</v>
      </c>
      <c r="D762" s="2">
        <v>47.272727272727202</v>
      </c>
      <c r="E762" s="2">
        <v>71</v>
      </c>
      <c r="F762" s="301">
        <v>4.0711009174311925E-2</v>
      </c>
      <c r="G762" s="14">
        <v>45.454545454545404</v>
      </c>
      <c r="H762" s="2">
        <v>10</v>
      </c>
      <c r="I762" s="301">
        <v>4.992511233150275E-3</v>
      </c>
      <c r="J762" s="14">
        <v>9.6969700000000003</v>
      </c>
      <c r="K762" s="301">
        <v>-0.92125984251968507</v>
      </c>
      <c r="L762" s="2">
        <v>7153</v>
      </c>
      <c r="M762" s="301">
        <v>3.8548386227561043E-2</v>
      </c>
      <c r="N762" s="2">
        <v>369.09090909090901</v>
      </c>
      <c r="O762" s="2">
        <v>7240</v>
      </c>
      <c r="P762" s="301">
        <v>3.69205036283064E-2</v>
      </c>
      <c r="Q762" s="14">
        <v>409.69696969696901</v>
      </c>
      <c r="R762" s="2">
        <v>9101</v>
      </c>
      <c r="S762" s="301">
        <v>4.5068065108770469E-2</v>
      </c>
      <c r="T762" s="14">
        <v>536.96969999999999</v>
      </c>
      <c r="U762" s="301">
        <v>0.27233328673283935</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1837</v>
      </c>
      <c r="B763" s="2">
        <v>93</v>
      </c>
      <c r="C763" s="301">
        <v>5.2100840336134456E-2</v>
      </c>
      <c r="D763" s="2">
        <v>58.787878787878803</v>
      </c>
      <c r="E763" s="2">
        <v>71</v>
      </c>
      <c r="F763" s="301">
        <v>4.0711009174311925E-2</v>
      </c>
      <c r="G763" s="14">
        <v>47.878787878787797</v>
      </c>
      <c r="H763" s="2">
        <v>199</v>
      </c>
      <c r="I763" s="301">
        <v>9.9350973539690468E-2</v>
      </c>
      <c r="J763" s="14">
        <v>181.21212800000001</v>
      </c>
      <c r="K763" s="301">
        <v>1.1397849462365592</v>
      </c>
      <c r="L763" s="2">
        <v>7067</v>
      </c>
      <c r="M763" s="301">
        <v>3.8084921776901148E-2</v>
      </c>
      <c r="N763" s="2">
        <v>419.39393939393898</v>
      </c>
      <c r="O763" s="2">
        <v>8517</v>
      </c>
      <c r="P763" s="301">
        <v>4.3432586934017352E-2</v>
      </c>
      <c r="Q763" s="14">
        <v>535.15151515151501</v>
      </c>
      <c r="R763" s="2">
        <v>6893</v>
      </c>
      <c r="S763" s="301">
        <v>3.4134070189512672E-2</v>
      </c>
      <c r="T763" s="14">
        <v>470.30304000000001</v>
      </c>
      <c r="U763" s="301">
        <v>-2.4621480118862317E-2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1765</v>
      </c>
      <c r="B764" s="2">
        <v>188</v>
      </c>
      <c r="C764" s="301">
        <v>0.10532212885154062</v>
      </c>
      <c r="D764" s="2">
        <v>67.878787878787804</v>
      </c>
      <c r="E764" s="2">
        <v>270</v>
      </c>
      <c r="F764" s="301">
        <v>0.15481651376146788</v>
      </c>
      <c r="G764" s="14">
        <v>70.303030303030297</v>
      </c>
      <c r="H764" s="2">
        <v>117</v>
      </c>
      <c r="I764" s="301">
        <v>5.8412381427858213E-2</v>
      </c>
      <c r="J764" s="14">
        <v>56.969695999999999</v>
      </c>
      <c r="K764" s="301">
        <v>-0.37765957446808512</v>
      </c>
      <c r="L764" s="2">
        <v>24089</v>
      </c>
      <c r="M764" s="301">
        <v>0.12981854827844513</v>
      </c>
      <c r="N764" s="2">
        <v>683.63636363636294</v>
      </c>
      <c r="O764" s="2">
        <v>24347</v>
      </c>
      <c r="P764" s="301">
        <v>0.12415794224286961</v>
      </c>
      <c r="Q764" s="14">
        <v>721.81818181818096</v>
      </c>
      <c r="R764" s="2">
        <v>27263</v>
      </c>
      <c r="S764" s="301">
        <v>0.13500611570820892</v>
      </c>
      <c r="T764" s="14">
        <v>886.06060000000002</v>
      </c>
      <c r="U764" s="301">
        <v>0.13176138486446096</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1836</v>
      </c>
      <c r="B765" s="2">
        <v>98</v>
      </c>
      <c r="C765" s="301">
        <v>5.4901960784313725E-2</v>
      </c>
      <c r="D765" s="2">
        <v>46.6666666666666</v>
      </c>
      <c r="E765" s="2">
        <v>60</v>
      </c>
      <c r="F765" s="301">
        <v>3.4403669724770644E-2</v>
      </c>
      <c r="G765" s="14">
        <v>43.636363636363598</v>
      </c>
      <c r="H765" s="2">
        <v>86</v>
      </c>
      <c r="I765" s="301">
        <v>4.2935596605092365E-2</v>
      </c>
      <c r="J765" s="14">
        <v>49.696968099999999</v>
      </c>
      <c r="K765" s="301">
        <v>-0.12244897959183673</v>
      </c>
      <c r="L765" s="2">
        <v>12428</v>
      </c>
      <c r="M765" s="301">
        <v>6.6976002241874555E-2</v>
      </c>
      <c r="N765" s="2">
        <v>429.69696969696901</v>
      </c>
      <c r="O765" s="2">
        <v>11920</v>
      </c>
      <c r="P765" s="301">
        <v>6.0786243542736505E-2</v>
      </c>
      <c r="Q765" s="14">
        <v>449.69696969696901</v>
      </c>
      <c r="R765" s="2">
        <v>13943</v>
      </c>
      <c r="S765" s="301">
        <v>6.9045602880077647E-2</v>
      </c>
      <c r="T765" s="14">
        <v>618.18179999999995</v>
      </c>
      <c r="U765" s="301">
        <v>0.12190215642098487</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1837</v>
      </c>
      <c r="B766" s="2">
        <v>90</v>
      </c>
      <c r="C766" s="301">
        <v>5.0420168067226892E-2</v>
      </c>
      <c r="D766" s="2">
        <v>48.484848484848399</v>
      </c>
      <c r="E766" s="2">
        <v>210</v>
      </c>
      <c r="F766" s="301">
        <v>0.12041284403669725</v>
      </c>
      <c r="G766" s="14">
        <v>67.272727272727195</v>
      </c>
      <c r="H766" s="2">
        <v>31</v>
      </c>
      <c r="I766" s="301">
        <v>1.5476784822765851E-2</v>
      </c>
      <c r="J766" s="14">
        <v>27.878788</v>
      </c>
      <c r="K766" s="301">
        <v>-0.65555555555555556</v>
      </c>
      <c r="L766" s="2">
        <v>11661</v>
      </c>
      <c r="M766" s="301">
        <v>6.2842546036570579E-2</v>
      </c>
      <c r="N766" s="2">
        <v>529.09090909090901</v>
      </c>
      <c r="O766" s="2">
        <v>12427</v>
      </c>
      <c r="P766" s="301">
        <v>6.3371698700133094E-2</v>
      </c>
      <c r="Q766" s="14">
        <v>547.87878787878697</v>
      </c>
      <c r="R766" s="2">
        <v>13320</v>
      </c>
      <c r="S766" s="301">
        <v>6.5960512828131271E-2</v>
      </c>
      <c r="T766" s="14">
        <v>646.06060000000002</v>
      </c>
      <c r="U766" s="301">
        <v>0.14226910213532287</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3" t="s">
        <v>1839</v>
      </c>
      <c r="B768" s="303"/>
      <c r="C768" s="303"/>
      <c r="D768" s="303"/>
      <c r="E768" s="303"/>
      <c r="F768" s="303"/>
      <c r="G768" s="303"/>
      <c r="H768" s="303"/>
      <c r="I768" s="303"/>
      <c r="J768" s="303"/>
      <c r="K768" s="303"/>
      <c r="L768" s="303"/>
      <c r="M768" s="303"/>
      <c r="N768" s="303"/>
      <c r="O768" s="303"/>
      <c r="P768" s="303"/>
      <c r="Q768" s="303"/>
      <c r="R768" s="303"/>
      <c r="S768" s="303"/>
      <c r="T768" s="303"/>
      <c r="U768" s="303"/>
      <c r="V768" s="122"/>
      <c r="W768" s="122"/>
      <c r="X768" s="122"/>
      <c r="Y768" s="122"/>
      <c r="Z768" s="122"/>
      <c r="AA768" s="122"/>
      <c r="AB768" s="122"/>
      <c r="AC768" s="122"/>
      <c r="AD768" s="122"/>
      <c r="AE768" s="122"/>
    </row>
    <row r="769" spans="1:31" x14ac:dyDescent="0.3">
      <c r="B769" s="304" t="s">
        <v>1700</v>
      </c>
      <c r="C769" s="304"/>
      <c r="D769" s="304" t="s">
        <v>1701</v>
      </c>
      <c r="E769" s="304" t="s">
        <v>1700</v>
      </c>
      <c r="F769" s="304"/>
      <c r="G769" s="304" t="s">
        <v>1701</v>
      </c>
      <c r="H769" s="304" t="s">
        <v>1700</v>
      </c>
      <c r="I769" s="304"/>
      <c r="J769" s="304" t="s">
        <v>1701</v>
      </c>
      <c r="K769" t="s">
        <v>170</v>
      </c>
      <c r="L769" s="304" t="s">
        <v>1700</v>
      </c>
      <c r="M769" s="304"/>
      <c r="N769" s="304" t="s">
        <v>1701</v>
      </c>
      <c r="O769" s="304" t="s">
        <v>1700</v>
      </c>
      <c r="P769" s="304"/>
      <c r="Q769" s="304" t="s">
        <v>1701</v>
      </c>
      <c r="R769" s="304" t="s">
        <v>1700</v>
      </c>
      <c r="S769" s="304"/>
      <c r="T769" s="304" t="s">
        <v>1701</v>
      </c>
      <c r="U769" t="s">
        <v>170</v>
      </c>
      <c r="V769" s="207" t="s">
        <v>1700</v>
      </c>
      <c r="W769" s="207"/>
      <c r="X769" s="207" t="s">
        <v>1701</v>
      </c>
      <c r="Y769" s="207" t="s">
        <v>1700</v>
      </c>
      <c r="Z769" s="207"/>
      <c r="AA769" s="207" t="s">
        <v>1701</v>
      </c>
      <c r="AB769" s="207" t="s">
        <v>1700</v>
      </c>
      <c r="AC769" s="207"/>
      <c r="AD769" s="207" t="s">
        <v>1701</v>
      </c>
      <c r="AE769" t="s">
        <v>170</v>
      </c>
    </row>
    <row r="770" spans="1:31" x14ac:dyDescent="0.3">
      <c r="A770" t="s">
        <v>172</v>
      </c>
      <c r="B770" s="2">
        <v>1785</v>
      </c>
      <c r="C770" t="s">
        <v>170</v>
      </c>
      <c r="D770" s="2">
        <v>85.454545454545396</v>
      </c>
      <c r="E770" s="2">
        <v>1744</v>
      </c>
      <c r="F770" t="s">
        <v>170</v>
      </c>
      <c r="G770" s="14">
        <v>109.09090909090899</v>
      </c>
      <c r="H770" s="2">
        <v>2003</v>
      </c>
      <c r="I770" t="s">
        <v>170</v>
      </c>
      <c r="J770" s="14">
        <v>224.24243200000001</v>
      </c>
      <c r="K770" s="301">
        <v>0.12212885154061624</v>
      </c>
      <c r="L770" s="2">
        <v>185559</v>
      </c>
      <c r="M770" t="s">
        <v>170</v>
      </c>
      <c r="N770" s="2">
        <v>1049.69696969696</v>
      </c>
      <c r="O770" s="2">
        <v>196097</v>
      </c>
      <c r="P770" t="s">
        <v>170</v>
      </c>
      <c r="Q770" s="14">
        <v>1229.69696969696</v>
      </c>
      <c r="R770" s="2">
        <v>201939</v>
      </c>
      <c r="S770" t="s">
        <v>170</v>
      </c>
      <c r="T770" s="14">
        <v>1221.21216</v>
      </c>
      <c r="U770" s="301">
        <v>8.8273810486152654E-2</v>
      </c>
      <c r="V770" s="2">
        <v>8495322</v>
      </c>
      <c r="W770" s="27" t="s">
        <v>170</v>
      </c>
      <c r="X770" s="2">
        <v>13850</v>
      </c>
      <c r="Y770" s="2">
        <v>8732734</v>
      </c>
      <c r="Z770" s="27" t="s">
        <v>170</v>
      </c>
      <c r="AA770" s="14">
        <v>13901.82</v>
      </c>
      <c r="AB770" s="2">
        <v>8986666</v>
      </c>
      <c r="AC770" s="27" t="s">
        <v>170</v>
      </c>
      <c r="AD770" s="14">
        <v>14521.21</v>
      </c>
      <c r="AE770" s="27">
        <v>5.8000000000000003E-2</v>
      </c>
    </row>
    <row r="771" spans="1:31" x14ac:dyDescent="0.3">
      <c r="A771" t="s">
        <v>1798</v>
      </c>
      <c r="B771" s="2">
        <v>166</v>
      </c>
      <c r="C771" s="301">
        <v>9.2997198879551823E-2</v>
      </c>
      <c r="D771" s="2">
        <v>64.242424242424207</v>
      </c>
      <c r="E771" s="2">
        <v>333</v>
      </c>
      <c r="F771" s="301">
        <v>0.19094036697247707</v>
      </c>
      <c r="G771" s="14">
        <v>87.272727272727195</v>
      </c>
      <c r="H771" s="2">
        <v>516</v>
      </c>
      <c r="I771" s="301">
        <v>0.25761357963055415</v>
      </c>
      <c r="J771" s="14">
        <v>143.636368</v>
      </c>
      <c r="K771" s="301">
        <v>2.1084337349397591</v>
      </c>
      <c r="L771" s="2">
        <v>31182</v>
      </c>
      <c r="M771" s="301">
        <v>0.16804358721484811</v>
      </c>
      <c r="N771" s="2">
        <v>829.09090909090901</v>
      </c>
      <c r="O771" s="2">
        <v>37996</v>
      </c>
      <c r="P771" s="301">
        <v>0.19376125080954834</v>
      </c>
      <c r="Q771" s="14">
        <v>829.69696969696895</v>
      </c>
      <c r="R771" s="2">
        <v>33691</v>
      </c>
      <c r="S771" s="301">
        <v>0.16683751033728006</v>
      </c>
      <c r="T771" s="14">
        <v>932.72730000000001</v>
      </c>
      <c r="U771" s="301">
        <v>8.0463087678789041E-2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1762</v>
      </c>
      <c r="B772" s="2">
        <v>0</v>
      </c>
      <c r="C772" s="301">
        <v>0</v>
      </c>
      <c r="D772" s="2">
        <v>80</v>
      </c>
      <c r="E772" s="2">
        <v>72</v>
      </c>
      <c r="F772" s="301">
        <v>4.1284403669724773E-2</v>
      </c>
      <c r="G772" s="14">
        <v>38.787878787878697</v>
      </c>
      <c r="H772" s="2">
        <v>18</v>
      </c>
      <c r="I772" s="301">
        <v>8.9865202196704949E-3</v>
      </c>
      <c r="J772" s="14">
        <v>21.818182</v>
      </c>
      <c r="L772" s="2">
        <v>12713</v>
      </c>
      <c r="M772" s="301">
        <v>6.8511901874875381E-2</v>
      </c>
      <c r="N772" s="2">
        <v>507.27272727272702</v>
      </c>
      <c r="O772" s="2">
        <v>14360</v>
      </c>
      <c r="P772" s="301">
        <v>7.322906520752484E-2</v>
      </c>
      <c r="Q772" s="14">
        <v>569.69696969696895</v>
      </c>
      <c r="R772" s="2">
        <v>13070</v>
      </c>
      <c r="S772" s="301">
        <v>6.4722515214990672E-2</v>
      </c>
      <c r="T772" s="14">
        <v>596.96969999999999</v>
      </c>
      <c r="U772" s="301">
        <v>2.808149138676945E-2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1840</v>
      </c>
      <c r="B773" s="2">
        <v>0</v>
      </c>
      <c r="C773" s="301">
        <v>0</v>
      </c>
      <c r="D773" s="2">
        <v>80</v>
      </c>
      <c r="E773" s="2">
        <v>31</v>
      </c>
      <c r="F773" s="301">
        <v>1.7775229357798166E-2</v>
      </c>
      <c r="G773" s="14">
        <v>23.030303030302999</v>
      </c>
      <c r="H773" s="2">
        <v>0</v>
      </c>
      <c r="I773" s="301">
        <v>0</v>
      </c>
      <c r="J773" s="14">
        <v>11.515152</v>
      </c>
      <c r="L773" s="2">
        <v>3410</v>
      </c>
      <c r="M773" s="301">
        <v>1.8376904380816884E-2</v>
      </c>
      <c r="N773" s="2">
        <v>226.666666666666</v>
      </c>
      <c r="O773" s="2">
        <v>3771</v>
      </c>
      <c r="P773" s="301">
        <v>1.9230278892588871E-2</v>
      </c>
      <c r="Q773" s="14">
        <v>260.60606060606</v>
      </c>
      <c r="R773" s="2">
        <v>5259</v>
      </c>
      <c r="S773" s="301">
        <v>2.6042517790025702E-2</v>
      </c>
      <c r="T773" s="14">
        <v>399.39395100000002</v>
      </c>
      <c r="U773" s="301">
        <v>0.54222873900293256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1841</v>
      </c>
      <c r="B774" s="2">
        <v>0</v>
      </c>
      <c r="C774" s="301">
        <v>0</v>
      </c>
      <c r="D774" s="2">
        <v>80</v>
      </c>
      <c r="E774" s="2">
        <v>24</v>
      </c>
      <c r="F774" s="301">
        <v>1.3761467889908258E-2</v>
      </c>
      <c r="G774" s="14">
        <v>25.4545454545454</v>
      </c>
      <c r="H774" s="2">
        <v>0</v>
      </c>
      <c r="I774" s="301">
        <v>0</v>
      </c>
      <c r="J774" s="14">
        <v>11.515152</v>
      </c>
      <c r="L774" s="2">
        <v>4510</v>
      </c>
      <c r="M774" s="301">
        <v>2.4304938052048135E-2</v>
      </c>
      <c r="N774" s="2">
        <v>313.93939393939303</v>
      </c>
      <c r="O774" s="2">
        <v>4933</v>
      </c>
      <c r="P774" s="301">
        <v>2.5155917734590534E-2</v>
      </c>
      <c r="Q774" s="14">
        <v>309.09090909090901</v>
      </c>
      <c r="R774" s="2">
        <v>3710</v>
      </c>
      <c r="S774" s="301">
        <v>1.8371884579006532E-2</v>
      </c>
      <c r="T774" s="14">
        <v>304.24243200000001</v>
      </c>
      <c r="U774" s="301">
        <v>-0.17738359201773837</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1842</v>
      </c>
      <c r="B775" s="2">
        <v>0</v>
      </c>
      <c r="C775" s="301">
        <v>0</v>
      </c>
      <c r="D775" s="2">
        <v>80</v>
      </c>
      <c r="E775" s="2">
        <v>17</v>
      </c>
      <c r="F775" s="301">
        <v>9.7477064220183492E-3</v>
      </c>
      <c r="G775" s="14">
        <v>20.606060606060598</v>
      </c>
      <c r="H775" s="2">
        <v>18</v>
      </c>
      <c r="I775" s="301">
        <v>8.9865202196704949E-3</v>
      </c>
      <c r="J775" s="14">
        <v>21.818182</v>
      </c>
      <c r="L775" s="2">
        <v>3954</v>
      </c>
      <c r="M775" s="301">
        <v>2.1308586487316702E-2</v>
      </c>
      <c r="N775" s="2">
        <v>268.48484848484799</v>
      </c>
      <c r="O775" s="2">
        <v>4962</v>
      </c>
      <c r="P775" s="301">
        <v>2.530380372978679E-2</v>
      </c>
      <c r="Q775" s="14">
        <v>327.27272727272702</v>
      </c>
      <c r="R775" s="2">
        <v>3486</v>
      </c>
      <c r="S775" s="301">
        <v>1.7262638717632551E-2</v>
      </c>
      <c r="T775" s="14">
        <v>322.42425500000002</v>
      </c>
      <c r="U775" s="301">
        <v>-0.11836115326251896</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1843</v>
      </c>
      <c r="B776" s="2">
        <v>0</v>
      </c>
      <c r="C776" s="301">
        <v>0</v>
      </c>
      <c r="D776" s="2">
        <v>80</v>
      </c>
      <c r="E776" s="2">
        <v>0</v>
      </c>
      <c r="F776" s="301">
        <v>0</v>
      </c>
      <c r="G776" s="14">
        <v>10.303030303030299</v>
      </c>
      <c r="H776" s="2">
        <v>0</v>
      </c>
      <c r="I776" s="301">
        <v>0</v>
      </c>
      <c r="J776" s="14">
        <v>11.515152</v>
      </c>
      <c r="L776" s="2">
        <v>839</v>
      </c>
      <c r="M776" s="301">
        <v>4.5214729546936552E-3</v>
      </c>
      <c r="N776" s="2">
        <v>109.69696969696901</v>
      </c>
      <c r="O776" s="2">
        <v>694</v>
      </c>
      <c r="P776" s="301">
        <v>3.5390648505586519E-3</v>
      </c>
      <c r="Q776" s="14">
        <v>113.333333333333</v>
      </c>
      <c r="R776" s="2">
        <v>615</v>
      </c>
      <c r="S776" s="301">
        <v>3.0454741283258806E-3</v>
      </c>
      <c r="T776" s="14">
        <v>133.33332799999999</v>
      </c>
      <c r="U776" s="301">
        <v>-0.26698450536352802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1838</v>
      </c>
      <c r="B777" s="2">
        <v>166</v>
      </c>
      <c r="C777" s="301">
        <v>9.2997198879551823E-2</v>
      </c>
      <c r="D777" s="2">
        <v>64.242424242424207</v>
      </c>
      <c r="E777" s="2">
        <v>261</v>
      </c>
      <c r="F777" s="301">
        <v>0.1496559633027523</v>
      </c>
      <c r="G777" s="14">
        <v>78.181818181818201</v>
      </c>
      <c r="H777" s="2">
        <v>498</v>
      </c>
      <c r="I777" s="301">
        <v>0.24862705941088367</v>
      </c>
      <c r="J777" s="14">
        <v>140.606064</v>
      </c>
      <c r="K777" s="301">
        <v>2</v>
      </c>
      <c r="L777" s="2">
        <v>18469</v>
      </c>
      <c r="M777" s="301">
        <v>9.9531685339972725E-2</v>
      </c>
      <c r="N777" s="2">
        <v>638.18181818181802</v>
      </c>
      <c r="O777" s="2">
        <v>23636</v>
      </c>
      <c r="P777" s="301">
        <v>0.12053218560202349</v>
      </c>
      <c r="Q777" s="14">
        <v>599.39393939393904</v>
      </c>
      <c r="R777" s="2">
        <v>20621</v>
      </c>
      <c r="S777" s="301">
        <v>0.1021149951222894</v>
      </c>
      <c r="T777" s="14">
        <v>915.15150000000006</v>
      </c>
      <c r="U777" s="301">
        <v>0.11651957333910877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1764</v>
      </c>
      <c r="B778" s="2">
        <v>0</v>
      </c>
      <c r="C778" s="301">
        <v>0</v>
      </c>
      <c r="D778" s="2">
        <v>80</v>
      </c>
      <c r="E778" s="2">
        <v>33</v>
      </c>
      <c r="F778" s="301">
        <v>1.8922018348623854E-2</v>
      </c>
      <c r="G778" s="14">
        <v>25.4545454545454</v>
      </c>
      <c r="H778" s="2">
        <v>132</v>
      </c>
      <c r="I778" s="301">
        <v>6.5901148277583629E-2</v>
      </c>
      <c r="J778" s="14">
        <v>84.242424</v>
      </c>
      <c r="L778" s="2">
        <v>3615</v>
      </c>
      <c r="M778" s="301">
        <v>1.9481674292273616E-2</v>
      </c>
      <c r="N778" s="2">
        <v>263.636363636363</v>
      </c>
      <c r="O778" s="2">
        <v>4864</v>
      </c>
      <c r="P778" s="301">
        <v>2.4804051056364962E-2</v>
      </c>
      <c r="Q778" s="14">
        <v>333.33333333333297</v>
      </c>
      <c r="R778" s="2">
        <v>3921</v>
      </c>
      <c r="S778" s="301">
        <v>1.94167545644972E-2</v>
      </c>
      <c r="T778" s="14">
        <v>409.09089999999998</v>
      </c>
      <c r="U778" s="301">
        <v>8.464730290456432E-2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1840</v>
      </c>
      <c r="B779" s="2">
        <v>0</v>
      </c>
      <c r="C779" s="301">
        <v>0</v>
      </c>
      <c r="D779" s="2">
        <v>80</v>
      </c>
      <c r="E779" s="2">
        <v>11</v>
      </c>
      <c r="F779" s="301">
        <v>6.3073394495412848E-3</v>
      </c>
      <c r="G779" s="14">
        <v>10.909090909090899</v>
      </c>
      <c r="H779" s="2">
        <v>50</v>
      </c>
      <c r="I779" s="301">
        <v>2.4962556165751371E-2</v>
      </c>
      <c r="J779" s="14">
        <v>38.787880000000001</v>
      </c>
      <c r="L779" s="2">
        <v>824</v>
      </c>
      <c r="M779" s="301">
        <v>4.4406361319041382E-3</v>
      </c>
      <c r="N779" s="2">
        <v>130.30303030303</v>
      </c>
      <c r="O779" s="2">
        <v>1520</v>
      </c>
      <c r="P779" s="301">
        <v>7.7512659551140506E-3</v>
      </c>
      <c r="Q779" s="14">
        <v>193.333333333333</v>
      </c>
      <c r="R779" s="2">
        <v>1485</v>
      </c>
      <c r="S779" s="301">
        <v>7.3537058220551751E-3</v>
      </c>
      <c r="T779" s="14">
        <v>318.78787199999999</v>
      </c>
      <c r="U779" s="301">
        <v>0.80218446601941751</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1841</v>
      </c>
      <c r="B780" s="2">
        <v>0</v>
      </c>
      <c r="C780" s="301">
        <v>0</v>
      </c>
      <c r="D780" s="2">
        <v>80</v>
      </c>
      <c r="E780" s="2">
        <v>22</v>
      </c>
      <c r="F780" s="301">
        <v>1.261467889908257E-2</v>
      </c>
      <c r="G780" s="14">
        <v>23.030303030302999</v>
      </c>
      <c r="H780" s="2">
        <v>0</v>
      </c>
      <c r="I780" s="301">
        <v>0</v>
      </c>
      <c r="J780" s="14">
        <v>11.515152</v>
      </c>
      <c r="L780" s="2">
        <v>1979</v>
      </c>
      <c r="M780" s="301">
        <v>1.0665071486696953E-2</v>
      </c>
      <c r="N780" s="2">
        <v>189.09090909090901</v>
      </c>
      <c r="O780" s="2">
        <v>2083</v>
      </c>
      <c r="P780" s="301">
        <v>1.0622294068751689E-2</v>
      </c>
      <c r="Q780" s="14">
        <v>189.09090909090901</v>
      </c>
      <c r="R780" s="2">
        <v>1797</v>
      </c>
      <c r="S780" s="301">
        <v>8.8987268432546458E-3</v>
      </c>
      <c r="T780" s="14">
        <v>260</v>
      </c>
      <c r="U780" s="301">
        <v>-9.1965639211723099E-2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1842</v>
      </c>
      <c r="B781" s="2">
        <v>0</v>
      </c>
      <c r="C781" s="301">
        <v>0</v>
      </c>
      <c r="D781" s="2">
        <v>80</v>
      </c>
      <c r="E781" s="2">
        <v>0</v>
      </c>
      <c r="F781" s="301">
        <v>0</v>
      </c>
      <c r="G781" s="14">
        <v>10.303030303030299</v>
      </c>
      <c r="H781" s="2">
        <v>82</v>
      </c>
      <c r="I781" s="301">
        <v>4.0938592111832255E-2</v>
      </c>
      <c r="J781" s="14">
        <v>78.181816100000006</v>
      </c>
      <c r="L781" s="2">
        <v>703</v>
      </c>
      <c r="M781" s="301">
        <v>3.7885524280687004E-3</v>
      </c>
      <c r="N781" s="2">
        <v>121.818181818181</v>
      </c>
      <c r="O781" s="2">
        <v>1049</v>
      </c>
      <c r="P781" s="301">
        <v>5.3493934124438413E-3</v>
      </c>
      <c r="Q781" s="14">
        <v>155.75757575757501</v>
      </c>
      <c r="R781" s="2">
        <v>602</v>
      </c>
      <c r="S781" s="301">
        <v>2.9810982524425692E-3</v>
      </c>
      <c r="T781" s="14">
        <v>144.24243200000001</v>
      </c>
      <c r="U781" s="301">
        <v>-0.14366998577524892</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1843</v>
      </c>
      <c r="B782" s="2">
        <v>0</v>
      </c>
      <c r="C782" s="301">
        <v>0</v>
      </c>
      <c r="D782" s="2">
        <v>80</v>
      </c>
      <c r="E782" s="2">
        <v>0</v>
      </c>
      <c r="F782" s="301">
        <v>0</v>
      </c>
      <c r="G782" s="14">
        <v>10.303030303030299</v>
      </c>
      <c r="H782" s="2">
        <v>0</v>
      </c>
      <c r="I782" s="301">
        <v>0</v>
      </c>
      <c r="J782" s="14">
        <v>11.515152</v>
      </c>
      <c r="L782" s="2">
        <v>109</v>
      </c>
      <c r="M782" s="301">
        <v>5.8741424560382414E-4</v>
      </c>
      <c r="N782" s="2">
        <v>51.515151515151501</v>
      </c>
      <c r="O782" s="2">
        <v>212</v>
      </c>
      <c r="P782" s="301">
        <v>1.0810976200553808E-3</v>
      </c>
      <c r="Q782" s="14">
        <v>81.818181818181799</v>
      </c>
      <c r="R782" s="2">
        <v>37</v>
      </c>
      <c r="S782" s="301">
        <v>1.8322364674480907E-4</v>
      </c>
      <c r="T782" s="14">
        <v>28.484848</v>
      </c>
      <c r="U782" s="301">
        <v>-0.66055045871559637</v>
      </c>
      <c r="V782" s="2">
        <v>2293</v>
      </c>
      <c r="W782" s="27">
        <v>0</v>
      </c>
      <c r="X782" s="2">
        <v>238</v>
      </c>
      <c r="Y782" s="2">
        <v>2652</v>
      </c>
      <c r="Z782" s="27">
        <v>0</v>
      </c>
      <c r="AA782" s="14">
        <v>271.52</v>
      </c>
      <c r="AB782" s="2">
        <v>1458</v>
      </c>
      <c r="AC782" s="27">
        <v>0</v>
      </c>
      <c r="AD782" s="14">
        <v>188.48</v>
      </c>
      <c r="AE782" s="27">
        <v>-0.36399999999999999</v>
      </c>
    </row>
    <row r="783" spans="1:31" x14ac:dyDescent="0.3">
      <c r="A783" t="s">
        <v>1765</v>
      </c>
      <c r="B783" s="2">
        <v>166</v>
      </c>
      <c r="C783" s="301">
        <v>9.2997198879551823E-2</v>
      </c>
      <c r="D783" s="2">
        <v>64.242424242424207</v>
      </c>
      <c r="E783" s="2">
        <v>228</v>
      </c>
      <c r="F783" s="301">
        <v>0.13073394495412843</v>
      </c>
      <c r="G783" s="14">
        <v>72.121212121212096</v>
      </c>
      <c r="H783" s="2">
        <v>366</v>
      </c>
      <c r="I783" s="301">
        <v>0.18272591113330006</v>
      </c>
      <c r="J783" s="14">
        <v>136.96969999999999</v>
      </c>
      <c r="K783" s="301">
        <v>1.2048192771084338</v>
      </c>
      <c r="L783" s="2">
        <v>14854</v>
      </c>
      <c r="M783" s="301">
        <v>8.0050011047699113E-2</v>
      </c>
      <c r="N783" s="2">
        <v>617.57575757575705</v>
      </c>
      <c r="O783" s="2">
        <v>18772</v>
      </c>
      <c r="P783" s="301">
        <v>9.5728134545658525E-2</v>
      </c>
      <c r="Q783" s="14">
        <v>593.33333333333303</v>
      </c>
      <c r="R783" s="2">
        <v>16700</v>
      </c>
      <c r="S783" s="301">
        <v>8.2698240557792208E-2</v>
      </c>
      <c r="T783" s="14">
        <v>734.54549999999995</v>
      </c>
      <c r="U783" s="301">
        <v>0.12427628921502626</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1840</v>
      </c>
      <c r="B784" s="2">
        <v>0</v>
      </c>
      <c r="C784" s="301">
        <v>0</v>
      </c>
      <c r="D784" s="2">
        <v>80</v>
      </c>
      <c r="E784" s="2">
        <v>23</v>
      </c>
      <c r="F784" s="301">
        <v>1.3188073394495414E-2</v>
      </c>
      <c r="G784" s="14">
        <v>16.969696969696901</v>
      </c>
      <c r="H784" s="2">
        <v>125</v>
      </c>
      <c r="I784" s="301">
        <v>6.2406390414378433E-2</v>
      </c>
      <c r="J784" s="14">
        <v>75.757576</v>
      </c>
      <c r="L784" s="2">
        <v>2362</v>
      </c>
      <c r="M784" s="301">
        <v>1.272910502858929E-2</v>
      </c>
      <c r="N784" s="2">
        <v>185.45454545454501</v>
      </c>
      <c r="O784" s="2">
        <v>3699</v>
      </c>
      <c r="P784" s="301">
        <v>1.8863113663136102E-2</v>
      </c>
      <c r="Q784" s="14">
        <v>280</v>
      </c>
      <c r="R784" s="2">
        <v>3888</v>
      </c>
      <c r="S784" s="301">
        <v>1.925333887956264E-2</v>
      </c>
      <c r="T784" s="14">
        <v>312.121216</v>
      </c>
      <c r="U784" s="301">
        <v>0.64606265876375957</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1841</v>
      </c>
      <c r="B785" s="2">
        <v>108</v>
      </c>
      <c r="C785" s="301">
        <v>6.0504201680672269E-2</v>
      </c>
      <c r="D785" s="2">
        <v>53.939393939393902</v>
      </c>
      <c r="E785" s="2">
        <v>164</v>
      </c>
      <c r="F785" s="301">
        <v>9.4036697247706427E-2</v>
      </c>
      <c r="G785" s="2">
        <v>76.363636363636303</v>
      </c>
      <c r="H785" s="2">
        <v>182</v>
      </c>
      <c r="I785" s="301">
        <v>9.0863704443334997E-2</v>
      </c>
      <c r="J785" s="14">
        <v>96.969695999999999</v>
      </c>
      <c r="K785" s="301">
        <v>0.68518518518518523</v>
      </c>
      <c r="L785" s="2">
        <v>7618</v>
      </c>
      <c r="M785" s="301">
        <v>4.1054327734036077E-2</v>
      </c>
      <c r="N785" s="2">
        <v>421.21212121212102</v>
      </c>
      <c r="O785" s="2">
        <v>9041</v>
      </c>
      <c r="P785" s="301">
        <v>4.6104733881701401E-2</v>
      </c>
      <c r="Q785" s="2">
        <v>447.87878787878702</v>
      </c>
      <c r="R785" s="2">
        <v>7117</v>
      </c>
      <c r="S785" s="301">
        <v>3.5243316050886653E-2</v>
      </c>
      <c r="T785" s="14">
        <v>493.33334400000001</v>
      </c>
      <c r="U785" s="301">
        <v>-6.5765292727750072E-2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1842</v>
      </c>
      <c r="B786" s="2">
        <v>58</v>
      </c>
      <c r="C786" s="301">
        <v>3.2492997198879554E-2</v>
      </c>
      <c r="D786" s="2">
        <v>44.2424242424242</v>
      </c>
      <c r="E786" s="2">
        <v>41</v>
      </c>
      <c r="F786" s="301">
        <v>2.3509174311926607E-2</v>
      </c>
      <c r="G786" s="14">
        <v>32.727272727272698</v>
      </c>
      <c r="H786" s="2">
        <v>59</v>
      </c>
      <c r="I786" s="301">
        <v>2.9455816275586619E-2</v>
      </c>
      <c r="J786" s="14">
        <v>54.5454559</v>
      </c>
      <c r="K786" s="301">
        <v>1.7241379310344827E-2</v>
      </c>
      <c r="L786" s="2">
        <v>4264</v>
      </c>
      <c r="M786" s="301">
        <v>2.2979214158300055E-2</v>
      </c>
      <c r="N786" s="2">
        <v>292.72727272727201</v>
      </c>
      <c r="O786" s="2">
        <v>5395</v>
      </c>
      <c r="P786" s="301">
        <v>2.7511894623579149E-2</v>
      </c>
      <c r="Q786" s="14">
        <v>330.30303030303003</v>
      </c>
      <c r="R786" s="2">
        <v>4789</v>
      </c>
      <c r="S786" s="301">
        <v>2.3715082277321369E-2</v>
      </c>
      <c r="T786" s="14">
        <v>412.72726399999999</v>
      </c>
      <c r="U786" s="301">
        <v>0.12312382739212008</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1843</v>
      </c>
      <c r="B787" s="2">
        <v>0</v>
      </c>
      <c r="C787" s="301">
        <v>0</v>
      </c>
      <c r="D787" s="2">
        <v>80</v>
      </c>
      <c r="E787" s="2">
        <v>0</v>
      </c>
      <c r="F787" s="301">
        <v>0</v>
      </c>
      <c r="G787" s="14">
        <v>10.303030303030299</v>
      </c>
      <c r="H787" s="2">
        <v>0</v>
      </c>
      <c r="I787" s="301">
        <v>0</v>
      </c>
      <c r="J787" s="14">
        <v>11.515152</v>
      </c>
      <c r="L787" s="2">
        <v>610</v>
      </c>
      <c r="M787" s="301">
        <v>3.2873641267736945E-3</v>
      </c>
      <c r="N787" s="2">
        <v>107.272727272727</v>
      </c>
      <c r="O787" s="2">
        <v>637</v>
      </c>
      <c r="P787" s="301">
        <v>3.248392377241875E-3</v>
      </c>
      <c r="Q787" s="14">
        <v>107.87878787878699</v>
      </c>
      <c r="R787" s="2">
        <v>906</v>
      </c>
      <c r="S787" s="301">
        <v>4.4865033500215415E-3</v>
      </c>
      <c r="T787" s="14">
        <v>130.30302399999999</v>
      </c>
      <c r="U787" s="301">
        <v>0.48524590163934428</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1814</v>
      </c>
      <c r="B788" s="2">
        <v>1619</v>
      </c>
      <c r="C788" s="301">
        <v>0.90700280112044818</v>
      </c>
      <c r="D788" s="2">
        <v>104.24242424242399</v>
      </c>
      <c r="E788" s="2">
        <v>1411</v>
      </c>
      <c r="F788" s="301">
        <v>0.80905963302752293</v>
      </c>
      <c r="G788" s="14">
        <v>121.818181818181</v>
      </c>
      <c r="H788" s="2">
        <v>1487</v>
      </c>
      <c r="I788" s="301">
        <v>0.7423864203694458</v>
      </c>
      <c r="J788" s="14">
        <v>262.42425500000002</v>
      </c>
      <c r="K788" s="301">
        <v>-8.1531809759110563E-2</v>
      </c>
      <c r="L788" s="2">
        <v>154377</v>
      </c>
      <c r="M788" s="301">
        <v>0.83195641278515187</v>
      </c>
      <c r="N788" s="2">
        <v>1180.6060606060601</v>
      </c>
      <c r="O788" s="2">
        <v>158101</v>
      </c>
      <c r="P788" s="301">
        <v>0.80623874919045169</v>
      </c>
      <c r="Q788" s="14">
        <v>1358.7878787878701</v>
      </c>
      <c r="R788" s="2">
        <v>168248</v>
      </c>
      <c r="S788" s="301">
        <v>0.83316248966271989</v>
      </c>
      <c r="T788" s="14">
        <v>1342.42419</v>
      </c>
      <c r="U788" s="301">
        <v>8.9851467511352076E-2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1844</v>
      </c>
      <c r="B789" s="2">
        <v>1211</v>
      </c>
      <c r="C789" s="301">
        <v>0.67843137254901964</v>
      </c>
      <c r="D789" s="2">
        <v>122.424242424242</v>
      </c>
      <c r="E789" s="2">
        <v>999</v>
      </c>
      <c r="F789" s="301">
        <v>0.57282110091743121</v>
      </c>
      <c r="G789" s="14">
        <v>126.666666666666</v>
      </c>
      <c r="H789" s="2">
        <v>1161</v>
      </c>
      <c r="I789" s="301">
        <v>0.57963055416874687</v>
      </c>
      <c r="J789" s="14">
        <v>240</v>
      </c>
      <c r="K789" s="301">
        <v>-4.1288191577208921E-2</v>
      </c>
      <c r="L789" s="2">
        <v>116068</v>
      </c>
      <c r="M789" s="301">
        <v>0.62550455650224457</v>
      </c>
      <c r="N789" s="2">
        <v>1047.87878787878</v>
      </c>
      <c r="O789" s="2">
        <v>117997</v>
      </c>
      <c r="P789" s="301">
        <v>0.60172771638525835</v>
      </c>
      <c r="Q789" s="14">
        <v>1223.0303030303</v>
      </c>
      <c r="R789" s="2">
        <v>124991</v>
      </c>
      <c r="S789" s="301">
        <v>0.6189542386562279</v>
      </c>
      <c r="T789" s="14">
        <v>1365.4545900000001</v>
      </c>
      <c r="U789" s="301">
        <v>7.6877347761656958E-2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1840</v>
      </c>
      <c r="B790" s="2">
        <v>659</v>
      </c>
      <c r="C790" s="301">
        <v>0.36918767507002803</v>
      </c>
      <c r="D790" s="2">
        <v>97.575757575757606</v>
      </c>
      <c r="E790" s="2">
        <v>715</v>
      </c>
      <c r="F790" s="301">
        <v>0.40997706422018348</v>
      </c>
      <c r="G790" s="14">
        <v>107.87878787878699</v>
      </c>
      <c r="H790" s="2">
        <v>781</v>
      </c>
      <c r="I790" s="301">
        <v>0.38991512730903644</v>
      </c>
      <c r="J790" s="14">
        <v>248.484848</v>
      </c>
      <c r="K790" s="301">
        <v>0.18512898330804248</v>
      </c>
      <c r="L790" s="2">
        <v>59071</v>
      </c>
      <c r="M790" s="301">
        <v>0.31834079726663755</v>
      </c>
      <c r="N790" s="2">
        <v>790.30303030303003</v>
      </c>
      <c r="O790" s="2">
        <v>63162</v>
      </c>
      <c r="P790" s="301">
        <v>0.32209569753744322</v>
      </c>
      <c r="Q790" s="14">
        <v>784.24242424242402</v>
      </c>
      <c r="R790" s="2">
        <v>65184</v>
      </c>
      <c r="S790" s="301">
        <v>0.32279054565982795</v>
      </c>
      <c r="T790" s="14">
        <v>1073.9394500000001</v>
      </c>
      <c r="U790" s="301">
        <v>0.10348563592964399</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1841</v>
      </c>
      <c r="B791" s="2">
        <v>387</v>
      </c>
      <c r="C791" s="301">
        <v>0.21680672268907564</v>
      </c>
      <c r="D791" s="2">
        <v>89.090909090909093</v>
      </c>
      <c r="E791" s="2">
        <v>219</v>
      </c>
      <c r="F791" s="301">
        <v>0.12557339449541285</v>
      </c>
      <c r="G791" s="14">
        <v>66.060606060606005</v>
      </c>
      <c r="H791" s="2">
        <v>260</v>
      </c>
      <c r="I791" s="301">
        <v>0.12980529206190713</v>
      </c>
      <c r="J791" s="14">
        <v>86.060609999999997</v>
      </c>
      <c r="K791" s="301">
        <v>-0.32816537467700257</v>
      </c>
      <c r="L791" s="2">
        <v>41224</v>
      </c>
      <c r="M791" s="301">
        <v>0.22216114551167016</v>
      </c>
      <c r="N791" s="2">
        <v>892.12121212121201</v>
      </c>
      <c r="O791" s="2">
        <v>40584</v>
      </c>
      <c r="P791" s="301">
        <v>0.20695880100154515</v>
      </c>
      <c r="Q791" s="14">
        <v>825.45454545454504</v>
      </c>
      <c r="R791" s="2">
        <v>46070</v>
      </c>
      <c r="S791" s="301">
        <v>0.22813820014955011</v>
      </c>
      <c r="T791" s="14">
        <v>1136.36365</v>
      </c>
      <c r="U791" s="301">
        <v>0.11755288181641763</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1842</v>
      </c>
      <c r="B792" s="2">
        <v>150</v>
      </c>
      <c r="C792" s="301">
        <v>8.4033613445378158E-2</v>
      </c>
      <c r="D792" s="2">
        <v>56.969696969696898</v>
      </c>
      <c r="E792" s="2">
        <v>50</v>
      </c>
      <c r="F792" s="301">
        <v>2.8669724770642203E-2</v>
      </c>
      <c r="G792" s="14">
        <v>30.909090909090899</v>
      </c>
      <c r="H792" s="2">
        <v>78</v>
      </c>
      <c r="I792" s="301">
        <v>3.8941587618572145E-2</v>
      </c>
      <c r="J792" s="14">
        <v>57.5757561</v>
      </c>
      <c r="K792" s="301">
        <v>-0.48</v>
      </c>
      <c r="L792" s="2">
        <v>14728</v>
      </c>
      <c r="M792" s="301">
        <v>7.9370981736267165E-2</v>
      </c>
      <c r="N792" s="2">
        <v>504.84848484848402</v>
      </c>
      <c r="O792" s="2">
        <v>13107</v>
      </c>
      <c r="P792" s="301">
        <v>6.6839370311631494E-2</v>
      </c>
      <c r="Q792" s="14">
        <v>483.030303030303</v>
      </c>
      <c r="R792" s="2">
        <v>12769</v>
      </c>
      <c r="S792" s="301">
        <v>6.3231966088769381E-2</v>
      </c>
      <c r="T792" s="14">
        <v>586.66669999999999</v>
      </c>
      <c r="U792" s="301">
        <v>-0.13301195002715915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1843</v>
      </c>
      <c r="B793" s="2">
        <v>15</v>
      </c>
      <c r="C793" s="301">
        <v>8.4033613445378148E-3</v>
      </c>
      <c r="D793" s="2">
        <v>16.969696969696901</v>
      </c>
      <c r="E793" s="2">
        <v>15</v>
      </c>
      <c r="F793" s="301">
        <v>8.600917431192661E-3</v>
      </c>
      <c r="G793" s="14">
        <v>15.151515151515101</v>
      </c>
      <c r="H793" s="2">
        <v>42</v>
      </c>
      <c r="I793" s="301">
        <v>2.0968547179231155E-2</v>
      </c>
      <c r="J793" s="14">
        <v>39.393940000000001</v>
      </c>
      <c r="K793" s="301">
        <v>1.8</v>
      </c>
      <c r="L793" s="2">
        <v>1045</v>
      </c>
      <c r="M793" s="301">
        <v>5.6316319876696897E-3</v>
      </c>
      <c r="N793" s="2">
        <v>164.84848484848399</v>
      </c>
      <c r="O793" s="2">
        <v>1144</v>
      </c>
      <c r="P793" s="301">
        <v>5.8338475346384694E-3</v>
      </c>
      <c r="Q793" s="14">
        <v>157.575757575757</v>
      </c>
      <c r="R793" s="2">
        <v>968</v>
      </c>
      <c r="S793" s="301">
        <v>4.7935267580804103E-3</v>
      </c>
      <c r="T793" s="14">
        <v>141.21212800000001</v>
      </c>
      <c r="U793" s="301">
        <v>-7.3684210526315783E-2</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1838</v>
      </c>
      <c r="B794" s="2">
        <v>408</v>
      </c>
      <c r="C794" s="301">
        <v>0.22857142857142856</v>
      </c>
      <c r="D794" s="2">
        <v>92.121212121212096</v>
      </c>
      <c r="E794" s="2">
        <v>412</v>
      </c>
      <c r="F794" s="301">
        <v>0.23623853211009174</v>
      </c>
      <c r="G794" s="14">
        <v>85.454545454545396</v>
      </c>
      <c r="H794" s="2">
        <v>326</v>
      </c>
      <c r="I794" s="301">
        <v>0.16275586620069896</v>
      </c>
      <c r="J794" s="14">
        <v>182.42424</v>
      </c>
      <c r="K794" s="301">
        <v>-0.20098039215686275</v>
      </c>
      <c r="L794" s="2">
        <v>38309</v>
      </c>
      <c r="M794" s="301">
        <v>0.20645185628290733</v>
      </c>
      <c r="N794" s="2">
        <v>929.69696969696895</v>
      </c>
      <c r="O794" s="2">
        <v>40104</v>
      </c>
      <c r="P794" s="301">
        <v>0.20451103280519334</v>
      </c>
      <c r="Q794" s="14">
        <v>1045.45454545454</v>
      </c>
      <c r="R794" s="2">
        <v>43257</v>
      </c>
      <c r="S794" s="301">
        <v>0.21420825100649207</v>
      </c>
      <c r="T794" s="14">
        <v>1053.3333700000001</v>
      </c>
      <c r="U794" s="301">
        <v>0.12916024954971417</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1764</v>
      </c>
      <c r="B795" s="2">
        <v>220</v>
      </c>
      <c r="C795" s="301">
        <v>0.12324929971988796</v>
      </c>
      <c r="D795" s="2">
        <v>67.272727272727195</v>
      </c>
      <c r="E795" s="2">
        <v>142</v>
      </c>
      <c r="F795" s="301">
        <v>8.1422018348623851E-2</v>
      </c>
      <c r="G795" s="14">
        <v>46.060606060605998</v>
      </c>
      <c r="H795" s="2">
        <v>209</v>
      </c>
      <c r="I795" s="301">
        <v>0.10434348477284074</v>
      </c>
      <c r="J795" s="14">
        <v>182.42424</v>
      </c>
      <c r="K795" s="301">
        <v>-0.05</v>
      </c>
      <c r="L795" s="2">
        <v>14220</v>
      </c>
      <c r="M795" s="301">
        <v>7.6633308004462192E-2</v>
      </c>
      <c r="N795" s="2">
        <v>524.84848484848396</v>
      </c>
      <c r="O795" s="2">
        <v>15757</v>
      </c>
      <c r="P795" s="301">
        <v>8.0353090562323745E-2</v>
      </c>
      <c r="Q795" s="14">
        <v>636.36363636363603</v>
      </c>
      <c r="R795" s="2">
        <v>15994</v>
      </c>
      <c r="S795" s="301">
        <v>7.9202135298283141E-2</v>
      </c>
      <c r="T795" s="14">
        <v>666.06060000000002</v>
      </c>
      <c r="U795" s="301">
        <v>0.12475386779184247</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1840</v>
      </c>
      <c r="B796" s="2">
        <v>43</v>
      </c>
      <c r="C796" s="301">
        <v>2.4089635854341738E-2</v>
      </c>
      <c r="D796" s="2">
        <v>22.424242424242401</v>
      </c>
      <c r="E796" s="2">
        <v>39</v>
      </c>
      <c r="F796" s="301">
        <v>2.2362385321100919E-2</v>
      </c>
      <c r="G796" s="14">
        <v>29.090909090909101</v>
      </c>
      <c r="H796" s="2">
        <v>0</v>
      </c>
      <c r="I796" s="301">
        <v>0</v>
      </c>
      <c r="J796" s="14">
        <v>11.515152</v>
      </c>
      <c r="K796" s="301">
        <v>-1</v>
      </c>
      <c r="L796" s="2">
        <v>6414</v>
      </c>
      <c r="M796" s="301">
        <v>3.4565825424797504E-2</v>
      </c>
      <c r="N796" s="2">
        <v>302.42424242424198</v>
      </c>
      <c r="O796" s="2">
        <v>8009</v>
      </c>
      <c r="P796" s="301">
        <v>4.0842032259545018E-2</v>
      </c>
      <c r="Q796" s="14">
        <v>424.84848484848402</v>
      </c>
      <c r="R796" s="2">
        <v>8161</v>
      </c>
      <c r="S796" s="301">
        <v>4.041319408336181E-2</v>
      </c>
      <c r="T796" s="14">
        <v>473.33334400000001</v>
      </c>
      <c r="U796" s="301">
        <v>0.27237293420642344</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1841</v>
      </c>
      <c r="B797" s="2">
        <v>146</v>
      </c>
      <c r="C797" s="301">
        <v>8.1792717086834735E-2</v>
      </c>
      <c r="D797" s="2">
        <v>67.878787878787804</v>
      </c>
      <c r="E797" s="2">
        <v>18</v>
      </c>
      <c r="F797" s="301">
        <v>1.0321100917431193E-2</v>
      </c>
      <c r="G797" s="14">
        <v>16.969696969696901</v>
      </c>
      <c r="H797" s="2">
        <v>199</v>
      </c>
      <c r="I797" s="301">
        <v>9.9350973539690468E-2</v>
      </c>
      <c r="J797" s="14">
        <v>181.21212800000001</v>
      </c>
      <c r="K797" s="301">
        <v>0.36301369863013699</v>
      </c>
      <c r="L797" s="2">
        <v>6130</v>
      </c>
      <c r="M797" s="301">
        <v>3.3035314913315982E-2</v>
      </c>
      <c r="N797" s="2">
        <v>384.24242424242402</v>
      </c>
      <c r="O797" s="2">
        <v>6154</v>
      </c>
      <c r="P797" s="301">
        <v>3.1382428084060436E-2</v>
      </c>
      <c r="Q797" s="14">
        <v>391.51515151515099</v>
      </c>
      <c r="R797" s="2">
        <v>6590</v>
      </c>
      <c r="S797" s="301">
        <v>3.2633617082386268E-2</v>
      </c>
      <c r="T797" s="14">
        <v>518.78790000000004</v>
      </c>
      <c r="U797" s="301">
        <v>7.5040783034257749E-2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1842</v>
      </c>
      <c r="B798" s="2">
        <v>31</v>
      </c>
      <c r="C798" s="301">
        <v>1.7366946778711485E-2</v>
      </c>
      <c r="D798" s="2">
        <v>27.878787878787801</v>
      </c>
      <c r="E798" s="2">
        <v>85</v>
      </c>
      <c r="F798" s="301">
        <v>4.8738532110091742E-2</v>
      </c>
      <c r="G798" s="14">
        <v>36.969696969696898</v>
      </c>
      <c r="H798" s="2">
        <v>10</v>
      </c>
      <c r="I798" s="301">
        <v>4.992511233150275E-3</v>
      </c>
      <c r="J798" s="14">
        <v>9.6969700000000003</v>
      </c>
      <c r="K798" s="301">
        <v>-0.67741935483870963</v>
      </c>
      <c r="L798" s="2">
        <v>1550</v>
      </c>
      <c r="M798" s="301">
        <v>8.3531383549167657E-3</v>
      </c>
      <c r="N798" s="2">
        <v>172.72727272727201</v>
      </c>
      <c r="O798" s="2">
        <v>1443</v>
      </c>
      <c r="P798" s="301">
        <v>7.3586031402826154E-3</v>
      </c>
      <c r="Q798" s="14">
        <v>232.12121212121201</v>
      </c>
      <c r="R798" s="2">
        <v>1225</v>
      </c>
      <c r="S798" s="301">
        <v>6.0661883043889491E-3</v>
      </c>
      <c r="T798" s="14">
        <v>184.24243200000001</v>
      </c>
      <c r="U798" s="301">
        <v>-0.20967741935483872</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1843</v>
      </c>
      <c r="B799" s="2">
        <v>0</v>
      </c>
      <c r="C799" s="301">
        <v>0</v>
      </c>
      <c r="D799" s="2">
        <v>80</v>
      </c>
      <c r="E799" s="2">
        <v>0</v>
      </c>
      <c r="F799" s="301">
        <v>0</v>
      </c>
      <c r="G799" s="14">
        <v>10.303030303030299</v>
      </c>
      <c r="H799" s="2">
        <v>0</v>
      </c>
      <c r="I799" s="301">
        <v>0</v>
      </c>
      <c r="J799" s="14">
        <v>11.515152</v>
      </c>
      <c r="L799" s="2">
        <v>126</v>
      </c>
      <c r="M799" s="301">
        <v>6.7902931143194343E-4</v>
      </c>
      <c r="N799" s="2">
        <v>66.6666666666666</v>
      </c>
      <c r="O799" s="2">
        <v>151</v>
      </c>
      <c r="P799" s="301">
        <v>7.7002707843567219E-4</v>
      </c>
      <c r="Q799" s="14">
        <v>67.878787878787804</v>
      </c>
      <c r="R799" s="2">
        <v>18</v>
      </c>
      <c r="S799" s="301">
        <v>8.9135828146123339E-5</v>
      </c>
      <c r="T799" s="14">
        <v>16.969695999999999</v>
      </c>
      <c r="U799" s="301">
        <v>-0.8571428571428571</v>
      </c>
      <c r="V799" s="2">
        <v>1766</v>
      </c>
      <c r="W799" s="27">
        <v>0</v>
      </c>
      <c r="X799" s="2">
        <v>189</v>
      </c>
      <c r="Y799" s="2">
        <v>2089</v>
      </c>
      <c r="Z799" s="27">
        <v>0</v>
      </c>
      <c r="AA799" s="14">
        <v>236.36</v>
      </c>
      <c r="AB799" s="2">
        <v>1761</v>
      </c>
      <c r="AC799" s="27">
        <v>0</v>
      </c>
      <c r="AD799" s="14">
        <v>280.61</v>
      </c>
      <c r="AE799" s="27">
        <v>-3.0000000000000001E-3</v>
      </c>
    </row>
    <row r="800" spans="1:31" x14ac:dyDescent="0.3">
      <c r="A800" t="s">
        <v>1765</v>
      </c>
      <c r="B800" s="2">
        <v>188</v>
      </c>
      <c r="C800" s="301">
        <v>0.10532212885154062</v>
      </c>
      <c r="D800" s="2">
        <v>67.878787878787804</v>
      </c>
      <c r="E800" s="2">
        <v>270</v>
      </c>
      <c r="F800" s="301">
        <v>0.15481651376146788</v>
      </c>
      <c r="G800" s="14">
        <v>70.303030303030297</v>
      </c>
      <c r="H800" s="2">
        <v>117</v>
      </c>
      <c r="I800" s="301">
        <v>5.8412381427858213E-2</v>
      </c>
      <c r="J800" s="14">
        <v>56.969695999999999</v>
      </c>
      <c r="K800" s="301">
        <v>-0.37765957446808512</v>
      </c>
      <c r="L800" s="2">
        <v>24089</v>
      </c>
      <c r="M800" s="301">
        <v>0.12981854827844513</v>
      </c>
      <c r="N800" s="2">
        <v>683.63636363636294</v>
      </c>
      <c r="O800" s="2">
        <v>24347</v>
      </c>
      <c r="P800" s="301">
        <v>0.12415794224286961</v>
      </c>
      <c r="Q800" s="14">
        <v>721.81818181818096</v>
      </c>
      <c r="R800" s="2">
        <v>27263</v>
      </c>
      <c r="S800" s="301">
        <v>0.13500611570820892</v>
      </c>
      <c r="T800" s="14">
        <v>886.06060000000002</v>
      </c>
      <c r="U800" s="301">
        <v>0.13176138486446096</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1840</v>
      </c>
      <c r="B801" s="2">
        <v>46</v>
      </c>
      <c r="C801" s="301">
        <v>2.5770308123249298E-2</v>
      </c>
      <c r="D801" s="2">
        <v>27.878787878787801</v>
      </c>
      <c r="E801" s="2">
        <v>168</v>
      </c>
      <c r="F801" s="301">
        <v>9.6330275229357804E-2</v>
      </c>
      <c r="G801" s="14">
        <v>60</v>
      </c>
      <c r="H801" s="2">
        <v>29</v>
      </c>
      <c r="I801" s="301">
        <v>1.4478282576135796E-2</v>
      </c>
      <c r="J801" s="14">
        <v>19.393940000000001</v>
      </c>
      <c r="K801" s="301">
        <v>-0.36956521739130432</v>
      </c>
      <c r="L801" s="2">
        <v>11542</v>
      </c>
      <c r="M801" s="301">
        <v>6.2201240575773746E-2</v>
      </c>
      <c r="N801" s="2">
        <v>458.18181818181802</v>
      </c>
      <c r="O801" s="2">
        <v>12827</v>
      </c>
      <c r="P801" s="301">
        <v>6.5411505530426267E-2</v>
      </c>
      <c r="Q801" s="14">
        <v>444.84848484848402</v>
      </c>
      <c r="R801" s="2">
        <v>15170</v>
      </c>
      <c r="S801" s="301">
        <v>7.5121695165371719E-2</v>
      </c>
      <c r="T801" s="14">
        <v>659.39390000000003</v>
      </c>
      <c r="U801" s="301">
        <v>0.31433027204990471</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1841</v>
      </c>
      <c r="B802" s="2">
        <v>99</v>
      </c>
      <c r="C802" s="301">
        <v>5.5462184873949577E-2</v>
      </c>
      <c r="D802" s="2">
        <v>53.939393939393902</v>
      </c>
      <c r="E802" s="2">
        <v>89</v>
      </c>
      <c r="F802" s="301">
        <v>5.1032110091743119E-2</v>
      </c>
      <c r="G802" s="14">
        <v>49.696969696969703</v>
      </c>
      <c r="H802" s="2">
        <v>88</v>
      </c>
      <c r="I802" s="301">
        <v>4.393409885172242E-2</v>
      </c>
      <c r="J802" s="14">
        <v>55.151516000000001</v>
      </c>
      <c r="K802" s="301">
        <v>-0.1111111111111111</v>
      </c>
      <c r="L802" s="2">
        <v>10393</v>
      </c>
      <c r="M802" s="301">
        <v>5.6009139950096737E-2</v>
      </c>
      <c r="N802" s="2">
        <v>424.84848484848402</v>
      </c>
      <c r="O802" s="2">
        <v>9506</v>
      </c>
      <c r="P802" s="301">
        <v>4.8476009321917216E-2</v>
      </c>
      <c r="Q802" s="14">
        <v>507.87878787878799</v>
      </c>
      <c r="R802" s="2">
        <v>10012</v>
      </c>
      <c r="S802" s="301">
        <v>4.9579328411054821E-2</v>
      </c>
      <c r="T802" s="14">
        <v>582.42425500000002</v>
      </c>
      <c r="U802" s="301">
        <v>-3.6659289906667947E-2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1842</v>
      </c>
      <c r="B803" s="2">
        <v>43</v>
      </c>
      <c r="C803" s="301">
        <v>2.4089635854341738E-2</v>
      </c>
      <c r="D803" s="2">
        <v>28.484848484848399</v>
      </c>
      <c r="E803" s="2">
        <v>13</v>
      </c>
      <c r="F803" s="301">
        <v>7.4541284403669729E-3</v>
      </c>
      <c r="G803" s="14">
        <v>13.9393939393939</v>
      </c>
      <c r="H803" s="2">
        <v>0</v>
      </c>
      <c r="I803" s="301">
        <v>0</v>
      </c>
      <c r="J803" s="14">
        <v>11.515152</v>
      </c>
      <c r="K803" s="301">
        <v>-1</v>
      </c>
      <c r="L803" s="2">
        <v>2079</v>
      </c>
      <c r="M803" s="301">
        <v>1.1203983638627067E-2</v>
      </c>
      <c r="N803" s="2">
        <v>207.87878787878699</v>
      </c>
      <c r="O803" s="2">
        <v>1934</v>
      </c>
      <c r="P803" s="301">
        <v>9.8624660244674821E-3</v>
      </c>
      <c r="Q803" s="14">
        <v>177.575757575757</v>
      </c>
      <c r="R803" s="2">
        <v>1889</v>
      </c>
      <c r="S803" s="301">
        <v>9.354309964890388E-3</v>
      </c>
      <c r="T803" s="14">
        <v>205.454544</v>
      </c>
      <c r="U803" s="301">
        <v>-9.1390091390091396E-2</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1843</v>
      </c>
      <c r="B804" s="2">
        <v>0</v>
      </c>
      <c r="C804" s="301">
        <v>0</v>
      </c>
      <c r="D804" s="2">
        <v>80</v>
      </c>
      <c r="E804" s="2">
        <v>0</v>
      </c>
      <c r="F804" s="301">
        <v>0</v>
      </c>
      <c r="G804" s="14">
        <v>10.303030303030299</v>
      </c>
      <c r="H804" s="2">
        <v>0</v>
      </c>
      <c r="I804" s="301">
        <v>0</v>
      </c>
      <c r="J804" s="14">
        <v>11.515152</v>
      </c>
      <c r="L804" s="2">
        <v>75</v>
      </c>
      <c r="M804" s="301">
        <v>4.0418411394758539E-4</v>
      </c>
      <c r="N804" s="2">
        <v>24.848484848484802</v>
      </c>
      <c r="O804" s="2">
        <v>80</v>
      </c>
      <c r="P804" s="301">
        <v>4.0796136605863423E-4</v>
      </c>
      <c r="Q804" s="14">
        <v>36.363636363636303</v>
      </c>
      <c r="R804" s="2">
        <v>192</v>
      </c>
      <c r="S804" s="301">
        <v>9.5078216689198228E-4</v>
      </c>
      <c r="T804" s="14">
        <v>72.121215800000002</v>
      </c>
      <c r="U804" s="301">
        <v>1.56</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3" t="s">
        <v>1845</v>
      </c>
      <c r="B806" s="303"/>
      <c r="C806" s="303"/>
      <c r="D806" s="303"/>
      <c r="E806" s="303"/>
      <c r="F806" s="303"/>
      <c r="G806" s="303"/>
      <c r="H806" s="303"/>
      <c r="I806" s="303"/>
      <c r="J806" s="303"/>
      <c r="K806" s="303"/>
      <c r="L806" s="303"/>
      <c r="M806" s="303"/>
      <c r="N806" s="303"/>
      <c r="O806" s="303"/>
      <c r="P806" s="303"/>
      <c r="Q806" s="303"/>
      <c r="R806" s="303"/>
      <c r="S806" s="303"/>
      <c r="T806" s="303"/>
      <c r="U806" s="303"/>
      <c r="V806" s="122"/>
      <c r="W806" s="122"/>
      <c r="X806" s="122"/>
      <c r="Y806" s="122"/>
      <c r="Z806" s="122"/>
      <c r="AA806" s="122"/>
      <c r="AB806" s="122"/>
      <c r="AC806" s="122"/>
      <c r="AD806" s="122"/>
      <c r="AE806" s="122"/>
    </row>
    <row r="807" spans="1:31" x14ac:dyDescent="0.3">
      <c r="B807" s="304" t="s">
        <v>1700</v>
      </c>
      <c r="C807" s="304"/>
      <c r="D807" s="304" t="s">
        <v>1701</v>
      </c>
      <c r="E807" s="304" t="s">
        <v>1700</v>
      </c>
      <c r="F807" s="304"/>
      <c r="G807" s="304" t="s">
        <v>1701</v>
      </c>
      <c r="H807" s="304" t="s">
        <v>1700</v>
      </c>
      <c r="I807" s="304"/>
      <c r="J807" s="304" t="s">
        <v>1701</v>
      </c>
      <c r="K807" t="s">
        <v>170</v>
      </c>
      <c r="L807" s="304" t="s">
        <v>1700</v>
      </c>
      <c r="M807" s="304"/>
      <c r="N807" s="304" t="s">
        <v>1701</v>
      </c>
      <c r="O807" s="304" t="s">
        <v>1700</v>
      </c>
      <c r="P807" s="304"/>
      <c r="Q807" s="304" t="s">
        <v>1701</v>
      </c>
      <c r="R807" s="304" t="s">
        <v>1700</v>
      </c>
      <c r="S807" s="304"/>
      <c r="T807" s="304" t="s">
        <v>1701</v>
      </c>
      <c r="U807" t="s">
        <v>170</v>
      </c>
      <c r="V807" s="207" t="s">
        <v>1700</v>
      </c>
      <c r="W807" s="207"/>
      <c r="X807" s="207" t="s">
        <v>1701</v>
      </c>
      <c r="Y807" s="207" t="s">
        <v>1700</v>
      </c>
      <c r="Z807" s="207"/>
      <c r="AA807" s="207" t="s">
        <v>1701</v>
      </c>
      <c r="AB807" s="207" t="s">
        <v>1700</v>
      </c>
      <c r="AC807" s="207"/>
      <c r="AD807" s="207" t="s">
        <v>1701</v>
      </c>
      <c r="AE807" t="s">
        <v>170</v>
      </c>
    </row>
    <row r="808" spans="1:31" x14ac:dyDescent="0.3">
      <c r="A808" t="s">
        <v>1846</v>
      </c>
      <c r="B808" s="15">
        <v>46324</v>
      </c>
      <c r="C808" t="s">
        <v>170</v>
      </c>
      <c r="D808" s="15">
        <v>6430.9090909090901</v>
      </c>
      <c r="E808" s="15">
        <v>51369</v>
      </c>
      <c r="F808" t="s">
        <v>170</v>
      </c>
      <c r="G808" s="14">
        <v>4232.7272727272702</v>
      </c>
      <c r="H808" s="15">
        <v>46980</v>
      </c>
      <c r="I808" t="s">
        <v>170</v>
      </c>
      <c r="J808" s="14">
        <v>11234.545454545456</v>
      </c>
      <c r="K808" s="301">
        <v>1.4161125982212244E-2</v>
      </c>
      <c r="L808" s="15">
        <v>47089</v>
      </c>
      <c r="M808" t="s">
        <v>170</v>
      </c>
      <c r="N808" s="15">
        <v>418.78787878787801</v>
      </c>
      <c r="O808" s="15">
        <v>49026</v>
      </c>
      <c r="P808" t="s">
        <v>170</v>
      </c>
      <c r="Q808" s="14">
        <v>524.24242424242402</v>
      </c>
      <c r="R808" s="15">
        <v>54851</v>
      </c>
      <c r="S808" t="s">
        <v>170</v>
      </c>
      <c r="T808" s="14">
        <v>658.78787878787887</v>
      </c>
      <c r="U808" s="301">
        <v>0.16483679840302407</v>
      </c>
      <c r="V808" s="15">
        <v>60883</v>
      </c>
      <c r="W808" s="27" t="s">
        <v>170</v>
      </c>
      <c r="X808" s="15">
        <v>91</v>
      </c>
      <c r="Y808" s="15">
        <v>61818</v>
      </c>
      <c r="Z808" s="27" t="s">
        <v>170</v>
      </c>
      <c r="AA808" s="14">
        <v>94.55</v>
      </c>
      <c r="AB808" s="2">
        <v>78672</v>
      </c>
      <c r="AC808" s="27" t="s">
        <v>170</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3" t="s">
        <v>1847</v>
      </c>
      <c r="B810" s="303"/>
      <c r="C810" s="303"/>
      <c r="D810" s="303"/>
      <c r="E810" s="303"/>
      <c r="F810" s="303"/>
      <c r="G810" s="303"/>
      <c r="H810" s="303"/>
      <c r="I810" s="303"/>
      <c r="J810" s="303"/>
      <c r="K810" s="303"/>
      <c r="L810" s="303"/>
      <c r="M810" s="303"/>
      <c r="N810" s="303"/>
      <c r="O810" s="303"/>
      <c r="P810" s="303"/>
      <c r="Q810" s="303"/>
      <c r="R810" s="303"/>
      <c r="S810" s="303"/>
      <c r="T810" s="303"/>
      <c r="U810" s="303"/>
      <c r="V810" s="122"/>
      <c r="W810" s="122"/>
      <c r="X810" s="122"/>
      <c r="Y810" s="122"/>
      <c r="Z810" s="122"/>
      <c r="AA810" s="122"/>
      <c r="AB810" s="122"/>
      <c r="AC810" s="122"/>
      <c r="AD810" s="122"/>
      <c r="AE810" s="122"/>
    </row>
    <row r="811" spans="1:31" x14ac:dyDescent="0.3">
      <c r="B811" s="304" t="s">
        <v>1700</v>
      </c>
      <c r="C811" s="304"/>
      <c r="D811" s="304" t="s">
        <v>1701</v>
      </c>
      <c r="E811" s="304" t="s">
        <v>1700</v>
      </c>
      <c r="F811" s="304"/>
      <c r="G811" s="304" t="s">
        <v>1701</v>
      </c>
      <c r="H811" s="304" t="s">
        <v>1700</v>
      </c>
      <c r="I811" s="304"/>
      <c r="J811" s="304" t="s">
        <v>1701</v>
      </c>
      <c r="K811" t="s">
        <v>170</v>
      </c>
      <c r="L811" s="304" t="s">
        <v>1700</v>
      </c>
      <c r="M811" s="304"/>
      <c r="N811" s="304" t="s">
        <v>1701</v>
      </c>
      <c r="O811" s="304" t="s">
        <v>1700</v>
      </c>
      <c r="P811" s="304"/>
      <c r="Q811" s="304" t="s">
        <v>1701</v>
      </c>
      <c r="R811" s="304" t="s">
        <v>1700</v>
      </c>
      <c r="S811" s="304"/>
      <c r="T811" s="304" t="s">
        <v>1701</v>
      </c>
      <c r="U811" t="s">
        <v>170</v>
      </c>
      <c r="V811" s="207" t="s">
        <v>1700</v>
      </c>
      <c r="W811" s="207"/>
      <c r="X811" s="207" t="s">
        <v>1701</v>
      </c>
      <c r="Y811" s="207" t="s">
        <v>1700</v>
      </c>
      <c r="Z811" s="207"/>
      <c r="AA811" s="207" t="s">
        <v>1701</v>
      </c>
      <c r="AB811" s="207" t="s">
        <v>1700</v>
      </c>
      <c r="AC811" s="207"/>
      <c r="AD811" s="207" t="s">
        <v>1701</v>
      </c>
      <c r="AE811" t="s">
        <v>170</v>
      </c>
    </row>
    <row r="812" spans="1:31" x14ac:dyDescent="0.3">
      <c r="A812" t="s">
        <v>1846</v>
      </c>
      <c r="B812" s="15">
        <v>47911</v>
      </c>
      <c r="C812" t="s">
        <v>170</v>
      </c>
      <c r="D812" s="15">
        <v>7429.0909090909099</v>
      </c>
      <c r="E812" s="15">
        <v>51624</v>
      </c>
      <c r="F812" t="s">
        <v>170</v>
      </c>
      <c r="G812" s="14">
        <v>4324.2424242424204</v>
      </c>
      <c r="H812" s="15">
        <v>60253</v>
      </c>
      <c r="I812" t="s">
        <v>170</v>
      </c>
      <c r="J812" s="14">
        <v>13905.454545454546</v>
      </c>
      <c r="K812" s="301">
        <v>0.25760263822504226</v>
      </c>
      <c r="L812" s="15">
        <v>49743</v>
      </c>
      <c r="M812" t="s">
        <v>170</v>
      </c>
      <c r="N812" s="15">
        <v>524.84848484848396</v>
      </c>
      <c r="O812" s="15">
        <v>50315</v>
      </c>
      <c r="P812" t="s">
        <v>170</v>
      </c>
      <c r="Q812" s="14">
        <v>434.54545454545399</v>
      </c>
      <c r="R812" s="15">
        <v>56954</v>
      </c>
      <c r="S812" t="s">
        <v>170</v>
      </c>
      <c r="T812" s="14">
        <v>1000.6060606060606</v>
      </c>
      <c r="U812" s="301">
        <v>0.14496512072050338</v>
      </c>
      <c r="V812" s="15">
        <v>63933</v>
      </c>
      <c r="W812" s="27" t="s">
        <v>170</v>
      </c>
      <c r="X812" s="15">
        <v>113</v>
      </c>
      <c r="Y812" s="15">
        <v>64803</v>
      </c>
      <c r="Z812" s="27" t="s">
        <v>170</v>
      </c>
      <c r="AA812" s="14">
        <v>124.85</v>
      </c>
      <c r="AB812" s="2">
        <v>82157</v>
      </c>
      <c r="AC812" s="27" t="s">
        <v>170</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3" t="s">
        <v>1848</v>
      </c>
      <c r="B814" s="303"/>
      <c r="C814" s="303"/>
      <c r="D814" s="303"/>
      <c r="E814" s="303"/>
      <c r="F814" s="303"/>
      <c r="G814" s="303"/>
      <c r="H814" s="303"/>
      <c r="I814" s="303"/>
      <c r="J814" s="303"/>
      <c r="K814" s="303"/>
      <c r="L814" s="303"/>
      <c r="M814" s="303"/>
      <c r="N814" s="303"/>
      <c r="O814" s="303"/>
      <c r="P814" s="303"/>
      <c r="Q814" s="303"/>
      <c r="R814" s="303"/>
      <c r="S814" s="303"/>
      <c r="T814" s="303"/>
      <c r="U814" s="303"/>
      <c r="V814" s="122"/>
      <c r="W814" s="122"/>
      <c r="X814" s="122"/>
      <c r="Y814" s="122"/>
      <c r="Z814" s="122"/>
      <c r="AA814" s="122"/>
      <c r="AB814" s="122"/>
      <c r="AC814" s="122"/>
      <c r="AD814" s="122"/>
      <c r="AE814" s="122"/>
    </row>
    <row r="815" spans="1:31" x14ac:dyDescent="0.3">
      <c r="B815" s="304" t="s">
        <v>1700</v>
      </c>
      <c r="C815" s="304"/>
      <c r="D815" s="304" t="s">
        <v>1701</v>
      </c>
      <c r="E815" s="304" t="s">
        <v>1700</v>
      </c>
      <c r="F815" s="304"/>
      <c r="G815" s="304" t="s">
        <v>1701</v>
      </c>
      <c r="H815" s="304" t="s">
        <v>1700</v>
      </c>
      <c r="I815" s="304"/>
      <c r="J815" s="304" t="s">
        <v>1701</v>
      </c>
      <c r="K815" t="s">
        <v>170</v>
      </c>
      <c r="L815" s="304" t="s">
        <v>1700</v>
      </c>
      <c r="M815" s="304"/>
      <c r="N815" s="304" t="s">
        <v>1701</v>
      </c>
      <c r="O815" s="304" t="s">
        <v>1700</v>
      </c>
      <c r="P815" s="304"/>
      <c r="Q815" s="304" t="s">
        <v>1701</v>
      </c>
      <c r="R815" s="304" t="s">
        <v>1700</v>
      </c>
      <c r="S815" s="304"/>
      <c r="T815" s="304" t="s">
        <v>1701</v>
      </c>
      <c r="U815" t="s">
        <v>170</v>
      </c>
      <c r="V815" s="207" t="s">
        <v>1700</v>
      </c>
      <c r="W815" s="207"/>
      <c r="X815" s="207" t="s">
        <v>1701</v>
      </c>
      <c r="Y815" s="207" t="s">
        <v>1700</v>
      </c>
      <c r="Z815" s="207"/>
      <c r="AA815" s="207" t="s">
        <v>1701</v>
      </c>
      <c r="AB815" s="207" t="s">
        <v>1700</v>
      </c>
      <c r="AC815" s="207"/>
      <c r="AD815" s="207" t="s">
        <v>1701</v>
      </c>
      <c r="AE815" t="s">
        <v>170</v>
      </c>
    </row>
    <row r="816" spans="1:31" x14ac:dyDescent="0.3">
      <c r="A816" t="s">
        <v>1846</v>
      </c>
      <c r="B816" t="s">
        <v>170</v>
      </c>
      <c r="C816" t="s">
        <v>170</v>
      </c>
      <c r="D816" t="s">
        <v>170</v>
      </c>
      <c r="E816" t="s">
        <v>170</v>
      </c>
      <c r="F816" t="s">
        <v>170</v>
      </c>
      <c r="G816" t="s">
        <v>170</v>
      </c>
      <c r="H816" t="s">
        <v>170</v>
      </c>
      <c r="I816" t="s">
        <v>170</v>
      </c>
      <c r="J816" t="s">
        <v>170</v>
      </c>
      <c r="L816" s="15">
        <v>33447</v>
      </c>
      <c r="M816" t="s">
        <v>170</v>
      </c>
      <c r="N816" s="15">
        <v>2032.12121212121</v>
      </c>
      <c r="O816" s="15">
        <v>32429</v>
      </c>
      <c r="P816" t="s">
        <v>170</v>
      </c>
      <c r="Q816" s="14">
        <v>1713.9393939393899</v>
      </c>
      <c r="R816" s="15">
        <v>39422</v>
      </c>
      <c r="S816" t="s">
        <v>170</v>
      </c>
      <c r="T816" s="14">
        <v>2498.787878787879</v>
      </c>
      <c r="U816" s="301">
        <v>0.1786408347534906</v>
      </c>
      <c r="V816" s="15">
        <v>44127</v>
      </c>
      <c r="W816" s="27" t="s">
        <v>170</v>
      </c>
      <c r="X816" s="15">
        <v>263</v>
      </c>
      <c r="Y816" s="15">
        <v>43087</v>
      </c>
      <c r="Z816" s="27" t="s">
        <v>170</v>
      </c>
      <c r="AA816" s="14">
        <v>350.3</v>
      </c>
      <c r="AB816" s="2">
        <v>54976</v>
      </c>
      <c r="AC816" s="27" t="s">
        <v>170</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3" t="s">
        <v>1849</v>
      </c>
      <c r="B818" s="303"/>
      <c r="C818" s="303"/>
      <c r="D818" s="303"/>
      <c r="E818" s="303"/>
      <c r="F818" s="303"/>
      <c r="G818" s="303"/>
      <c r="H818" s="303"/>
      <c r="I818" s="303"/>
      <c r="J818" s="303"/>
      <c r="K818" s="303"/>
      <c r="L818" s="303"/>
      <c r="M818" s="303"/>
      <c r="N818" s="303"/>
      <c r="O818" s="303"/>
      <c r="P818" s="303"/>
      <c r="Q818" s="303"/>
      <c r="R818" s="303"/>
      <c r="S818" s="303"/>
      <c r="T818" s="303"/>
      <c r="U818" s="303"/>
      <c r="V818" s="122"/>
      <c r="W818" s="122"/>
      <c r="X818" s="122"/>
      <c r="Y818" s="122"/>
      <c r="Z818" s="122"/>
      <c r="AA818" s="122"/>
      <c r="AB818" s="122"/>
      <c r="AC818" s="122"/>
      <c r="AD818" s="122"/>
      <c r="AE818" s="122"/>
    </row>
    <row r="819" spans="1:31" x14ac:dyDescent="0.3">
      <c r="B819" s="304" t="s">
        <v>1700</v>
      </c>
      <c r="C819" s="304"/>
      <c r="D819" s="304" t="s">
        <v>1701</v>
      </c>
      <c r="E819" s="304" t="s">
        <v>1700</v>
      </c>
      <c r="F819" s="304"/>
      <c r="G819" s="304" t="s">
        <v>1701</v>
      </c>
      <c r="H819" s="304" t="s">
        <v>1700</v>
      </c>
      <c r="I819" s="304"/>
      <c r="J819" s="304" t="s">
        <v>1701</v>
      </c>
      <c r="K819" t="s">
        <v>170</v>
      </c>
      <c r="L819" s="304" t="s">
        <v>1700</v>
      </c>
      <c r="M819" s="304"/>
      <c r="N819" s="304" t="s">
        <v>1701</v>
      </c>
      <c r="O819" s="304" t="s">
        <v>1700</v>
      </c>
      <c r="P819" s="304"/>
      <c r="Q819" s="304" t="s">
        <v>1701</v>
      </c>
      <c r="R819" s="304" t="s">
        <v>1700</v>
      </c>
      <c r="S819" s="304"/>
      <c r="T819" s="304" t="s">
        <v>1701</v>
      </c>
      <c r="U819" t="s">
        <v>170</v>
      </c>
      <c r="V819" s="207" t="s">
        <v>1700</v>
      </c>
      <c r="W819" s="207"/>
      <c r="X819" s="207" t="s">
        <v>1701</v>
      </c>
      <c r="Y819" s="207" t="s">
        <v>1700</v>
      </c>
      <c r="Z819" s="207"/>
      <c r="AA819" s="207" t="s">
        <v>1701</v>
      </c>
      <c r="AB819" s="207" t="s">
        <v>1700</v>
      </c>
      <c r="AC819" s="207"/>
      <c r="AD819" s="207" t="s">
        <v>1701</v>
      </c>
      <c r="AE819" t="s">
        <v>170</v>
      </c>
    </row>
    <row r="820" spans="1:31" x14ac:dyDescent="0.3">
      <c r="A820" t="s">
        <v>1846</v>
      </c>
      <c r="B820" s="15">
        <v>103558</v>
      </c>
      <c r="C820" t="s">
        <v>170</v>
      </c>
      <c r="D820" s="15">
        <v>35260</v>
      </c>
      <c r="E820" t="s">
        <v>170</v>
      </c>
      <c r="F820" t="s">
        <v>170</v>
      </c>
      <c r="G820" t="s">
        <v>170</v>
      </c>
      <c r="H820" t="s">
        <v>170</v>
      </c>
      <c r="I820" t="s">
        <v>170</v>
      </c>
      <c r="J820" t="s">
        <v>170</v>
      </c>
      <c r="L820" s="15">
        <v>42348</v>
      </c>
      <c r="M820" t="s">
        <v>170</v>
      </c>
      <c r="N820" s="15">
        <v>4815.1515151515096</v>
      </c>
      <c r="O820" s="15">
        <v>33876</v>
      </c>
      <c r="P820" t="s">
        <v>170</v>
      </c>
      <c r="Q820" s="14">
        <v>2539.3939393939299</v>
      </c>
      <c r="R820" s="15">
        <v>49412</v>
      </c>
      <c r="S820" t="s">
        <v>170</v>
      </c>
      <c r="T820" s="14">
        <v>7418.787878787879</v>
      </c>
      <c r="U820" s="301">
        <v>0.16680834986303958</v>
      </c>
      <c r="V820" s="15">
        <v>45491</v>
      </c>
      <c r="W820" s="27" t="s">
        <v>170</v>
      </c>
      <c r="X820" s="15">
        <v>819</v>
      </c>
      <c r="Y820" s="15">
        <v>45490</v>
      </c>
      <c r="Z820" s="27" t="s">
        <v>170</v>
      </c>
      <c r="AA820" s="14">
        <v>798.79</v>
      </c>
      <c r="AB820" s="2">
        <v>60182</v>
      </c>
      <c r="AC820" s="27" t="s">
        <v>170</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3" t="s">
        <v>1850</v>
      </c>
      <c r="B822" s="303"/>
      <c r="C822" s="303"/>
      <c r="D822" s="303"/>
      <c r="E822" s="303"/>
      <c r="F822" s="303"/>
      <c r="G822" s="303"/>
      <c r="H822" s="303"/>
      <c r="I822" s="303"/>
      <c r="J822" s="303"/>
      <c r="K822" s="303"/>
      <c r="L822" s="303"/>
      <c r="M822" s="303"/>
      <c r="N822" s="303"/>
      <c r="O822" s="303"/>
      <c r="P822" s="303"/>
      <c r="Q822" s="303"/>
      <c r="R822" s="303"/>
      <c r="S822" s="303"/>
      <c r="T822" s="303"/>
      <c r="U822" s="303"/>
      <c r="V822" s="122"/>
      <c r="W822" s="122"/>
      <c r="X822" s="122"/>
      <c r="Y822" s="122"/>
      <c r="Z822" s="122"/>
      <c r="AA822" s="122"/>
      <c r="AB822" s="122"/>
      <c r="AC822" s="122"/>
      <c r="AD822" s="122"/>
      <c r="AE822" s="122"/>
    </row>
    <row r="823" spans="1:31" x14ac:dyDescent="0.3">
      <c r="B823" s="304" t="s">
        <v>1700</v>
      </c>
      <c r="C823" s="304"/>
      <c r="D823" s="304" t="s">
        <v>1701</v>
      </c>
      <c r="E823" s="304" t="s">
        <v>1700</v>
      </c>
      <c r="F823" s="304"/>
      <c r="G823" s="304" t="s">
        <v>1701</v>
      </c>
      <c r="H823" s="304" t="s">
        <v>1700</v>
      </c>
      <c r="I823" s="304"/>
      <c r="J823" s="304" t="s">
        <v>1701</v>
      </c>
      <c r="K823" t="s">
        <v>170</v>
      </c>
      <c r="L823" s="304" t="s">
        <v>1700</v>
      </c>
      <c r="M823" s="304"/>
      <c r="N823" s="304" t="s">
        <v>1701</v>
      </c>
      <c r="O823" s="304" t="s">
        <v>1700</v>
      </c>
      <c r="P823" s="304"/>
      <c r="Q823" s="304" t="s">
        <v>1701</v>
      </c>
      <c r="R823" s="304" t="s">
        <v>1700</v>
      </c>
      <c r="S823" s="304"/>
      <c r="T823" s="304" t="s">
        <v>1701</v>
      </c>
      <c r="U823" t="s">
        <v>170</v>
      </c>
      <c r="V823" s="207" t="s">
        <v>1700</v>
      </c>
      <c r="W823" s="207"/>
      <c r="X823" s="207" t="s">
        <v>1701</v>
      </c>
      <c r="Y823" s="207" t="s">
        <v>1700</v>
      </c>
      <c r="Z823" s="207"/>
      <c r="AA823" s="207" t="s">
        <v>1701</v>
      </c>
      <c r="AB823" s="207" t="s">
        <v>1700</v>
      </c>
      <c r="AC823" s="207"/>
      <c r="AD823" s="207" t="s">
        <v>1701</v>
      </c>
      <c r="AE823" t="s">
        <v>170</v>
      </c>
    </row>
    <row r="824" spans="1:31" x14ac:dyDescent="0.3">
      <c r="A824" t="s">
        <v>1846</v>
      </c>
      <c r="B824" t="s">
        <v>170</v>
      </c>
      <c r="C824" t="s">
        <v>170</v>
      </c>
      <c r="D824" t="s">
        <v>170</v>
      </c>
      <c r="E824" t="s">
        <v>170</v>
      </c>
      <c r="F824" t="s">
        <v>170</v>
      </c>
      <c r="G824" t="s">
        <v>170</v>
      </c>
      <c r="H824" t="s">
        <v>170</v>
      </c>
      <c r="I824" t="s">
        <v>170</v>
      </c>
      <c r="J824" t="s">
        <v>170</v>
      </c>
      <c r="L824" s="15">
        <v>60228</v>
      </c>
      <c r="M824" t="s">
        <v>170</v>
      </c>
      <c r="N824" s="15">
        <v>2389.0909090908999</v>
      </c>
      <c r="O824" s="15">
        <v>71908</v>
      </c>
      <c r="P824" t="s">
        <v>170</v>
      </c>
      <c r="Q824" s="14">
        <v>3141.2121212121201</v>
      </c>
      <c r="R824" s="15">
        <v>74021</v>
      </c>
      <c r="S824" t="s">
        <v>170</v>
      </c>
      <c r="T824" s="14">
        <v>2471.5151515151515</v>
      </c>
      <c r="U824" s="301">
        <v>0.22901308361559408</v>
      </c>
      <c r="V824" s="15">
        <v>74527</v>
      </c>
      <c r="W824" s="27" t="s">
        <v>170</v>
      </c>
      <c r="X824" s="15">
        <v>273</v>
      </c>
      <c r="Y824" s="15">
        <v>79260</v>
      </c>
      <c r="Z824" s="27" t="s">
        <v>170</v>
      </c>
      <c r="AA824" s="14">
        <v>295.14999999999998</v>
      </c>
      <c r="AB824" s="2">
        <v>101380</v>
      </c>
      <c r="AC824" s="27" t="s">
        <v>170</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3" t="s">
        <v>1851</v>
      </c>
      <c r="B826" s="303"/>
      <c r="C826" s="303"/>
      <c r="D826" s="303"/>
      <c r="E826" s="303"/>
      <c r="F826" s="303"/>
      <c r="G826" s="303"/>
      <c r="H826" s="303"/>
      <c r="I826" s="303"/>
      <c r="J826" s="303"/>
      <c r="K826" s="303"/>
      <c r="L826" s="303"/>
      <c r="M826" s="303"/>
      <c r="N826" s="303"/>
      <c r="O826" s="303"/>
      <c r="P826" s="303"/>
      <c r="Q826" s="303"/>
      <c r="R826" s="303"/>
      <c r="S826" s="303"/>
      <c r="T826" s="303"/>
      <c r="U826" s="303"/>
      <c r="V826" s="122"/>
      <c r="W826" s="122"/>
      <c r="X826" s="122"/>
      <c r="Y826" s="122"/>
      <c r="Z826" s="122"/>
      <c r="AA826" s="122"/>
      <c r="AB826" s="122"/>
      <c r="AC826" s="122"/>
      <c r="AD826" s="122"/>
      <c r="AE826" s="122"/>
    </row>
    <row r="827" spans="1:31" x14ac:dyDescent="0.3">
      <c r="B827" s="304" t="s">
        <v>1700</v>
      </c>
      <c r="C827" s="304"/>
      <c r="D827" s="304" t="s">
        <v>1701</v>
      </c>
      <c r="E827" s="304" t="s">
        <v>1700</v>
      </c>
      <c r="F827" s="304"/>
      <c r="G827" s="304" t="s">
        <v>1701</v>
      </c>
      <c r="H827" s="304" t="s">
        <v>1700</v>
      </c>
      <c r="I827" s="304"/>
      <c r="J827" s="304" t="s">
        <v>1701</v>
      </c>
      <c r="K827" t="s">
        <v>170</v>
      </c>
      <c r="L827" s="304" t="s">
        <v>1700</v>
      </c>
      <c r="M827" s="304"/>
      <c r="N827" s="304" t="s">
        <v>1701</v>
      </c>
      <c r="O827" s="304" t="s">
        <v>1700</v>
      </c>
      <c r="P827" s="304"/>
      <c r="Q827" s="304" t="s">
        <v>1701</v>
      </c>
      <c r="R827" s="304" t="s">
        <v>1700</v>
      </c>
      <c r="S827" s="304"/>
      <c r="T827" s="304" t="s">
        <v>1701</v>
      </c>
      <c r="U827" t="s">
        <v>170</v>
      </c>
      <c r="V827" s="207" t="s">
        <v>1700</v>
      </c>
      <c r="W827" s="207"/>
      <c r="X827" s="207" t="s">
        <v>1701</v>
      </c>
      <c r="Y827" s="207" t="s">
        <v>1700</v>
      </c>
      <c r="Z827" s="207"/>
      <c r="AA827" s="207" t="s">
        <v>1701</v>
      </c>
      <c r="AB827" s="207" t="s">
        <v>1700</v>
      </c>
      <c r="AC827" s="207"/>
      <c r="AD827" s="207" t="s">
        <v>1701</v>
      </c>
      <c r="AE827" t="s">
        <v>170</v>
      </c>
    </row>
    <row r="828" spans="1:31" x14ac:dyDescent="0.3">
      <c r="A828" t="s">
        <v>1846</v>
      </c>
      <c r="B828" t="s">
        <v>170</v>
      </c>
      <c r="C828" t="s">
        <v>170</v>
      </c>
      <c r="D828" t="s">
        <v>170</v>
      </c>
      <c r="E828" t="s">
        <v>170</v>
      </c>
      <c r="F828" t="s">
        <v>170</v>
      </c>
      <c r="G828" t="s">
        <v>170</v>
      </c>
      <c r="H828" t="s">
        <v>170</v>
      </c>
      <c r="I828" t="s">
        <v>170</v>
      </c>
      <c r="J828" t="s">
        <v>170</v>
      </c>
      <c r="L828" s="15">
        <v>55957</v>
      </c>
      <c r="M828" t="s">
        <v>170</v>
      </c>
      <c r="N828" s="15">
        <v>6427.8787878787798</v>
      </c>
      <c r="O828" s="15">
        <v>35658</v>
      </c>
      <c r="P828" t="s">
        <v>170</v>
      </c>
      <c r="Q828" s="14">
        <v>21177.575757575702</v>
      </c>
      <c r="R828" s="15">
        <v>73750</v>
      </c>
      <c r="S828" t="s">
        <v>170</v>
      </c>
      <c r="T828" s="14">
        <v>17966.666666666668</v>
      </c>
      <c r="U828" s="301">
        <v>0.31797630323283949</v>
      </c>
      <c r="V828" s="15">
        <v>65168</v>
      </c>
      <c r="W828" s="27" t="s">
        <v>170</v>
      </c>
      <c r="X828" s="15">
        <v>1119</v>
      </c>
      <c r="Y828" s="15">
        <v>60717</v>
      </c>
      <c r="Z828" s="27" t="s">
        <v>170</v>
      </c>
      <c r="AA828" s="14">
        <v>1249.0899999999999</v>
      </c>
      <c r="AB828" s="2">
        <v>81682</v>
      </c>
      <c r="AC828" s="27" t="s">
        <v>170</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3" t="s">
        <v>1852</v>
      </c>
      <c r="B830" s="303"/>
      <c r="C830" s="303"/>
      <c r="D830" s="303"/>
      <c r="E830" s="303"/>
      <c r="F830" s="303"/>
      <c r="G830" s="303"/>
      <c r="H830" s="303"/>
      <c r="I830" s="303"/>
      <c r="J830" s="303"/>
      <c r="K830" s="303"/>
      <c r="L830" s="303"/>
      <c r="M830" s="303"/>
      <c r="N830" s="303"/>
      <c r="O830" s="303"/>
      <c r="P830" s="303"/>
      <c r="Q830" s="303"/>
      <c r="R830" s="303"/>
      <c r="S830" s="303"/>
      <c r="T830" s="303"/>
      <c r="U830" s="303"/>
      <c r="V830" s="122"/>
      <c r="W830" s="122"/>
      <c r="X830" s="122"/>
      <c r="Y830" s="122"/>
      <c r="Z830" s="122"/>
      <c r="AA830" s="122"/>
      <c r="AB830" s="122"/>
      <c r="AC830" s="122"/>
      <c r="AD830" s="122"/>
      <c r="AE830" s="122"/>
    </row>
    <row r="831" spans="1:31" x14ac:dyDescent="0.3">
      <c r="B831" s="304" t="s">
        <v>1700</v>
      </c>
      <c r="C831" s="304"/>
      <c r="D831" s="304" t="s">
        <v>1701</v>
      </c>
      <c r="E831" s="304" t="s">
        <v>1700</v>
      </c>
      <c r="F831" s="304"/>
      <c r="G831" s="304" t="s">
        <v>1701</v>
      </c>
      <c r="H831" s="304" t="s">
        <v>1700</v>
      </c>
      <c r="I831" s="304"/>
      <c r="J831" s="304" t="s">
        <v>1701</v>
      </c>
      <c r="K831" t="s">
        <v>170</v>
      </c>
      <c r="L831" s="304" t="s">
        <v>1700</v>
      </c>
      <c r="M831" s="304"/>
      <c r="N831" s="304" t="s">
        <v>1701</v>
      </c>
      <c r="O831" s="304" t="s">
        <v>1700</v>
      </c>
      <c r="P831" s="304"/>
      <c r="Q831" s="304" t="s">
        <v>1701</v>
      </c>
      <c r="R831" s="304" t="s">
        <v>1700</v>
      </c>
      <c r="S831" s="304"/>
      <c r="T831" s="304" t="s">
        <v>1701</v>
      </c>
      <c r="U831" t="s">
        <v>170</v>
      </c>
      <c r="V831" s="207" t="s">
        <v>1700</v>
      </c>
      <c r="W831" s="207"/>
      <c r="X831" s="207" t="s">
        <v>1701</v>
      </c>
      <c r="Y831" s="207" t="s">
        <v>1700</v>
      </c>
      <c r="Z831" s="207"/>
      <c r="AA831" s="207" t="s">
        <v>1701</v>
      </c>
      <c r="AB831" s="207" t="s">
        <v>1700</v>
      </c>
      <c r="AC831" s="207"/>
      <c r="AD831" s="207" t="s">
        <v>1701</v>
      </c>
      <c r="AE831" t="s">
        <v>170</v>
      </c>
    </row>
    <row r="832" spans="1:31" x14ac:dyDescent="0.3">
      <c r="A832" t="s">
        <v>1846</v>
      </c>
      <c r="B832" s="15">
        <v>40208</v>
      </c>
      <c r="C832" t="s">
        <v>170</v>
      </c>
      <c r="D832" s="15">
        <v>5515.1515151515096</v>
      </c>
      <c r="E832" s="15">
        <v>65495</v>
      </c>
      <c r="F832" t="s">
        <v>170</v>
      </c>
      <c r="G832" s="14">
        <v>19584.242424242399</v>
      </c>
      <c r="H832" t="s">
        <v>170</v>
      </c>
      <c r="I832" t="s">
        <v>170</v>
      </c>
      <c r="J832" t="s">
        <v>170</v>
      </c>
      <c r="L832" s="15">
        <v>40929</v>
      </c>
      <c r="M832" t="s">
        <v>170</v>
      </c>
      <c r="N832" s="15">
        <v>906.06060606060601</v>
      </c>
      <c r="O832" s="15">
        <v>42705</v>
      </c>
      <c r="P832" t="s">
        <v>170</v>
      </c>
      <c r="Q832" s="14">
        <v>1299.3939393939299</v>
      </c>
      <c r="R832" s="15">
        <v>49168</v>
      </c>
      <c r="S832" t="s">
        <v>170</v>
      </c>
      <c r="T832" s="14">
        <v>1639.3939393939395</v>
      </c>
      <c r="U832" s="301">
        <v>0.20129981186933471</v>
      </c>
      <c r="V832" s="15">
        <v>46613</v>
      </c>
      <c r="W832" s="27" t="s">
        <v>170</v>
      </c>
      <c r="X832" s="15">
        <v>176</v>
      </c>
      <c r="Y832" s="15">
        <v>45252</v>
      </c>
      <c r="Z832" s="27" t="s">
        <v>170</v>
      </c>
      <c r="AA832" s="14">
        <v>161.82</v>
      </c>
      <c r="AB832" s="2">
        <v>59287</v>
      </c>
      <c r="AC832" s="27" t="s">
        <v>170</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3" t="s">
        <v>1853</v>
      </c>
      <c r="B834" s="303"/>
      <c r="C834" s="303"/>
      <c r="D834" s="303"/>
      <c r="E834" s="303"/>
      <c r="F834" s="303"/>
      <c r="G834" s="303"/>
      <c r="H834" s="303"/>
      <c r="I834" s="303"/>
      <c r="J834" s="303"/>
      <c r="K834" s="303"/>
      <c r="L834" s="303"/>
      <c r="M834" s="303"/>
      <c r="N834" s="303"/>
      <c r="O834" s="303"/>
      <c r="P834" s="303"/>
      <c r="Q834" s="303"/>
      <c r="R834" s="303"/>
      <c r="S834" s="303"/>
      <c r="T834" s="303"/>
      <c r="U834" s="303"/>
      <c r="V834" s="122"/>
      <c r="W834" s="122"/>
      <c r="X834" s="122"/>
      <c r="Y834" s="122"/>
      <c r="Z834" s="122"/>
      <c r="AA834" s="122"/>
      <c r="AB834" s="122"/>
      <c r="AC834" s="122"/>
      <c r="AD834" s="122"/>
      <c r="AE834" s="122"/>
    </row>
    <row r="835" spans="1:31" x14ac:dyDescent="0.3">
      <c r="B835" s="304" t="s">
        <v>1700</v>
      </c>
      <c r="C835" s="304"/>
      <c r="D835" s="304" t="s">
        <v>1701</v>
      </c>
      <c r="E835" s="304" t="s">
        <v>1700</v>
      </c>
      <c r="F835" s="304"/>
      <c r="G835" s="304" t="s">
        <v>1701</v>
      </c>
      <c r="H835" s="304" t="s">
        <v>1700</v>
      </c>
      <c r="I835" s="304"/>
      <c r="J835" s="304" t="s">
        <v>1701</v>
      </c>
      <c r="K835" t="s">
        <v>170</v>
      </c>
      <c r="L835" s="304" t="s">
        <v>1700</v>
      </c>
      <c r="M835" s="304"/>
      <c r="N835" s="304" t="s">
        <v>1701</v>
      </c>
      <c r="O835" s="304" t="s">
        <v>1700</v>
      </c>
      <c r="P835" s="304"/>
      <c r="Q835" s="304" t="s">
        <v>1701</v>
      </c>
      <c r="R835" s="304" t="s">
        <v>1700</v>
      </c>
      <c r="S835" s="304"/>
      <c r="T835" s="304" t="s">
        <v>1701</v>
      </c>
      <c r="U835" t="s">
        <v>170</v>
      </c>
      <c r="V835" s="207" t="s">
        <v>1700</v>
      </c>
      <c r="W835" s="207"/>
      <c r="X835" s="207" t="s">
        <v>1701</v>
      </c>
      <c r="Y835" s="207" t="s">
        <v>1700</v>
      </c>
      <c r="Z835" s="207"/>
      <c r="AA835" s="207" t="s">
        <v>1701</v>
      </c>
      <c r="AB835" s="207" t="s">
        <v>1700</v>
      </c>
      <c r="AC835" s="207"/>
      <c r="AD835" s="207" t="s">
        <v>1701</v>
      </c>
      <c r="AE835" t="s">
        <v>170</v>
      </c>
    </row>
    <row r="836" spans="1:31" x14ac:dyDescent="0.3">
      <c r="A836" t="s">
        <v>1846</v>
      </c>
      <c r="B836" s="15">
        <v>12014</v>
      </c>
      <c r="C836" t="s">
        <v>170</v>
      </c>
      <c r="D836" s="15">
        <v>46123.636363636302</v>
      </c>
      <c r="E836" t="s">
        <v>170</v>
      </c>
      <c r="F836" t="s">
        <v>170</v>
      </c>
      <c r="G836" t="s">
        <v>170</v>
      </c>
      <c r="H836" t="s">
        <v>170</v>
      </c>
      <c r="I836" t="s">
        <v>170</v>
      </c>
      <c r="J836" t="s">
        <v>170</v>
      </c>
      <c r="L836" s="15">
        <v>43591</v>
      </c>
      <c r="M836" t="s">
        <v>170</v>
      </c>
      <c r="N836" s="15">
        <v>2073.9393939393899</v>
      </c>
      <c r="O836" s="15">
        <v>51250</v>
      </c>
      <c r="P836" t="s">
        <v>170</v>
      </c>
      <c r="Q836" s="14">
        <v>3712.1212121212102</v>
      </c>
      <c r="R836" s="15">
        <v>49484</v>
      </c>
      <c r="S836" t="s">
        <v>170</v>
      </c>
      <c r="T836" s="14">
        <v>3990.3030303030305</v>
      </c>
      <c r="U836" s="301">
        <v>0.13518845633272925</v>
      </c>
      <c r="V836" s="15">
        <v>57908</v>
      </c>
      <c r="W836" s="27" t="s">
        <v>170</v>
      </c>
      <c r="X836" s="15">
        <v>522</v>
      </c>
      <c r="Y836" s="15">
        <v>59807</v>
      </c>
      <c r="Z836" s="27" t="s">
        <v>170</v>
      </c>
      <c r="AA836" s="14">
        <v>583.64</v>
      </c>
      <c r="AB836" s="2">
        <v>76733</v>
      </c>
      <c r="AC836" s="27" t="s">
        <v>170</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3" t="s">
        <v>1854</v>
      </c>
      <c r="B838" s="303"/>
      <c r="C838" s="303"/>
      <c r="D838" s="303"/>
      <c r="E838" s="303"/>
      <c r="F838" s="303"/>
      <c r="G838" s="303"/>
      <c r="H838" s="303"/>
      <c r="I838" s="303"/>
      <c r="J838" s="303"/>
      <c r="K838" s="303"/>
      <c r="L838" s="303"/>
      <c r="M838" s="303"/>
      <c r="N838" s="303"/>
      <c r="O838" s="303"/>
      <c r="P838" s="303"/>
      <c r="Q838" s="303"/>
      <c r="R838" s="303"/>
      <c r="S838" s="303"/>
      <c r="T838" s="303"/>
      <c r="U838" s="303"/>
      <c r="V838" s="122"/>
      <c r="W838" s="122"/>
      <c r="X838" s="122"/>
      <c r="Y838" s="122"/>
      <c r="Z838" s="122"/>
      <c r="AA838" s="122"/>
      <c r="AB838" s="122"/>
      <c r="AC838" s="122"/>
      <c r="AD838" s="122"/>
      <c r="AE838" s="122"/>
    </row>
    <row r="839" spans="1:31" x14ac:dyDescent="0.3">
      <c r="B839" s="304" t="s">
        <v>1700</v>
      </c>
      <c r="C839" s="304"/>
      <c r="D839" s="304" t="s">
        <v>1701</v>
      </c>
      <c r="E839" s="304" t="s">
        <v>1700</v>
      </c>
      <c r="F839" s="304"/>
      <c r="G839" s="304" t="s">
        <v>1701</v>
      </c>
      <c r="H839" s="304" t="s">
        <v>1700</v>
      </c>
      <c r="I839" s="304"/>
      <c r="J839" s="304" t="s">
        <v>1701</v>
      </c>
      <c r="K839" t="s">
        <v>170</v>
      </c>
      <c r="L839" s="304" t="s">
        <v>1700</v>
      </c>
      <c r="M839" s="304"/>
      <c r="N839" s="304" t="s">
        <v>1701</v>
      </c>
      <c r="O839" s="304" t="s">
        <v>1700</v>
      </c>
      <c r="P839" s="304"/>
      <c r="Q839" s="304" t="s">
        <v>1701</v>
      </c>
      <c r="R839" s="304" t="s">
        <v>1700</v>
      </c>
      <c r="S839" s="304"/>
      <c r="T839" s="304" t="s">
        <v>1701</v>
      </c>
      <c r="U839" t="s">
        <v>170</v>
      </c>
      <c r="V839" s="207" t="s">
        <v>1700</v>
      </c>
      <c r="W839" s="207"/>
      <c r="X839" s="207" t="s">
        <v>1701</v>
      </c>
      <c r="Y839" s="207" t="s">
        <v>1700</v>
      </c>
      <c r="Z839" s="207"/>
      <c r="AA839" s="207" t="s">
        <v>1701</v>
      </c>
      <c r="AB839" s="207" t="s">
        <v>1700</v>
      </c>
      <c r="AC839" s="207"/>
      <c r="AD839" s="207" t="s">
        <v>1701</v>
      </c>
      <c r="AE839" t="s">
        <v>170</v>
      </c>
    </row>
    <row r="840" spans="1:31" x14ac:dyDescent="0.3">
      <c r="A840" t="s">
        <v>1846</v>
      </c>
      <c r="B840" s="15">
        <v>41518</v>
      </c>
      <c r="C840" t="s">
        <v>170</v>
      </c>
      <c r="D840" s="15">
        <v>6367.8787878787798</v>
      </c>
      <c r="E840" s="15">
        <v>52372</v>
      </c>
      <c r="F840" t="s">
        <v>170</v>
      </c>
      <c r="G840" s="14">
        <v>7372.7272727272702</v>
      </c>
      <c r="H840" s="15">
        <v>61622</v>
      </c>
      <c r="I840" t="s">
        <v>170</v>
      </c>
      <c r="J840" s="14">
        <v>3950.3030303030305</v>
      </c>
      <c r="K840" s="301">
        <v>0.48422371019798643</v>
      </c>
      <c r="L840" s="15">
        <v>56678</v>
      </c>
      <c r="M840" t="s">
        <v>170</v>
      </c>
      <c r="N840" s="15">
        <v>685.45454545454504</v>
      </c>
      <c r="O840" s="15">
        <v>60244</v>
      </c>
      <c r="P840" t="s">
        <v>170</v>
      </c>
      <c r="Q840" s="14">
        <v>720</v>
      </c>
      <c r="R840" s="15">
        <v>66163</v>
      </c>
      <c r="S840" t="s">
        <v>170</v>
      </c>
      <c r="T840" s="14">
        <v>1304.848484848485</v>
      </c>
      <c r="U840" s="301">
        <v>0.16734888316454355</v>
      </c>
      <c r="V840" s="15">
        <v>70414</v>
      </c>
      <c r="W840" s="27" t="s">
        <v>170</v>
      </c>
      <c r="X840" s="15">
        <v>127</v>
      </c>
      <c r="Y840" s="15">
        <v>72741</v>
      </c>
      <c r="Z840" s="27" t="s">
        <v>170</v>
      </c>
      <c r="AA840" s="14">
        <v>149.69999999999999</v>
      </c>
      <c r="AB840" s="2">
        <v>90496</v>
      </c>
      <c r="AC840" s="27" t="s">
        <v>170</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3" t="s">
        <v>1855</v>
      </c>
      <c r="B842" s="303"/>
      <c r="C842" s="303"/>
      <c r="D842" s="303"/>
      <c r="E842" s="303"/>
      <c r="F842" s="303"/>
      <c r="G842" s="303"/>
      <c r="H842" s="303"/>
      <c r="I842" s="303"/>
      <c r="J842" s="303"/>
      <c r="K842" s="303"/>
      <c r="L842" s="303"/>
      <c r="M842" s="303"/>
      <c r="N842" s="303"/>
      <c r="O842" s="303"/>
      <c r="P842" s="303"/>
      <c r="Q842" s="303"/>
      <c r="R842" s="303"/>
      <c r="S842" s="303"/>
      <c r="T842" s="303"/>
      <c r="U842" s="303"/>
      <c r="V842" s="122"/>
      <c r="W842" s="122"/>
      <c r="X842" s="122"/>
      <c r="Y842" s="122"/>
      <c r="Z842" s="122"/>
      <c r="AA842" s="122"/>
      <c r="AB842" s="122"/>
      <c r="AC842" s="122"/>
      <c r="AD842" s="122"/>
      <c r="AE842" s="122"/>
    </row>
    <row r="843" spans="1:31" x14ac:dyDescent="0.3">
      <c r="B843" s="304" t="s">
        <v>1700</v>
      </c>
      <c r="C843" s="304"/>
      <c r="D843" s="304" t="s">
        <v>1701</v>
      </c>
      <c r="E843" s="304" t="s">
        <v>1700</v>
      </c>
      <c r="F843" s="304"/>
      <c r="G843" s="304" t="s">
        <v>1701</v>
      </c>
      <c r="H843" s="304" t="s">
        <v>1700</v>
      </c>
      <c r="I843" s="304"/>
      <c r="J843" s="304" t="s">
        <v>1701</v>
      </c>
      <c r="K843" t="s">
        <v>170</v>
      </c>
      <c r="L843" s="304" t="s">
        <v>1700</v>
      </c>
      <c r="M843" s="304"/>
      <c r="N843" s="304" t="s">
        <v>1701</v>
      </c>
      <c r="O843" s="304" t="s">
        <v>1700</v>
      </c>
      <c r="P843" s="304"/>
      <c r="Q843" s="304" t="s">
        <v>1701</v>
      </c>
      <c r="R843" s="304" t="s">
        <v>1700</v>
      </c>
      <c r="S843" s="304"/>
      <c r="T843" s="304" t="s">
        <v>1701</v>
      </c>
      <c r="U843" t="s">
        <v>170</v>
      </c>
      <c r="V843" s="207" t="s">
        <v>1700</v>
      </c>
      <c r="W843" s="207"/>
      <c r="X843" s="207" t="s">
        <v>1701</v>
      </c>
      <c r="Y843" s="207" t="s">
        <v>1700</v>
      </c>
      <c r="Z843" s="207"/>
      <c r="AA843" s="207" t="s">
        <v>1701</v>
      </c>
      <c r="AB843" s="207" t="s">
        <v>1700</v>
      </c>
      <c r="AC843" s="207"/>
      <c r="AD843" s="207" t="s">
        <v>1701</v>
      </c>
      <c r="AE843" t="s">
        <v>170</v>
      </c>
    </row>
    <row r="844" spans="1:31" x14ac:dyDescent="0.3">
      <c r="A844" t="s">
        <v>1846</v>
      </c>
      <c r="B844" s="15">
        <v>51694</v>
      </c>
      <c r="C844" t="s">
        <v>170</v>
      </c>
      <c r="D844" s="15">
        <v>9494.5454545454504</v>
      </c>
      <c r="E844" s="15">
        <v>41383</v>
      </c>
      <c r="F844" t="s">
        <v>170</v>
      </c>
      <c r="G844" s="14">
        <v>21075.7575757575</v>
      </c>
      <c r="H844" s="15">
        <v>45113</v>
      </c>
      <c r="I844" t="s">
        <v>170</v>
      </c>
      <c r="J844" s="14">
        <v>21177.57575757576</v>
      </c>
      <c r="K844" s="301">
        <v>-0.1273068441211746</v>
      </c>
      <c r="L844" s="15">
        <v>38933</v>
      </c>
      <c r="M844" t="s">
        <v>170</v>
      </c>
      <c r="N844" s="15">
        <v>489.69696969696901</v>
      </c>
      <c r="O844" s="15">
        <v>39686</v>
      </c>
      <c r="P844" t="s">
        <v>170</v>
      </c>
      <c r="Q844" s="14">
        <v>503.030303030303</v>
      </c>
      <c r="R844" s="15">
        <v>47095</v>
      </c>
      <c r="S844" t="s">
        <v>170</v>
      </c>
      <c r="T844" s="14">
        <v>683.03030303030312</v>
      </c>
      <c r="U844" s="301">
        <v>0.20964220584080343</v>
      </c>
      <c r="V844" s="15">
        <v>47180</v>
      </c>
      <c r="W844" s="27" t="s">
        <v>170</v>
      </c>
      <c r="X844" s="15">
        <v>132</v>
      </c>
      <c r="Y844" s="15">
        <v>47393</v>
      </c>
      <c r="Z844" s="27" t="s">
        <v>170</v>
      </c>
      <c r="AA844" s="14">
        <v>129.69999999999999</v>
      </c>
      <c r="AB844" s="2">
        <v>62330</v>
      </c>
      <c r="AC844" s="27" t="s">
        <v>170</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3" t="s">
        <v>1856</v>
      </c>
      <c r="B846" s="303"/>
      <c r="C846" s="303"/>
      <c r="D846" s="303"/>
      <c r="E846" s="303"/>
      <c r="F846" s="303"/>
      <c r="G846" s="303"/>
      <c r="H846" s="303"/>
      <c r="I846" s="303"/>
      <c r="J846" s="303"/>
      <c r="K846" s="303"/>
      <c r="L846" s="303"/>
      <c r="M846" s="303"/>
      <c r="N846" s="303"/>
      <c r="O846" s="303"/>
      <c r="P846" s="303"/>
      <c r="Q846" s="303"/>
      <c r="R846" s="303"/>
      <c r="S846" s="303"/>
      <c r="T846" s="303"/>
      <c r="U846" s="303"/>
      <c r="V846" s="122"/>
      <c r="W846" s="122"/>
      <c r="X846" s="122"/>
      <c r="Y846" s="122"/>
      <c r="Z846" s="122"/>
      <c r="AA846" s="122"/>
      <c r="AB846" s="122"/>
      <c r="AC846" s="122"/>
      <c r="AD846" s="122"/>
      <c r="AE846" s="122"/>
    </row>
    <row r="847" spans="1:31" x14ac:dyDescent="0.3">
      <c r="B847" s="304" t="s">
        <v>1700</v>
      </c>
      <c r="C847" s="304"/>
      <c r="D847" s="304" t="s">
        <v>1701</v>
      </c>
      <c r="E847" s="304" t="s">
        <v>1700</v>
      </c>
      <c r="F847" s="304"/>
      <c r="G847" s="304" t="s">
        <v>1701</v>
      </c>
      <c r="H847" s="304" t="s">
        <v>1700</v>
      </c>
      <c r="I847" s="304"/>
      <c r="J847" s="304" t="s">
        <v>1701</v>
      </c>
      <c r="K847" t="s">
        <v>170</v>
      </c>
      <c r="L847" s="304" t="s">
        <v>1700</v>
      </c>
      <c r="M847" s="304"/>
      <c r="N847" s="304" t="s">
        <v>1701</v>
      </c>
      <c r="O847" s="304" t="s">
        <v>1700</v>
      </c>
      <c r="P847" s="304"/>
      <c r="Q847" s="304" t="s">
        <v>1701</v>
      </c>
      <c r="R847" s="304" t="s">
        <v>1700</v>
      </c>
      <c r="S847" s="304"/>
      <c r="T847" s="304" t="s">
        <v>1701</v>
      </c>
      <c r="U847" t="s">
        <v>170</v>
      </c>
      <c r="V847" s="207" t="s">
        <v>1700</v>
      </c>
      <c r="W847" s="207"/>
      <c r="X847" s="207" t="s">
        <v>1701</v>
      </c>
      <c r="Y847" s="207" t="s">
        <v>1700</v>
      </c>
      <c r="Z847" s="207"/>
      <c r="AA847" s="207" t="s">
        <v>1701</v>
      </c>
      <c r="AB847" s="207" t="s">
        <v>1700</v>
      </c>
      <c r="AC847" s="207"/>
      <c r="AD847" s="207" t="s">
        <v>1701</v>
      </c>
      <c r="AE847" t="s">
        <v>170</v>
      </c>
    </row>
    <row r="848" spans="1:31" x14ac:dyDescent="0.3">
      <c r="A848" t="s">
        <v>172</v>
      </c>
      <c r="B848" s="2">
        <v>2430</v>
      </c>
      <c r="C848" t="s">
        <v>170</v>
      </c>
      <c r="D848" s="2">
        <v>129.09090909090901</v>
      </c>
      <c r="E848" s="2">
        <v>2306</v>
      </c>
      <c r="F848" t="s">
        <v>170</v>
      </c>
      <c r="G848" s="14">
        <v>124.24242424242399</v>
      </c>
      <c r="H848" s="2">
        <v>3457</v>
      </c>
      <c r="I848" t="s">
        <v>170</v>
      </c>
      <c r="J848" s="14">
        <v>244.84848484848487</v>
      </c>
      <c r="K848" s="301">
        <v>0.42263374485596705</v>
      </c>
      <c r="L848" s="2">
        <v>248057</v>
      </c>
      <c r="M848" t="s">
        <v>170</v>
      </c>
      <c r="N848" s="2">
        <v>1032.72727272727</v>
      </c>
      <c r="O848" s="2">
        <v>259700</v>
      </c>
      <c r="P848" t="s">
        <v>170</v>
      </c>
      <c r="Q848" s="14">
        <v>948.48484848484804</v>
      </c>
      <c r="R848" s="2">
        <v>273556</v>
      </c>
      <c r="S848" t="s">
        <v>170</v>
      </c>
      <c r="T848" s="14">
        <v>804.24242424242425</v>
      </c>
      <c r="U848" s="301">
        <v>0.10279492213483192</v>
      </c>
      <c r="V848" s="2">
        <v>12392852</v>
      </c>
      <c r="W848" s="27" t="s">
        <v>170</v>
      </c>
      <c r="X848" s="2">
        <v>13533</v>
      </c>
      <c r="Y848" s="2">
        <v>12717801</v>
      </c>
      <c r="Z848" s="27" t="s">
        <v>170</v>
      </c>
      <c r="AA848" s="14">
        <v>11122.42</v>
      </c>
      <c r="AB848" s="2">
        <v>13103114</v>
      </c>
      <c r="AC848" s="27" t="s">
        <v>170</v>
      </c>
      <c r="AD848" s="14">
        <v>11237.58</v>
      </c>
      <c r="AE848" s="27">
        <v>5.7000000000000002E-2</v>
      </c>
    </row>
    <row r="849" spans="1:31" x14ac:dyDescent="0.3">
      <c r="A849" t="s">
        <v>1857</v>
      </c>
      <c r="B849" s="2">
        <v>76</v>
      </c>
      <c r="C849" s="301">
        <v>3.1275720164609055E-2</v>
      </c>
      <c r="D849" s="2">
        <v>43.030303030303003</v>
      </c>
      <c r="E849" s="2">
        <v>166</v>
      </c>
      <c r="F849" s="301">
        <v>7.1986123156981788E-2</v>
      </c>
      <c r="G849" s="14">
        <v>73.3333333333333</v>
      </c>
      <c r="H849" s="2">
        <v>120</v>
      </c>
      <c r="I849" s="301">
        <v>3.4712178189181368E-2</v>
      </c>
      <c r="J849" s="14">
        <v>84.242424242424249</v>
      </c>
      <c r="K849" s="301">
        <v>0.57894736842105265</v>
      </c>
      <c r="L849" s="2">
        <v>13411</v>
      </c>
      <c r="M849" s="301">
        <v>5.4064186860278078E-2</v>
      </c>
      <c r="N849" s="2">
        <v>465.45454545454498</v>
      </c>
      <c r="O849" s="2">
        <v>11604</v>
      </c>
      <c r="P849" s="301">
        <v>4.4682325760492879E-2</v>
      </c>
      <c r="Q849" s="14">
        <v>435.15151515151501</v>
      </c>
      <c r="R849" s="2">
        <v>10549</v>
      </c>
      <c r="S849" s="301">
        <v>3.8562488119434413E-2</v>
      </c>
      <c r="T849" s="14">
        <v>518.18181818181824</v>
      </c>
      <c r="U849" s="301">
        <v>-0.21340690477965849</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1858</v>
      </c>
      <c r="B850" s="2">
        <v>39</v>
      </c>
      <c r="C850" s="301">
        <v>1.6049382716049384E-2</v>
      </c>
      <c r="D850" s="2">
        <v>36.969696969696898</v>
      </c>
      <c r="E850" s="2">
        <v>0</v>
      </c>
      <c r="F850" s="301">
        <v>0</v>
      </c>
      <c r="G850" s="14">
        <v>10.303030303030299</v>
      </c>
      <c r="H850" s="2">
        <v>0</v>
      </c>
      <c r="I850" s="301">
        <v>0</v>
      </c>
      <c r="J850" s="14">
        <v>11.515151515151516</v>
      </c>
      <c r="K850" s="301">
        <v>-1</v>
      </c>
      <c r="L850" s="2">
        <v>1898</v>
      </c>
      <c r="M850" s="301">
        <v>7.6514672031025126E-3</v>
      </c>
      <c r="N850" s="2">
        <v>198.18181818181799</v>
      </c>
      <c r="O850" s="2">
        <v>1819</v>
      </c>
      <c r="P850" s="301">
        <v>7.0042356565267619E-3</v>
      </c>
      <c r="Q850" s="14">
        <v>188.48484848484799</v>
      </c>
      <c r="R850" s="2">
        <v>1058</v>
      </c>
      <c r="S850" s="301">
        <v>3.8675810437351038E-3</v>
      </c>
      <c r="T850" s="14">
        <v>143.03030303030303</v>
      </c>
      <c r="U850" s="301">
        <v>-0.44257112750263433</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1859</v>
      </c>
      <c r="B851" s="2">
        <v>10</v>
      </c>
      <c r="C851" s="301">
        <v>4.11522633744856E-3</v>
      </c>
      <c r="D851" s="2">
        <v>10.303030303030299</v>
      </c>
      <c r="E851" s="2">
        <v>12</v>
      </c>
      <c r="F851" s="301">
        <v>5.2038161318300087E-3</v>
      </c>
      <c r="G851" s="14">
        <v>12.1212121212121</v>
      </c>
      <c r="H851" s="2">
        <v>0</v>
      </c>
      <c r="I851" s="301">
        <v>0</v>
      </c>
      <c r="J851" s="14">
        <v>11.515151515151516</v>
      </c>
      <c r="K851" s="301">
        <v>-1</v>
      </c>
      <c r="L851" s="2">
        <v>1284</v>
      </c>
      <c r="M851" s="301">
        <v>5.1762296568933757E-3</v>
      </c>
      <c r="N851" s="2">
        <v>173.939393939393</v>
      </c>
      <c r="O851" s="2">
        <v>1235</v>
      </c>
      <c r="P851" s="301">
        <v>4.7554871005005776E-3</v>
      </c>
      <c r="Q851" s="14">
        <v>195.15151515151501</v>
      </c>
      <c r="R851" s="2">
        <v>763</v>
      </c>
      <c r="S851" s="301">
        <v>2.7891912442059397E-3</v>
      </c>
      <c r="T851" s="14">
        <v>150.90909090909091</v>
      </c>
      <c r="U851" s="301">
        <v>-0.40576323987538943</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1860</v>
      </c>
      <c r="B852" s="2">
        <v>0</v>
      </c>
      <c r="C852" s="301">
        <v>0</v>
      </c>
      <c r="D852" s="2">
        <v>80</v>
      </c>
      <c r="E852" s="2">
        <v>53</v>
      </c>
      <c r="F852" s="301">
        <v>2.298352124891587E-2</v>
      </c>
      <c r="G852" s="14">
        <v>40.606060606060602</v>
      </c>
      <c r="H852" s="2">
        <v>32</v>
      </c>
      <c r="I852" s="301">
        <v>9.2565808504483649E-3</v>
      </c>
      <c r="J852" s="14">
        <v>32.727272727272727</v>
      </c>
      <c r="L852" s="2">
        <v>1368</v>
      </c>
      <c r="M852" s="301">
        <v>5.514861503606026E-3</v>
      </c>
      <c r="N852" s="2">
        <v>187.87878787878699</v>
      </c>
      <c r="O852" s="2">
        <v>873</v>
      </c>
      <c r="P852" s="301">
        <v>3.3615710435117444E-3</v>
      </c>
      <c r="Q852" s="14">
        <v>136.969696969696</v>
      </c>
      <c r="R852" s="2">
        <v>673</v>
      </c>
      <c r="S852" s="301">
        <v>2.4601909663834829E-3</v>
      </c>
      <c r="T852" s="14">
        <v>129.69696969696972</v>
      </c>
      <c r="U852" s="301">
        <v>-0.50804093567251463</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1861</v>
      </c>
      <c r="B853" s="2">
        <v>0</v>
      </c>
      <c r="C853" s="301">
        <v>0</v>
      </c>
      <c r="D853" s="2">
        <v>80</v>
      </c>
      <c r="E853" s="2">
        <v>38</v>
      </c>
      <c r="F853" s="301">
        <v>1.647875108412836E-2</v>
      </c>
      <c r="G853" s="14">
        <v>38.181818181818102</v>
      </c>
      <c r="H853" s="2">
        <v>88</v>
      </c>
      <c r="I853" s="301">
        <v>2.5455597338733007E-2</v>
      </c>
      <c r="J853" s="14">
        <v>80</v>
      </c>
      <c r="L853" s="2">
        <v>1059</v>
      </c>
      <c r="M853" s="301">
        <v>4.2691800674844894E-3</v>
      </c>
      <c r="N853" s="2">
        <v>138.78787878787799</v>
      </c>
      <c r="O853" s="2">
        <v>1348</v>
      </c>
      <c r="P853" s="301">
        <v>5.190604543704274E-3</v>
      </c>
      <c r="Q853" s="14">
        <v>175.75757575757501</v>
      </c>
      <c r="R853" s="2">
        <v>1119</v>
      </c>
      <c r="S853" s="301">
        <v>4.0905701209258795E-3</v>
      </c>
      <c r="T853" s="14">
        <v>181.81818181818184</v>
      </c>
      <c r="U853" s="301">
        <v>5.6657223796033995E-2</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1862</v>
      </c>
      <c r="B854" s="2">
        <v>0</v>
      </c>
      <c r="C854" s="301">
        <v>0</v>
      </c>
      <c r="D854" s="2">
        <v>80</v>
      </c>
      <c r="E854" s="2">
        <v>21</v>
      </c>
      <c r="F854" s="301">
        <v>9.1066782307025144E-3</v>
      </c>
      <c r="G854" s="14">
        <v>22.424242424242401</v>
      </c>
      <c r="H854" s="2">
        <v>0</v>
      </c>
      <c r="I854" s="301">
        <v>0</v>
      </c>
      <c r="J854" s="14">
        <v>11.515151515151516</v>
      </c>
      <c r="L854" s="2">
        <v>1366</v>
      </c>
      <c r="M854" s="301">
        <v>5.5067988405890578E-3</v>
      </c>
      <c r="N854" s="2">
        <v>166.06060606060601</v>
      </c>
      <c r="O854" s="2">
        <v>525</v>
      </c>
      <c r="P854" s="301">
        <v>2.0215633423180594E-3</v>
      </c>
      <c r="Q854" s="14">
        <v>100</v>
      </c>
      <c r="R854" s="2">
        <v>723</v>
      </c>
      <c r="S854" s="301">
        <v>2.6429688985070698E-3</v>
      </c>
      <c r="T854" s="14">
        <v>160.60606060606062</v>
      </c>
      <c r="U854" s="301">
        <v>-0.47071742313323572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1863</v>
      </c>
      <c r="B855" s="2">
        <v>0</v>
      </c>
      <c r="C855" s="301">
        <v>0</v>
      </c>
      <c r="D855" s="2">
        <v>80</v>
      </c>
      <c r="E855" s="2">
        <v>42</v>
      </c>
      <c r="F855" s="301">
        <v>1.8213356461405029E-2</v>
      </c>
      <c r="G855" s="14">
        <v>41.212121212121197</v>
      </c>
      <c r="H855" s="2">
        <v>0</v>
      </c>
      <c r="I855" s="301">
        <v>0</v>
      </c>
      <c r="J855" s="14">
        <v>11.515151515151516</v>
      </c>
      <c r="L855" s="2">
        <v>734</v>
      </c>
      <c r="M855" s="301">
        <v>2.9589973272272098E-3</v>
      </c>
      <c r="N855" s="2">
        <v>125.454545454545</v>
      </c>
      <c r="O855" s="2">
        <v>828</v>
      </c>
      <c r="P855" s="301">
        <v>3.1882941855987676E-3</v>
      </c>
      <c r="Q855" s="14">
        <v>132.12121212121201</v>
      </c>
      <c r="R855" s="2">
        <v>902</v>
      </c>
      <c r="S855" s="301">
        <v>3.2973138955095117E-3</v>
      </c>
      <c r="T855" s="14">
        <v>184.84848484848487</v>
      </c>
      <c r="U855" s="301">
        <v>0.22888283378746593</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1864</v>
      </c>
      <c r="B856" s="2">
        <v>0</v>
      </c>
      <c r="C856" s="301">
        <v>0</v>
      </c>
      <c r="D856" s="2">
        <v>80</v>
      </c>
      <c r="E856" s="2">
        <v>0</v>
      </c>
      <c r="F856" s="301">
        <v>0</v>
      </c>
      <c r="G856" s="14">
        <v>10.303030303030299</v>
      </c>
      <c r="H856" s="2">
        <v>0</v>
      </c>
      <c r="I856" s="301">
        <v>0</v>
      </c>
      <c r="J856" s="14">
        <v>11.515151515151516</v>
      </c>
      <c r="L856" s="2">
        <v>901</v>
      </c>
      <c r="M856" s="301">
        <v>3.6322296891440273E-3</v>
      </c>
      <c r="N856" s="2">
        <v>166.06060606060601</v>
      </c>
      <c r="O856" s="2">
        <v>644</v>
      </c>
      <c r="P856" s="301">
        <v>2.4797843665768193E-3</v>
      </c>
      <c r="Q856" s="14">
        <v>117.575757575757</v>
      </c>
      <c r="R856" s="2">
        <v>771</v>
      </c>
      <c r="S856" s="301">
        <v>2.8184357133457134E-3</v>
      </c>
      <c r="T856" s="14">
        <v>148.4848484848485</v>
      </c>
      <c r="U856" s="301">
        <v>-0.14428412874583796</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1865</v>
      </c>
      <c r="B857" s="2">
        <v>0</v>
      </c>
      <c r="C857" s="301">
        <v>0</v>
      </c>
      <c r="D857" s="2">
        <v>80</v>
      </c>
      <c r="E857" s="2">
        <v>0</v>
      </c>
      <c r="F857" s="301">
        <v>0</v>
      </c>
      <c r="G857" s="14">
        <v>10.303030303030299</v>
      </c>
      <c r="H857" s="2">
        <v>0</v>
      </c>
      <c r="I857" s="301">
        <v>0</v>
      </c>
      <c r="J857" s="14">
        <v>11.515151515151516</v>
      </c>
      <c r="L857" s="2">
        <v>779</v>
      </c>
      <c r="M857" s="301">
        <v>3.1404072451089869E-3</v>
      </c>
      <c r="N857" s="2">
        <v>127.87878787878699</v>
      </c>
      <c r="O857" s="2">
        <v>666</v>
      </c>
      <c r="P857" s="301">
        <v>2.5644974971120523E-3</v>
      </c>
      <c r="Q857" s="14">
        <v>121.212121212121</v>
      </c>
      <c r="R857" s="2">
        <v>770</v>
      </c>
      <c r="S857" s="301">
        <v>2.8147801547032418E-3</v>
      </c>
      <c r="T857" s="14">
        <v>159.39393939393941</v>
      </c>
      <c r="U857" s="301">
        <v>-1.1553273427471117E-2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1866</v>
      </c>
      <c r="B858" s="2">
        <v>13</v>
      </c>
      <c r="C858" s="301">
        <v>5.3497942386831277E-3</v>
      </c>
      <c r="D858" s="2">
        <v>12.7272727272727</v>
      </c>
      <c r="E858" s="2">
        <v>0</v>
      </c>
      <c r="F858" s="301">
        <v>0</v>
      </c>
      <c r="G858" s="14">
        <v>10.303030303030299</v>
      </c>
      <c r="H858" s="2">
        <v>0</v>
      </c>
      <c r="I858" s="301">
        <v>0</v>
      </c>
      <c r="J858" s="14">
        <v>11.515151515151516</v>
      </c>
      <c r="K858" s="301">
        <v>-1</v>
      </c>
      <c r="L858" s="2">
        <v>478</v>
      </c>
      <c r="M858" s="301">
        <v>1.9269764610553219E-3</v>
      </c>
      <c r="N858" s="2">
        <v>95.151515151515099</v>
      </c>
      <c r="O858" s="2">
        <v>511</v>
      </c>
      <c r="P858" s="301">
        <v>1.9676549865229112E-3</v>
      </c>
      <c r="Q858" s="14">
        <v>104.84848484848401</v>
      </c>
      <c r="R858" s="2">
        <v>531</v>
      </c>
      <c r="S858" s="301">
        <v>1.9411016391524952E-3</v>
      </c>
      <c r="T858" s="14">
        <v>132.12121212121212</v>
      </c>
      <c r="U858" s="301">
        <v>0.11087866108786611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1867</v>
      </c>
      <c r="B859" s="2">
        <v>14</v>
      </c>
      <c r="C859" s="301">
        <v>5.7613168724279839E-3</v>
      </c>
      <c r="D859" s="2">
        <v>14.545454545454501</v>
      </c>
      <c r="E859" s="2">
        <v>0</v>
      </c>
      <c r="F859" s="301">
        <v>0</v>
      </c>
      <c r="G859" s="14">
        <v>10.303030303030299</v>
      </c>
      <c r="H859" s="2">
        <v>0</v>
      </c>
      <c r="I859" s="301">
        <v>0</v>
      </c>
      <c r="J859" s="14">
        <v>11.515151515151516</v>
      </c>
      <c r="K859" s="301">
        <v>-1</v>
      </c>
      <c r="L859" s="2">
        <v>1127</v>
      </c>
      <c r="M859" s="301">
        <v>4.5433106100613973E-3</v>
      </c>
      <c r="N859" s="2">
        <v>152.12121212121201</v>
      </c>
      <c r="O859" s="2">
        <v>734</v>
      </c>
      <c r="P859" s="301">
        <v>2.8263380824027724E-3</v>
      </c>
      <c r="Q859" s="14">
        <v>123.030303030303</v>
      </c>
      <c r="R859" s="2">
        <v>1130</v>
      </c>
      <c r="S859" s="301">
        <v>4.1307812659930688E-3</v>
      </c>
      <c r="T859" s="14">
        <v>176.96969696969697</v>
      </c>
      <c r="U859" s="301">
        <v>2.6619343389529724E-3</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1868</v>
      </c>
      <c r="B860" s="2">
        <v>0</v>
      </c>
      <c r="C860" s="301">
        <v>0</v>
      </c>
      <c r="D860" s="2">
        <v>80</v>
      </c>
      <c r="E860" s="2">
        <v>0</v>
      </c>
      <c r="F860" s="301">
        <v>0</v>
      </c>
      <c r="G860" s="14">
        <v>10.303030303030299</v>
      </c>
      <c r="H860" s="2">
        <v>0</v>
      </c>
      <c r="I860" s="301">
        <v>0</v>
      </c>
      <c r="J860" s="14">
        <v>11.515151515151516</v>
      </c>
      <c r="L860" s="2">
        <v>1114</v>
      </c>
      <c r="M860" s="301">
        <v>4.4909033004511059E-3</v>
      </c>
      <c r="N860" s="2">
        <v>128.48484848484799</v>
      </c>
      <c r="O860" s="2">
        <v>995</v>
      </c>
      <c r="P860" s="301">
        <v>3.831343858298036E-3</v>
      </c>
      <c r="Q860" s="14">
        <v>150.30303030303</v>
      </c>
      <c r="R860" s="2">
        <v>949</v>
      </c>
      <c r="S860" s="301">
        <v>3.4691251517056836E-3</v>
      </c>
      <c r="T860" s="14">
        <v>157.57575757575759</v>
      </c>
      <c r="U860" s="301">
        <v>-0.14811490125673249</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1869</v>
      </c>
      <c r="B861" s="2">
        <v>0</v>
      </c>
      <c r="C861" s="301">
        <v>0</v>
      </c>
      <c r="D861" s="2">
        <v>80</v>
      </c>
      <c r="E861" s="2">
        <v>0</v>
      </c>
      <c r="F861" s="301">
        <v>0</v>
      </c>
      <c r="G861" s="14">
        <v>10.303030303030299</v>
      </c>
      <c r="H861" s="2">
        <v>0</v>
      </c>
      <c r="I861" s="301">
        <v>0</v>
      </c>
      <c r="J861" s="14">
        <v>11.515151515151516</v>
      </c>
      <c r="L861" s="2">
        <v>809</v>
      </c>
      <c r="M861" s="301">
        <v>3.2613471903635053E-3</v>
      </c>
      <c r="N861" s="2">
        <v>123.636363636363</v>
      </c>
      <c r="O861" s="2">
        <v>772</v>
      </c>
      <c r="P861" s="301">
        <v>2.9726607624181748E-3</v>
      </c>
      <c r="Q861" s="14">
        <v>109.09090909090899</v>
      </c>
      <c r="R861" s="2">
        <v>484</v>
      </c>
      <c r="S861" s="301">
        <v>1.7692903829563233E-3</v>
      </c>
      <c r="T861" s="14">
        <v>110.30303030303031</v>
      </c>
      <c r="U861" s="301">
        <v>-0.40173053152039556</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1870</v>
      </c>
      <c r="B862" s="2">
        <v>0</v>
      </c>
      <c r="C862" s="301">
        <v>0</v>
      </c>
      <c r="D862" s="2">
        <v>80</v>
      </c>
      <c r="E862" s="2">
        <v>0</v>
      </c>
      <c r="F862" s="301">
        <v>0</v>
      </c>
      <c r="G862" s="14">
        <v>10.303030303030299</v>
      </c>
      <c r="H862" s="2">
        <v>0</v>
      </c>
      <c r="I862" s="301">
        <v>0</v>
      </c>
      <c r="J862" s="14">
        <v>11.515151515151516</v>
      </c>
      <c r="L862" s="2">
        <v>253</v>
      </c>
      <c r="M862" s="301">
        <v>1.019926871646436E-3</v>
      </c>
      <c r="N862" s="2">
        <v>81.818181818181799</v>
      </c>
      <c r="O862" s="2">
        <v>397</v>
      </c>
      <c r="P862" s="301">
        <v>1.5286869464767039E-3</v>
      </c>
      <c r="Q862" s="14">
        <v>177.575757575757</v>
      </c>
      <c r="R862" s="2">
        <v>525</v>
      </c>
      <c r="S862" s="301">
        <v>1.9191682872976648E-3</v>
      </c>
      <c r="T862" s="14">
        <v>116.96969696969698</v>
      </c>
      <c r="U862" s="301">
        <v>1.075098814229249</v>
      </c>
      <c r="V862" s="2">
        <v>17071</v>
      </c>
      <c r="W862" s="27">
        <v>1E-3</v>
      </c>
      <c r="X862" s="2">
        <v>641</v>
      </c>
      <c r="Y862" s="2">
        <v>12454</v>
      </c>
      <c r="Z862" s="27">
        <v>1E-3</v>
      </c>
      <c r="AA862" s="14">
        <v>459.39</v>
      </c>
      <c r="AB862" s="2">
        <v>19282</v>
      </c>
      <c r="AC862" s="27">
        <v>1E-3</v>
      </c>
      <c r="AD862" s="14">
        <v>781.21</v>
      </c>
      <c r="AE862" s="27">
        <v>0.13</v>
      </c>
    </row>
    <row r="863" spans="1:31" x14ac:dyDescent="0.3">
      <c r="A863" t="s">
        <v>1871</v>
      </c>
      <c r="B863" s="2">
        <v>0</v>
      </c>
      <c r="C863" s="301">
        <v>0</v>
      </c>
      <c r="D863" s="2">
        <v>80</v>
      </c>
      <c r="E863" s="2">
        <v>0</v>
      </c>
      <c r="F863" s="301">
        <v>0</v>
      </c>
      <c r="G863" s="14">
        <v>10.303030303030299</v>
      </c>
      <c r="H863" s="2">
        <v>0</v>
      </c>
      <c r="I863" s="301">
        <v>0</v>
      </c>
      <c r="J863" s="14">
        <v>11.515151515151516</v>
      </c>
      <c r="L863" s="2">
        <v>93</v>
      </c>
      <c r="M863" s="301">
        <v>3.7491383028900616E-4</v>
      </c>
      <c r="N863" s="2">
        <v>49.696969696969703</v>
      </c>
      <c r="O863" s="2">
        <v>123</v>
      </c>
      <c r="P863" s="301">
        <v>4.7362341162880244E-4</v>
      </c>
      <c r="Q863" s="14">
        <v>47.272727272727202</v>
      </c>
      <c r="R863" s="2">
        <v>101</v>
      </c>
      <c r="S863" s="301">
        <v>3.6921142288964598E-4</v>
      </c>
      <c r="T863" s="14">
        <v>49.090909090909093</v>
      </c>
      <c r="U863" s="301">
        <v>8.6021505376344093E-2</v>
      </c>
      <c r="V863" s="2">
        <v>7599</v>
      </c>
      <c r="W863" s="27">
        <v>1E-3</v>
      </c>
      <c r="X863" s="2">
        <v>375</v>
      </c>
      <c r="Y863" s="2">
        <v>5778</v>
      </c>
      <c r="Z863" s="27">
        <v>0</v>
      </c>
      <c r="AA863" s="14">
        <v>326.67</v>
      </c>
      <c r="AB863" s="2">
        <v>11093</v>
      </c>
      <c r="AC863" s="27">
        <v>1E-3</v>
      </c>
      <c r="AD863" s="14">
        <v>616.36</v>
      </c>
      <c r="AE863" s="27">
        <v>0.46</v>
      </c>
    </row>
    <row r="864" spans="1:31" x14ac:dyDescent="0.3">
      <c r="A864" t="s">
        <v>1872</v>
      </c>
      <c r="B864" s="2">
        <v>0</v>
      </c>
      <c r="C864" s="301">
        <v>0</v>
      </c>
      <c r="D864" s="2">
        <v>80</v>
      </c>
      <c r="E864" s="2">
        <v>0</v>
      </c>
      <c r="F864" s="301">
        <v>0</v>
      </c>
      <c r="G864" s="14">
        <v>10.303030303030299</v>
      </c>
      <c r="H864" s="2">
        <v>0</v>
      </c>
      <c r="I864" s="301">
        <v>0</v>
      </c>
      <c r="J864" s="14">
        <v>11.515151515151516</v>
      </c>
      <c r="L864" s="2">
        <v>114</v>
      </c>
      <c r="M864" s="301">
        <v>4.5957179196716886E-4</v>
      </c>
      <c r="N864" s="2">
        <v>43.636363636363598</v>
      </c>
      <c r="O864" s="2">
        <v>125</v>
      </c>
      <c r="P864" s="301">
        <v>4.8132460531382363E-4</v>
      </c>
      <c r="Q864" s="14">
        <v>46.6666666666666</v>
      </c>
      <c r="R864" s="2">
        <v>23</v>
      </c>
      <c r="S864" s="301">
        <v>8.4077848776850075E-5</v>
      </c>
      <c r="T864" s="14">
        <v>20</v>
      </c>
      <c r="U864" s="301">
        <v>-0.79824561403508776</v>
      </c>
      <c r="V864" s="2">
        <v>5781</v>
      </c>
      <c r="W864" s="27">
        <v>0</v>
      </c>
      <c r="X864" s="2">
        <v>350</v>
      </c>
      <c r="Y864" s="2">
        <v>5015</v>
      </c>
      <c r="Z864" s="27">
        <v>0</v>
      </c>
      <c r="AA864" s="14">
        <v>312.12</v>
      </c>
      <c r="AB864" s="2">
        <v>10009</v>
      </c>
      <c r="AC864" s="27">
        <v>1E-3</v>
      </c>
      <c r="AD864" s="14">
        <v>487.27</v>
      </c>
      <c r="AE864" s="27">
        <v>0.73099999999999998</v>
      </c>
    </row>
    <row r="865" spans="1:31" x14ac:dyDescent="0.3">
      <c r="A865" t="s">
        <v>1873</v>
      </c>
      <c r="B865" s="2">
        <v>0</v>
      </c>
      <c r="C865" s="301">
        <v>0</v>
      </c>
      <c r="D865" s="2">
        <v>80</v>
      </c>
      <c r="E865" s="2">
        <v>0</v>
      </c>
      <c r="F865" s="301">
        <v>0</v>
      </c>
      <c r="G865" s="14">
        <v>10.303030303030299</v>
      </c>
      <c r="H865" s="2">
        <v>0</v>
      </c>
      <c r="I865" s="301">
        <v>0</v>
      </c>
      <c r="J865" s="14">
        <v>11.515151515151516</v>
      </c>
      <c r="L865" s="2">
        <v>34</v>
      </c>
      <c r="M865" s="301">
        <v>1.3706527128845388E-4</v>
      </c>
      <c r="N865" s="2">
        <v>24.2424242424242</v>
      </c>
      <c r="O865" s="2">
        <v>9</v>
      </c>
      <c r="P865" s="301">
        <v>3.46553715825953E-5</v>
      </c>
      <c r="Q865" s="14">
        <v>8.4848484848484809</v>
      </c>
      <c r="R865" s="2">
        <v>27</v>
      </c>
      <c r="S865" s="301">
        <v>9.8700083346737051E-5</v>
      </c>
      <c r="T865" s="14">
        <v>18.787878787878789</v>
      </c>
      <c r="U865" s="301">
        <v>-0.20588235294117646</v>
      </c>
      <c r="V865" s="2">
        <v>3181</v>
      </c>
      <c r="W865" s="27">
        <v>0</v>
      </c>
      <c r="X865" s="2">
        <v>245</v>
      </c>
      <c r="Y865" s="2">
        <v>3438</v>
      </c>
      <c r="Z865" s="27">
        <v>0</v>
      </c>
      <c r="AA865" s="14">
        <v>238.18</v>
      </c>
      <c r="AB865" s="2">
        <v>9549</v>
      </c>
      <c r="AC865" s="27">
        <v>1E-3</v>
      </c>
      <c r="AD865" s="14">
        <v>452.12</v>
      </c>
      <c r="AE865" s="27">
        <v>2.0019999999999998</v>
      </c>
    </row>
    <row r="866" spans="1:31" x14ac:dyDescent="0.3">
      <c r="A866" t="s">
        <v>1874</v>
      </c>
      <c r="B866" s="2">
        <v>938</v>
      </c>
      <c r="C866" s="301">
        <v>0.38600823045267491</v>
      </c>
      <c r="D866" s="2">
        <v>81.212121212121204</v>
      </c>
      <c r="E866" s="2">
        <v>735</v>
      </c>
      <c r="F866" s="301">
        <v>0.31873373807458805</v>
      </c>
      <c r="G866" s="14">
        <v>75.151515151515099</v>
      </c>
      <c r="H866" s="2">
        <v>1284</v>
      </c>
      <c r="I866" s="301">
        <v>0.37142030662424069</v>
      </c>
      <c r="J866" s="14">
        <v>264.24242424242425</v>
      </c>
      <c r="K866" s="301">
        <v>0.36886993603411516</v>
      </c>
      <c r="L866" s="2">
        <v>97094</v>
      </c>
      <c r="M866" s="301">
        <v>0.39141810148473938</v>
      </c>
      <c r="N866" s="2">
        <v>936.969696969697</v>
      </c>
      <c r="O866" s="2">
        <v>99483</v>
      </c>
      <c r="P866" s="301">
        <v>0.38306892568348094</v>
      </c>
      <c r="Q866" s="14">
        <v>818.78787878787898</v>
      </c>
      <c r="R866" s="2">
        <v>104237</v>
      </c>
      <c r="S866" s="301">
        <v>0.381044466215327</v>
      </c>
      <c r="T866" s="14">
        <v>811.51515151515162</v>
      </c>
      <c r="U866" s="301">
        <v>7.3567882670401874E-2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1858</v>
      </c>
      <c r="B867" s="2">
        <v>69</v>
      </c>
      <c r="C867" s="301">
        <v>2.8395061728395062E-2</v>
      </c>
      <c r="D867" s="2">
        <v>43.636363636363598</v>
      </c>
      <c r="E867" s="2">
        <v>80</v>
      </c>
      <c r="F867" s="301">
        <v>3.4692107545533389E-2</v>
      </c>
      <c r="G867" s="14">
        <v>50.909090909090899</v>
      </c>
      <c r="H867" s="2">
        <v>302</v>
      </c>
      <c r="I867" s="301">
        <v>8.7358981776106445E-2</v>
      </c>
      <c r="J867" s="14">
        <v>180.60606060606062</v>
      </c>
      <c r="K867" s="301">
        <v>3.3768115942028984</v>
      </c>
      <c r="L867" s="2">
        <v>5914</v>
      </c>
      <c r="M867" s="301">
        <v>2.3841294541174004E-2</v>
      </c>
      <c r="N867" s="2">
        <v>352.72727272727201</v>
      </c>
      <c r="O867" s="2">
        <v>7050</v>
      </c>
      <c r="P867" s="301">
        <v>2.7146707739699655E-2</v>
      </c>
      <c r="Q867" s="14">
        <v>444.84848484848402</v>
      </c>
      <c r="R867" s="2">
        <v>5582</v>
      </c>
      <c r="S867" s="301">
        <v>2.0405328342277266E-2</v>
      </c>
      <c r="T867" s="14">
        <v>437.57575757575762</v>
      </c>
      <c r="U867" s="301">
        <v>-5.6137977680081164E-2</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1859</v>
      </c>
      <c r="B868" s="2">
        <v>18</v>
      </c>
      <c r="C868" s="301">
        <v>7.4074074074074077E-3</v>
      </c>
      <c r="D868" s="2">
        <v>18.7878787878787</v>
      </c>
      <c r="E868" s="2">
        <v>59</v>
      </c>
      <c r="F868" s="301">
        <v>2.5585429314830876E-2</v>
      </c>
      <c r="G868" s="14">
        <v>38.181818181818102</v>
      </c>
      <c r="H868" s="2">
        <v>94</v>
      </c>
      <c r="I868" s="301">
        <v>2.7191206248192074E-2</v>
      </c>
      <c r="J868" s="14">
        <v>90.909090909090921</v>
      </c>
      <c r="K868" s="301">
        <v>4.2222222222222223</v>
      </c>
      <c r="L868" s="2">
        <v>5750</v>
      </c>
      <c r="M868" s="301">
        <v>2.3180156173782638E-2</v>
      </c>
      <c r="N868" s="2">
        <v>335.15151515151501</v>
      </c>
      <c r="O868" s="2">
        <v>5507</v>
      </c>
      <c r="P868" s="301">
        <v>2.1205236811705816E-2</v>
      </c>
      <c r="Q868" s="14">
        <v>329.69696969696901</v>
      </c>
      <c r="R868" s="2">
        <v>4329</v>
      </c>
      <c r="S868" s="301">
        <v>1.5824913363260175E-2</v>
      </c>
      <c r="T868" s="14">
        <v>359.39393939393943</v>
      </c>
      <c r="U868" s="301">
        <v>-0.24713043478260868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1860</v>
      </c>
      <c r="B869" s="2">
        <v>57</v>
      </c>
      <c r="C869" s="301">
        <v>2.3456790123456792E-2</v>
      </c>
      <c r="D869" s="2">
        <v>45.454545454545404</v>
      </c>
      <c r="E869" s="2">
        <v>56</v>
      </c>
      <c r="F869" s="301">
        <v>2.4284475281873375E-2</v>
      </c>
      <c r="G869" s="14">
        <v>43.030303030303003</v>
      </c>
      <c r="H869" s="2">
        <v>0</v>
      </c>
      <c r="I869" s="301">
        <v>0</v>
      </c>
      <c r="J869" s="14">
        <v>11.515151515151516</v>
      </c>
      <c r="K869" s="301">
        <v>-1</v>
      </c>
      <c r="L869" s="2">
        <v>5349</v>
      </c>
      <c r="M869" s="301">
        <v>2.1563592238880581E-2</v>
      </c>
      <c r="N869" s="2">
        <v>390.90909090909099</v>
      </c>
      <c r="O869" s="2">
        <v>5676</v>
      </c>
      <c r="P869" s="301">
        <v>2.1855987678090105E-2</v>
      </c>
      <c r="Q869" s="14">
        <v>350.90909090909003</v>
      </c>
      <c r="R869" s="2">
        <v>4515</v>
      </c>
      <c r="S869" s="301">
        <v>1.6504847270759918E-2</v>
      </c>
      <c r="T869" s="14">
        <v>331.51515151515156</v>
      </c>
      <c r="U869" s="301">
        <v>-0.15591699383062255</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1861</v>
      </c>
      <c r="B870" s="2">
        <v>89</v>
      </c>
      <c r="C870" s="301">
        <v>3.6625514403292182E-2</v>
      </c>
      <c r="D870" s="2">
        <v>56.969696969696898</v>
      </c>
      <c r="E870" s="2">
        <v>22</v>
      </c>
      <c r="F870" s="301">
        <v>9.5403295750216832E-3</v>
      </c>
      <c r="G870" s="14">
        <v>16.969696969696901</v>
      </c>
      <c r="H870" s="2">
        <v>18</v>
      </c>
      <c r="I870" s="301">
        <v>5.2068267283772052E-3</v>
      </c>
      <c r="J870" s="14">
        <v>21.81818181818182</v>
      </c>
      <c r="K870" s="301">
        <v>-0.797752808988764</v>
      </c>
      <c r="L870" s="2">
        <v>5711</v>
      </c>
      <c r="M870" s="301">
        <v>2.3022934244951766E-2</v>
      </c>
      <c r="N870" s="2">
        <v>323.636363636363</v>
      </c>
      <c r="O870" s="2">
        <v>6232</v>
      </c>
      <c r="P870" s="301">
        <v>2.3996919522525993E-2</v>
      </c>
      <c r="Q870" s="14">
        <v>370.90909090909003</v>
      </c>
      <c r="R870" s="2">
        <v>4507</v>
      </c>
      <c r="S870" s="301">
        <v>1.6475602801620144E-2</v>
      </c>
      <c r="T870" s="14">
        <v>335.75757575757575</v>
      </c>
      <c r="U870" s="301">
        <v>-0.21082122220276658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1862</v>
      </c>
      <c r="B871" s="2">
        <v>14</v>
      </c>
      <c r="C871" s="301">
        <v>5.7613168724279839E-3</v>
      </c>
      <c r="D871" s="2">
        <v>13.3333333333333</v>
      </c>
      <c r="E871" s="2">
        <v>76</v>
      </c>
      <c r="F871" s="301">
        <v>3.2957502168256721E-2</v>
      </c>
      <c r="G871" s="14">
        <v>52.727272727272698</v>
      </c>
      <c r="H871" s="2">
        <v>0</v>
      </c>
      <c r="I871" s="301">
        <v>0</v>
      </c>
      <c r="J871" s="14">
        <v>11.515151515151516</v>
      </c>
      <c r="K871" s="301">
        <v>-1</v>
      </c>
      <c r="L871" s="2">
        <v>5583</v>
      </c>
      <c r="M871" s="301">
        <v>2.2506923811865823E-2</v>
      </c>
      <c r="N871" s="2">
        <v>346.666666666666</v>
      </c>
      <c r="O871" s="2">
        <v>5988</v>
      </c>
      <c r="P871" s="301">
        <v>2.3057373892953408E-2</v>
      </c>
      <c r="Q871" s="14">
        <v>396.969696969697</v>
      </c>
      <c r="R871" s="2">
        <v>5722</v>
      </c>
      <c r="S871" s="301">
        <v>2.091710655222331E-2</v>
      </c>
      <c r="T871" s="14">
        <v>487.87878787878793</v>
      </c>
      <c r="U871" s="301">
        <v>2.4897008776643383E-2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1863</v>
      </c>
      <c r="B872" s="2">
        <v>48</v>
      </c>
      <c r="C872" s="301">
        <v>1.9753086419753086E-2</v>
      </c>
      <c r="D872" s="2">
        <v>35.151515151515099</v>
      </c>
      <c r="E872" s="2">
        <v>10</v>
      </c>
      <c r="F872" s="301">
        <v>4.3365134431916736E-3</v>
      </c>
      <c r="G872" s="14">
        <v>9.6969696969696901</v>
      </c>
      <c r="H872" s="2">
        <v>0</v>
      </c>
      <c r="I872" s="301">
        <v>0</v>
      </c>
      <c r="J872" s="14">
        <v>11.515151515151516</v>
      </c>
      <c r="K872" s="301">
        <v>-1</v>
      </c>
      <c r="L872" s="2">
        <v>5937</v>
      </c>
      <c r="M872" s="301">
        <v>2.3934015165869134E-2</v>
      </c>
      <c r="N872" s="2">
        <v>356.969696969697</v>
      </c>
      <c r="O872" s="2">
        <v>5703</v>
      </c>
      <c r="P872" s="301">
        <v>2.195995379283789E-2</v>
      </c>
      <c r="Q872" s="14">
        <v>379.39393939393898</v>
      </c>
      <c r="R872" s="2">
        <v>5822</v>
      </c>
      <c r="S872" s="301">
        <v>2.1282662416470484E-2</v>
      </c>
      <c r="T872" s="14">
        <v>401.21212121212125</v>
      </c>
      <c r="U872" s="301">
        <v>-1.9370052214923363E-2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1864</v>
      </c>
      <c r="B873" s="2">
        <v>31</v>
      </c>
      <c r="C873" s="301">
        <v>1.2757201646090535E-2</v>
      </c>
      <c r="D873" s="2">
        <v>15.757575757575699</v>
      </c>
      <c r="E873" s="2">
        <v>0</v>
      </c>
      <c r="F873" s="301">
        <v>0</v>
      </c>
      <c r="G873" s="14">
        <v>10.303030303030299</v>
      </c>
      <c r="H873" s="2">
        <v>0</v>
      </c>
      <c r="I873" s="301">
        <v>0</v>
      </c>
      <c r="J873" s="14">
        <v>11.515151515151516</v>
      </c>
      <c r="K873" s="301">
        <v>-1</v>
      </c>
      <c r="L873" s="2">
        <v>5038</v>
      </c>
      <c r="M873" s="301">
        <v>2.0309848139742074E-2</v>
      </c>
      <c r="N873" s="2">
        <v>285.45454545454498</v>
      </c>
      <c r="O873" s="2">
        <v>5269</v>
      </c>
      <c r="P873" s="301">
        <v>2.0288794763188293E-2</v>
      </c>
      <c r="Q873" s="14">
        <v>344.24242424242402</v>
      </c>
      <c r="R873" s="2">
        <v>5049</v>
      </c>
      <c r="S873" s="301">
        <v>1.8456915585839829E-2</v>
      </c>
      <c r="T873" s="14">
        <v>359.39393939393943</v>
      </c>
      <c r="U873" s="301">
        <v>2.1834061135371178E-3</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1865</v>
      </c>
      <c r="B874" s="2">
        <v>45</v>
      </c>
      <c r="C874" s="301">
        <v>1.8518518518518517E-2</v>
      </c>
      <c r="D874" s="2">
        <v>32.727272727272698</v>
      </c>
      <c r="E874" s="2">
        <v>44</v>
      </c>
      <c r="F874" s="301">
        <v>1.9080659150043366E-2</v>
      </c>
      <c r="G874" s="14">
        <v>33.939393939393902</v>
      </c>
      <c r="H874" s="2">
        <v>39</v>
      </c>
      <c r="I874" s="301">
        <v>1.1281457911483946E-2</v>
      </c>
      <c r="J874" s="14">
        <v>40.606060606060609</v>
      </c>
      <c r="K874" s="301">
        <v>-0.13333333333333333</v>
      </c>
      <c r="L874" s="2">
        <v>5569</v>
      </c>
      <c r="M874" s="301">
        <v>2.2450485170747048E-2</v>
      </c>
      <c r="N874" s="2">
        <v>367.27272727272702</v>
      </c>
      <c r="O874" s="2">
        <v>4363</v>
      </c>
      <c r="P874" s="301">
        <v>1.6800154023873699E-2</v>
      </c>
      <c r="Q874" s="14">
        <v>318.78787878787801</v>
      </c>
      <c r="R874" s="2">
        <v>4556</v>
      </c>
      <c r="S874" s="301">
        <v>1.6654725175101259E-2</v>
      </c>
      <c r="T874" s="14">
        <v>332.72727272727275</v>
      </c>
      <c r="U874" s="301">
        <v>-0.18189980247800322</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1866</v>
      </c>
      <c r="B875" s="2">
        <v>15</v>
      </c>
      <c r="C875" s="301">
        <v>6.1728395061728392E-3</v>
      </c>
      <c r="D875" s="2">
        <v>16.969696969696901</v>
      </c>
      <c r="E875" s="2">
        <v>14</v>
      </c>
      <c r="F875" s="301">
        <v>6.0711188204683438E-3</v>
      </c>
      <c r="G875" s="14">
        <v>13.9393939393939</v>
      </c>
      <c r="H875" s="2">
        <v>199</v>
      </c>
      <c r="I875" s="301">
        <v>5.7564362163725777E-2</v>
      </c>
      <c r="J875" s="14">
        <v>181.21212121212122</v>
      </c>
      <c r="K875" s="301">
        <v>12.266666666666667</v>
      </c>
      <c r="L875" s="2">
        <v>4656</v>
      </c>
      <c r="M875" s="301">
        <v>1.8769879503501213E-2</v>
      </c>
      <c r="N875" s="2">
        <v>252.72727272727201</v>
      </c>
      <c r="O875" s="2">
        <v>3805</v>
      </c>
      <c r="P875" s="301">
        <v>1.4651520985752791E-2</v>
      </c>
      <c r="Q875" s="14">
        <v>313.93939393939303</v>
      </c>
      <c r="R875" s="2">
        <v>4499</v>
      </c>
      <c r="S875" s="301">
        <v>1.6446358332480371E-2</v>
      </c>
      <c r="T875" s="14">
        <v>433.93939393939394</v>
      </c>
      <c r="U875" s="301">
        <v>-3.3719931271477661E-2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1867</v>
      </c>
      <c r="B876" s="2">
        <v>93</v>
      </c>
      <c r="C876" s="301">
        <v>3.8271604938271607E-2</v>
      </c>
      <c r="D876" s="2">
        <v>52.121212121212103</v>
      </c>
      <c r="E876" s="2">
        <v>22</v>
      </c>
      <c r="F876" s="301">
        <v>9.5403295750216832E-3</v>
      </c>
      <c r="G876" s="14">
        <v>21.818181818181799</v>
      </c>
      <c r="H876" s="2">
        <v>12</v>
      </c>
      <c r="I876" s="301">
        <v>3.4712178189181373E-3</v>
      </c>
      <c r="J876" s="14">
        <v>14.545454545454547</v>
      </c>
      <c r="K876" s="301">
        <v>-0.87096774193548387</v>
      </c>
      <c r="L876" s="2">
        <v>8965</v>
      </c>
      <c r="M876" s="301">
        <v>3.6140886973558495E-2</v>
      </c>
      <c r="N876" s="2">
        <v>436.36363636363598</v>
      </c>
      <c r="O876" s="2">
        <v>8014</v>
      </c>
      <c r="P876" s="301">
        <v>3.0858683095879861E-2</v>
      </c>
      <c r="Q876" s="14">
        <v>404.84848484848402</v>
      </c>
      <c r="R876" s="2">
        <v>7781</v>
      </c>
      <c r="S876" s="301">
        <v>2.8443901797072627E-2</v>
      </c>
      <c r="T876" s="14">
        <v>520</v>
      </c>
      <c r="U876" s="301">
        <v>-0.13206915783602899</v>
      </c>
      <c r="V876" s="2">
        <v>382846</v>
      </c>
      <c r="W876" s="27">
        <v>3.1E-2</v>
      </c>
      <c r="X876" s="2">
        <v>2788</v>
      </c>
      <c r="Y876" s="2">
        <v>347715</v>
      </c>
      <c r="Z876" s="27">
        <v>2.7E-2</v>
      </c>
      <c r="AA876" s="14">
        <v>2281.21</v>
      </c>
      <c r="AB876" s="2">
        <v>300078</v>
      </c>
      <c r="AC876" s="27">
        <v>2.3E-2</v>
      </c>
      <c r="AD876" s="14">
        <v>2839.39</v>
      </c>
      <c r="AE876" s="27">
        <v>-0.216</v>
      </c>
    </row>
    <row r="877" spans="1:31" x14ac:dyDescent="0.3">
      <c r="A877" t="s">
        <v>1868</v>
      </c>
      <c r="B877" s="2">
        <v>118</v>
      </c>
      <c r="C877" s="301">
        <v>4.8559670781893001E-2</v>
      </c>
      <c r="D877" s="2">
        <v>50.303030303030297</v>
      </c>
      <c r="E877" s="2">
        <v>159</v>
      </c>
      <c r="F877" s="301">
        <v>6.8950563746747615E-2</v>
      </c>
      <c r="G877" s="14">
        <v>55.151515151515099</v>
      </c>
      <c r="H877" s="2">
        <v>137</v>
      </c>
      <c r="I877" s="301">
        <v>3.9629736765982068E-2</v>
      </c>
      <c r="J877" s="14">
        <v>81.212121212121218</v>
      </c>
      <c r="K877" s="301">
        <v>0.16101694915254236</v>
      </c>
      <c r="L877" s="2">
        <v>10671</v>
      </c>
      <c r="M877" s="301">
        <v>4.3018338527032095E-2</v>
      </c>
      <c r="N877" s="2">
        <v>423.030303030303</v>
      </c>
      <c r="O877" s="2">
        <v>11112</v>
      </c>
      <c r="P877" s="301">
        <v>4.2787832113977665E-2</v>
      </c>
      <c r="Q877" s="14">
        <v>484.24242424242402</v>
      </c>
      <c r="R877" s="2">
        <v>11704</v>
      </c>
      <c r="S877" s="301">
        <v>4.2784658351489271E-2</v>
      </c>
      <c r="T877" s="14">
        <v>645.4545454545455</v>
      </c>
      <c r="U877" s="301">
        <v>9.6804423203073753E-2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1869</v>
      </c>
      <c r="B878" s="2">
        <v>231</v>
      </c>
      <c r="C878" s="301">
        <v>9.5061728395061731E-2</v>
      </c>
      <c r="D878" s="2">
        <v>75.151515151515099</v>
      </c>
      <c r="E878" s="2">
        <v>41</v>
      </c>
      <c r="F878" s="301">
        <v>1.7779705117085862E-2</v>
      </c>
      <c r="G878" s="14">
        <v>23.636363636363601</v>
      </c>
      <c r="H878" s="2">
        <v>190</v>
      </c>
      <c r="I878" s="301">
        <v>5.4960948799537168E-2</v>
      </c>
      <c r="J878" s="14">
        <v>96.363636363636374</v>
      </c>
      <c r="K878" s="301">
        <v>-0.1774891774891775</v>
      </c>
      <c r="L878" s="2">
        <v>12515</v>
      </c>
      <c r="M878" s="301">
        <v>5.0452113828676474E-2</v>
      </c>
      <c r="N878" s="2">
        <v>463.030303030303</v>
      </c>
      <c r="O878" s="2">
        <v>12573</v>
      </c>
      <c r="P878" s="301">
        <v>4.8413554100885638E-2</v>
      </c>
      <c r="Q878" s="14">
        <v>472.72727272727201</v>
      </c>
      <c r="R878" s="2">
        <v>15288</v>
      </c>
      <c r="S878" s="301">
        <v>5.5886180526107998E-2</v>
      </c>
      <c r="T878" s="14">
        <v>798.18181818181824</v>
      </c>
      <c r="U878" s="301">
        <v>0.22157411106671993</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1870</v>
      </c>
      <c r="B879" s="2">
        <v>10</v>
      </c>
      <c r="C879" s="301">
        <v>4.11522633744856E-3</v>
      </c>
      <c r="D879" s="2">
        <v>12.1212121212121</v>
      </c>
      <c r="E879" s="2">
        <v>96</v>
      </c>
      <c r="F879" s="301">
        <v>4.163052905464007E-2</v>
      </c>
      <c r="G879" s="14">
        <v>44.2424242424242</v>
      </c>
      <c r="H879" s="2">
        <v>47</v>
      </c>
      <c r="I879" s="301">
        <v>1.3595603124096037E-2</v>
      </c>
      <c r="J879" s="14">
        <v>46.666666666666671</v>
      </c>
      <c r="K879" s="301">
        <v>3.7</v>
      </c>
      <c r="L879" s="2">
        <v>6977</v>
      </c>
      <c r="M879" s="301">
        <v>2.812659993469243E-2</v>
      </c>
      <c r="N879" s="2">
        <v>346.666666666666</v>
      </c>
      <c r="O879" s="2">
        <v>7587</v>
      </c>
      <c r="P879" s="301">
        <v>2.9214478244127842E-2</v>
      </c>
      <c r="Q879" s="14">
        <v>456.36363636363598</v>
      </c>
      <c r="R879" s="2">
        <v>9160</v>
      </c>
      <c r="S879" s="301">
        <v>3.3484917165041164E-2</v>
      </c>
      <c r="T879" s="14">
        <v>561.21212121212125</v>
      </c>
      <c r="U879" s="301">
        <v>0.31288519420954564</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1871</v>
      </c>
      <c r="B880" s="2">
        <v>67</v>
      </c>
      <c r="C880" s="301">
        <v>2.757201646090535E-2</v>
      </c>
      <c r="D880" s="2">
        <v>49.696969696969703</v>
      </c>
      <c r="E880" s="2">
        <v>54</v>
      </c>
      <c r="F880" s="301">
        <v>2.3417172593235037E-2</v>
      </c>
      <c r="G880" s="14">
        <v>45.454545454545404</v>
      </c>
      <c r="H880" s="2">
        <v>129</v>
      </c>
      <c r="I880" s="301">
        <v>3.7315591553369977E-2</v>
      </c>
      <c r="J880" s="14">
        <v>99.393939393939405</v>
      </c>
      <c r="K880" s="301">
        <v>0.92537313432835822</v>
      </c>
      <c r="L880" s="2">
        <v>4158</v>
      </c>
      <c r="M880" s="301">
        <v>1.6762276412276209E-2</v>
      </c>
      <c r="N880" s="2">
        <v>269.09090909090901</v>
      </c>
      <c r="O880" s="2">
        <v>4305</v>
      </c>
      <c r="P880" s="301">
        <v>1.6576819407008087E-2</v>
      </c>
      <c r="Q880" s="14">
        <v>316.36363636363598</v>
      </c>
      <c r="R880" s="2">
        <v>6049</v>
      </c>
      <c r="S880" s="301">
        <v>2.2112474228311571E-2</v>
      </c>
      <c r="T880" s="14">
        <v>493.93939393939394</v>
      </c>
      <c r="U880" s="301">
        <v>0.45478595478595479</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1872</v>
      </c>
      <c r="B881" s="2">
        <v>21</v>
      </c>
      <c r="C881" s="301">
        <v>8.6419753086419745E-3</v>
      </c>
      <c r="D881" s="2">
        <v>22.424242424242401</v>
      </c>
      <c r="E881" s="2">
        <v>0</v>
      </c>
      <c r="F881" s="301">
        <v>0</v>
      </c>
      <c r="G881" s="14">
        <v>10.303030303030299</v>
      </c>
      <c r="H881" s="2">
        <v>74</v>
      </c>
      <c r="I881" s="301">
        <v>2.1405843216661846E-2</v>
      </c>
      <c r="J881" s="14">
        <v>61.81818181818182</v>
      </c>
      <c r="K881" s="301">
        <v>2.5238095238095237</v>
      </c>
      <c r="L881" s="2">
        <v>2627</v>
      </c>
      <c r="M881" s="301">
        <v>1.0590307872787303E-2</v>
      </c>
      <c r="N881" s="2">
        <v>205.45454545454501</v>
      </c>
      <c r="O881" s="2">
        <v>4192</v>
      </c>
      <c r="P881" s="301">
        <v>1.6141701963804388E-2</v>
      </c>
      <c r="Q881" s="14">
        <v>327.87878787878702</v>
      </c>
      <c r="R881" s="2">
        <v>5856</v>
      </c>
      <c r="S881" s="301">
        <v>2.1406951410314526E-2</v>
      </c>
      <c r="T881" s="14">
        <v>341.21212121212125</v>
      </c>
      <c r="U881" s="301">
        <v>1.2291587362009897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1873</v>
      </c>
      <c r="B882" s="2">
        <v>12</v>
      </c>
      <c r="C882" s="301">
        <v>4.9382716049382715E-3</v>
      </c>
      <c r="D882" s="2">
        <v>12.1212121212121</v>
      </c>
      <c r="E882" s="2">
        <v>2</v>
      </c>
      <c r="F882" s="301">
        <v>8.6730268863833475E-4</v>
      </c>
      <c r="G882" s="14">
        <v>4.2424242424242404</v>
      </c>
      <c r="H882" s="2">
        <v>43</v>
      </c>
      <c r="I882" s="301">
        <v>1.2438530517789991E-2</v>
      </c>
      <c r="J882" s="14">
        <v>46.666666666666671</v>
      </c>
      <c r="K882" s="301">
        <v>2.5833333333333335</v>
      </c>
      <c r="L882" s="2">
        <v>1674</v>
      </c>
      <c r="M882" s="301">
        <v>6.7484489452021108E-3</v>
      </c>
      <c r="N882" s="2">
        <v>134.54545454545399</v>
      </c>
      <c r="O882" s="2">
        <v>2107</v>
      </c>
      <c r="P882" s="301">
        <v>8.1132075471698119E-3</v>
      </c>
      <c r="Q882" s="14">
        <v>181.81818181818099</v>
      </c>
      <c r="R882" s="2">
        <v>3818</v>
      </c>
      <c r="S882" s="301">
        <v>1.3956922896957113E-2</v>
      </c>
      <c r="T882" s="14">
        <v>355.15151515151518</v>
      </c>
      <c r="U882" s="301">
        <v>1.2807646356033453</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1875</v>
      </c>
      <c r="B883" s="2">
        <v>844</v>
      </c>
      <c r="C883" s="301">
        <v>0.34732510288065843</v>
      </c>
      <c r="D883" s="2">
        <v>104.24242424242399</v>
      </c>
      <c r="E883" s="2">
        <v>895</v>
      </c>
      <c r="F883" s="301">
        <v>0.38811795316565484</v>
      </c>
      <c r="G883" s="14">
        <v>113.939393939393</v>
      </c>
      <c r="H883" s="2">
        <v>875</v>
      </c>
      <c r="I883" s="301">
        <v>0.25310963262944752</v>
      </c>
      <c r="J883" s="14">
        <v>182.42424242424244</v>
      </c>
      <c r="K883" s="301">
        <v>3.6729857819905211E-2</v>
      </c>
      <c r="L883" s="2">
        <v>94035</v>
      </c>
      <c r="M883" s="301">
        <v>0.37908625840028704</v>
      </c>
      <c r="N883" s="2">
        <v>587.87878787878697</v>
      </c>
      <c r="O883" s="2">
        <v>100531</v>
      </c>
      <c r="P883" s="301">
        <v>0.38710435117443204</v>
      </c>
      <c r="Q883" s="14">
        <v>680</v>
      </c>
      <c r="R883" s="2">
        <v>100653</v>
      </c>
      <c r="S883" s="301">
        <v>0.36794294404070832</v>
      </c>
      <c r="T883" s="14">
        <v>816.969696969697</v>
      </c>
      <c r="U883" s="301">
        <v>7.0378050725793589E-2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1858</v>
      </c>
      <c r="B884" s="2">
        <v>142</v>
      </c>
      <c r="C884" s="301">
        <v>5.8436213991769549E-2</v>
      </c>
      <c r="D884" s="2">
        <v>61.818181818181799</v>
      </c>
      <c r="E884" s="2">
        <v>23</v>
      </c>
      <c r="F884" s="301">
        <v>9.9739809193408503E-3</v>
      </c>
      <c r="G884" s="14">
        <v>16.969696969696901</v>
      </c>
      <c r="H884" s="2">
        <v>157</v>
      </c>
      <c r="I884" s="301">
        <v>4.5415099797512293E-2</v>
      </c>
      <c r="J884" s="14">
        <v>73.939393939393938</v>
      </c>
      <c r="K884" s="301">
        <v>0.10563380281690141</v>
      </c>
      <c r="L884" s="2">
        <v>6010</v>
      </c>
      <c r="M884" s="301">
        <v>2.4228302365988462E-2</v>
      </c>
      <c r="N884" s="2">
        <v>380</v>
      </c>
      <c r="O884" s="2">
        <v>6076</v>
      </c>
      <c r="P884" s="301">
        <v>2.339622641509434E-2</v>
      </c>
      <c r="Q884" s="14">
        <v>332.12121212121201</v>
      </c>
      <c r="R884" s="2">
        <v>6879</v>
      </c>
      <c r="S884" s="301">
        <v>2.5146587901563117E-2</v>
      </c>
      <c r="T884" s="14">
        <v>456.36363636363637</v>
      </c>
      <c r="U884" s="301">
        <v>0.14459234608985025</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1859</v>
      </c>
      <c r="B885" s="2">
        <v>14</v>
      </c>
      <c r="C885" s="301">
        <v>5.7613168724279839E-3</v>
      </c>
      <c r="D885" s="2">
        <v>13.9393939393939</v>
      </c>
      <c r="E885" s="2">
        <v>88</v>
      </c>
      <c r="F885" s="301">
        <v>3.8161318300086733E-2</v>
      </c>
      <c r="G885" s="14">
        <v>39.393939393939398</v>
      </c>
      <c r="H885" s="2">
        <v>94</v>
      </c>
      <c r="I885" s="301">
        <v>2.7191206248192074E-2</v>
      </c>
      <c r="J885" s="14">
        <v>79.393939393939405</v>
      </c>
      <c r="K885" s="301">
        <v>5.7142857142857144</v>
      </c>
      <c r="L885" s="2">
        <v>5746</v>
      </c>
      <c r="M885" s="301">
        <v>2.3164030847748703E-2</v>
      </c>
      <c r="N885" s="2">
        <v>289.69696969696901</v>
      </c>
      <c r="O885" s="2">
        <v>5762</v>
      </c>
      <c r="P885" s="301">
        <v>2.2187139006546015E-2</v>
      </c>
      <c r="Q885" s="14">
        <v>353.93939393939303</v>
      </c>
      <c r="R885" s="2">
        <v>5287</v>
      </c>
      <c r="S885" s="301">
        <v>1.9326938542748102E-2</v>
      </c>
      <c r="T885" s="14">
        <v>378.78787878787881</v>
      </c>
      <c r="U885" s="301">
        <v>-7.9881656804733733E-2</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1860</v>
      </c>
      <c r="B886" s="2">
        <v>0</v>
      </c>
      <c r="C886" s="301">
        <v>0</v>
      </c>
      <c r="D886" s="2">
        <v>80</v>
      </c>
      <c r="E886" s="2">
        <v>18</v>
      </c>
      <c r="F886" s="301">
        <v>7.8057241977450131E-3</v>
      </c>
      <c r="G886" s="14">
        <v>12.7272727272727</v>
      </c>
      <c r="H886" s="2">
        <v>33</v>
      </c>
      <c r="I886" s="301">
        <v>9.5458490020248771E-3</v>
      </c>
      <c r="J886" s="14">
        <v>36.363636363636367</v>
      </c>
      <c r="L886" s="2">
        <v>4132</v>
      </c>
      <c r="M886" s="301">
        <v>1.665746179305563E-2</v>
      </c>
      <c r="N886" s="2">
        <v>318.78787878787801</v>
      </c>
      <c r="O886" s="2">
        <v>4733</v>
      </c>
      <c r="P886" s="301">
        <v>1.8224874855602619E-2</v>
      </c>
      <c r="Q886" s="14">
        <v>377.575757575757</v>
      </c>
      <c r="R886" s="2">
        <v>3701</v>
      </c>
      <c r="S886" s="301">
        <v>1.352922253578792E-2</v>
      </c>
      <c r="T886" s="14">
        <v>284.84848484848487</v>
      </c>
      <c r="U886" s="301">
        <v>-0.10430784123910938</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1861</v>
      </c>
      <c r="B887" s="2">
        <v>67</v>
      </c>
      <c r="C887" s="301">
        <v>2.757201646090535E-2</v>
      </c>
      <c r="D887" s="2">
        <v>42.424242424242401</v>
      </c>
      <c r="E887" s="2">
        <v>29</v>
      </c>
      <c r="F887" s="301">
        <v>1.2575888985255855E-2</v>
      </c>
      <c r="G887" s="14">
        <v>27.878787878787801</v>
      </c>
      <c r="H887" s="2">
        <v>0</v>
      </c>
      <c r="I887" s="301">
        <v>0</v>
      </c>
      <c r="J887" s="14">
        <v>11.515151515151516</v>
      </c>
      <c r="K887" s="301">
        <v>-1</v>
      </c>
      <c r="L887" s="2">
        <v>4605</v>
      </c>
      <c r="M887" s="301">
        <v>1.8564281596568529E-2</v>
      </c>
      <c r="N887" s="2">
        <v>298.18181818181802</v>
      </c>
      <c r="O887" s="2">
        <v>5595</v>
      </c>
      <c r="P887" s="301">
        <v>2.1544089333846748E-2</v>
      </c>
      <c r="Q887" s="14">
        <v>364.84848484848402</v>
      </c>
      <c r="R887" s="2">
        <v>4395</v>
      </c>
      <c r="S887" s="301">
        <v>1.6066180233663307E-2</v>
      </c>
      <c r="T887" s="14">
        <v>349.69696969696969</v>
      </c>
      <c r="U887" s="301">
        <v>-4.5602605863192182E-2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1862</v>
      </c>
      <c r="B888" s="2">
        <v>38</v>
      </c>
      <c r="C888" s="301">
        <v>1.5637860082304528E-2</v>
      </c>
      <c r="D888" s="2">
        <v>23.636363636363601</v>
      </c>
      <c r="E888" s="2">
        <v>28</v>
      </c>
      <c r="F888" s="301">
        <v>1.2142237640936688E-2</v>
      </c>
      <c r="G888" s="14">
        <v>20.606060606060598</v>
      </c>
      <c r="H888" s="2">
        <v>32</v>
      </c>
      <c r="I888" s="301">
        <v>9.2565808504483649E-3</v>
      </c>
      <c r="J888" s="14">
        <v>26.060606060606062</v>
      </c>
      <c r="K888" s="301">
        <v>-0.15789473684210525</v>
      </c>
      <c r="L888" s="2">
        <v>4543</v>
      </c>
      <c r="M888" s="301">
        <v>1.8314339043042527E-2</v>
      </c>
      <c r="N888" s="2">
        <v>276.36363636363598</v>
      </c>
      <c r="O888" s="2">
        <v>4996</v>
      </c>
      <c r="P888" s="301">
        <v>1.9237581825182905E-2</v>
      </c>
      <c r="Q888" s="14">
        <v>292.12121212121201</v>
      </c>
      <c r="R888" s="2">
        <v>3653</v>
      </c>
      <c r="S888" s="301">
        <v>1.3353755720949276E-2</v>
      </c>
      <c r="T888" s="14">
        <v>323.03030303030306</v>
      </c>
      <c r="U888" s="301">
        <v>-0.1959057891261281</v>
      </c>
      <c r="V888" s="2">
        <v>171420</v>
      </c>
      <c r="W888" s="27">
        <v>1.4E-2</v>
      </c>
      <c r="X888" s="2">
        <v>1801</v>
      </c>
      <c r="Y888" s="2">
        <v>176440</v>
      </c>
      <c r="Z888" s="27">
        <v>1.4E-2</v>
      </c>
      <c r="AA888" s="14">
        <v>1646.06</v>
      </c>
      <c r="AB888" s="2">
        <v>134811</v>
      </c>
      <c r="AC888" s="27">
        <v>0.01</v>
      </c>
      <c r="AD888" s="14">
        <v>1673.33</v>
      </c>
      <c r="AE888" s="27">
        <v>-0.214</v>
      </c>
    </row>
    <row r="889" spans="1:31" x14ac:dyDescent="0.3">
      <c r="A889" t="s">
        <v>1863</v>
      </c>
      <c r="B889" s="2">
        <v>15</v>
      </c>
      <c r="C889" s="301">
        <v>6.1728395061728392E-3</v>
      </c>
      <c r="D889" s="2">
        <v>14.545454545454501</v>
      </c>
      <c r="E889" s="2">
        <v>10</v>
      </c>
      <c r="F889" s="301">
        <v>4.3365134431916736E-3</v>
      </c>
      <c r="G889" s="14">
        <v>12.1212121212121</v>
      </c>
      <c r="H889" s="2">
        <v>48</v>
      </c>
      <c r="I889" s="301">
        <v>1.3884871275672549E-2</v>
      </c>
      <c r="J889" s="14">
        <v>46.060606060606062</v>
      </c>
      <c r="K889" s="301">
        <v>2.2000000000000002</v>
      </c>
      <c r="L889" s="2">
        <v>4420</v>
      </c>
      <c r="M889" s="301">
        <v>1.7818485267499001E-2</v>
      </c>
      <c r="N889" s="2">
        <v>239.39393939393901</v>
      </c>
      <c r="O889" s="2">
        <v>4119</v>
      </c>
      <c r="P889" s="301">
        <v>1.5860608394301118E-2</v>
      </c>
      <c r="Q889" s="14">
        <v>263.030303030303</v>
      </c>
      <c r="R889" s="2">
        <v>4454</v>
      </c>
      <c r="S889" s="301">
        <v>1.628185819356914E-2</v>
      </c>
      <c r="T889" s="14">
        <v>355.15151515151518</v>
      </c>
      <c r="U889" s="301">
        <v>7.6923076923076927E-3</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1864</v>
      </c>
      <c r="B890" s="2">
        <v>46</v>
      </c>
      <c r="C890" s="301">
        <v>1.8930041152263374E-2</v>
      </c>
      <c r="D890" s="2">
        <v>29.090909090909101</v>
      </c>
      <c r="E890" s="2">
        <v>40</v>
      </c>
      <c r="F890" s="301">
        <v>1.7346053772766695E-2</v>
      </c>
      <c r="G890" s="14">
        <v>38.787878787878697</v>
      </c>
      <c r="H890" s="2">
        <v>45</v>
      </c>
      <c r="I890" s="301">
        <v>1.3017066820943014E-2</v>
      </c>
      <c r="J890" s="14">
        <v>36.969696969696969</v>
      </c>
      <c r="K890" s="301">
        <v>-2.1739130434782608E-2</v>
      </c>
      <c r="L890" s="2">
        <v>4199</v>
      </c>
      <c r="M890" s="301">
        <v>1.6927561004124052E-2</v>
      </c>
      <c r="N890" s="2">
        <v>255.15151515151501</v>
      </c>
      <c r="O890" s="2">
        <v>4762</v>
      </c>
      <c r="P890" s="301">
        <v>1.8336542164035425E-2</v>
      </c>
      <c r="Q890" s="14">
        <v>310.90909090909003</v>
      </c>
      <c r="R890" s="2">
        <v>3864</v>
      </c>
      <c r="S890" s="301">
        <v>1.4125078594510813E-2</v>
      </c>
      <c r="T890" s="14">
        <v>329.09090909090912</v>
      </c>
      <c r="U890" s="301">
        <v>-7.9780900214336745E-2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1865</v>
      </c>
      <c r="B891" s="2">
        <v>41</v>
      </c>
      <c r="C891" s="301">
        <v>1.6872427983539096E-2</v>
      </c>
      <c r="D891" s="2">
        <v>24.2424242424242</v>
      </c>
      <c r="E891" s="2">
        <v>8</v>
      </c>
      <c r="F891" s="301">
        <v>3.469210754553339E-3</v>
      </c>
      <c r="G891" s="14">
        <v>7.8787878787878798</v>
      </c>
      <c r="H891" s="2">
        <v>0</v>
      </c>
      <c r="I891" s="301">
        <v>0</v>
      </c>
      <c r="J891" s="14">
        <v>11.515151515151516</v>
      </c>
      <c r="K891" s="301">
        <v>-1</v>
      </c>
      <c r="L891" s="2">
        <v>4655</v>
      </c>
      <c r="M891" s="301">
        <v>1.8765848171992727E-2</v>
      </c>
      <c r="N891" s="2">
        <v>300.60606060606</v>
      </c>
      <c r="O891" s="2">
        <v>4113</v>
      </c>
      <c r="P891" s="301">
        <v>1.5837504813246053E-2</v>
      </c>
      <c r="Q891" s="14">
        <v>276.36363636363598</v>
      </c>
      <c r="R891" s="2">
        <v>4214</v>
      </c>
      <c r="S891" s="301">
        <v>1.5404524119375923E-2</v>
      </c>
      <c r="T891" s="14">
        <v>339.39393939393943</v>
      </c>
      <c r="U891" s="301">
        <v>-9.4736842105263161E-2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1866</v>
      </c>
      <c r="B892" s="2">
        <v>28</v>
      </c>
      <c r="C892" s="301">
        <v>1.1522633744855968E-2</v>
      </c>
      <c r="D892" s="2">
        <v>27.878787878787801</v>
      </c>
      <c r="E892" s="2">
        <v>33</v>
      </c>
      <c r="F892" s="301">
        <v>1.4310494362532523E-2</v>
      </c>
      <c r="G892" s="14">
        <v>20</v>
      </c>
      <c r="H892" s="2">
        <v>10</v>
      </c>
      <c r="I892" s="301">
        <v>2.8926815157651145E-3</v>
      </c>
      <c r="J892" s="14">
        <v>9.6969696969696972</v>
      </c>
      <c r="K892" s="301">
        <v>-0.6428571428571429</v>
      </c>
      <c r="L892" s="2">
        <v>3634</v>
      </c>
      <c r="M892" s="301">
        <v>1.4649858701830628E-2</v>
      </c>
      <c r="N892" s="2">
        <v>250.90909090909</v>
      </c>
      <c r="O892" s="2">
        <v>3517</v>
      </c>
      <c r="P892" s="301">
        <v>1.3542549095109742E-2</v>
      </c>
      <c r="Q892" s="14">
        <v>281.81818181818102</v>
      </c>
      <c r="R892" s="2">
        <v>3958</v>
      </c>
      <c r="S892" s="301">
        <v>1.4468701106903157E-2</v>
      </c>
      <c r="T892" s="14">
        <v>291.51515151515156</v>
      </c>
      <c r="U892" s="301">
        <v>8.9157952669234999E-2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1867</v>
      </c>
      <c r="B893" s="2">
        <v>0</v>
      </c>
      <c r="C893" s="301">
        <v>0</v>
      </c>
      <c r="D893" s="2">
        <v>80</v>
      </c>
      <c r="E893" s="2">
        <v>159</v>
      </c>
      <c r="F893" s="301">
        <v>6.8950563746747615E-2</v>
      </c>
      <c r="G893" s="14">
        <v>78.181818181818201</v>
      </c>
      <c r="H893" s="2">
        <v>46</v>
      </c>
      <c r="I893" s="301">
        <v>1.3306334972519526E-2</v>
      </c>
      <c r="J893" s="14">
        <v>30.90909090909091</v>
      </c>
      <c r="L893" s="2">
        <v>6987</v>
      </c>
      <c r="M893" s="301">
        <v>2.816691324977727E-2</v>
      </c>
      <c r="N893" s="2">
        <v>327.87878787878702</v>
      </c>
      <c r="O893" s="2">
        <v>7759</v>
      </c>
      <c r="P893" s="301">
        <v>2.9876780901039662E-2</v>
      </c>
      <c r="Q893" s="14">
        <v>399.39393939393898</v>
      </c>
      <c r="R893" s="2">
        <v>7336</v>
      </c>
      <c r="S893" s="301">
        <v>2.6817178201172704E-2</v>
      </c>
      <c r="T893" s="14">
        <v>407.87878787878788</v>
      </c>
      <c r="U893" s="301">
        <v>4.9949906970087304E-2</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1868</v>
      </c>
      <c r="B894" s="2">
        <v>113</v>
      </c>
      <c r="C894" s="301">
        <v>4.6502057613168724E-2</v>
      </c>
      <c r="D894" s="2">
        <v>43.636363636363598</v>
      </c>
      <c r="E894" s="2">
        <v>24</v>
      </c>
      <c r="F894" s="301">
        <v>1.0407632263660017E-2</v>
      </c>
      <c r="G894" s="14">
        <v>16.969696969696901</v>
      </c>
      <c r="H894" s="2">
        <v>33</v>
      </c>
      <c r="I894" s="301">
        <v>9.5458490020248771E-3</v>
      </c>
      <c r="J894" s="14">
        <v>32.121212121212125</v>
      </c>
      <c r="K894" s="301">
        <v>-0.70796460176991149</v>
      </c>
      <c r="L894" s="2">
        <v>9009</v>
      </c>
      <c r="M894" s="301">
        <v>3.6318265559931791E-2</v>
      </c>
      <c r="N894" s="2">
        <v>400.60606060606</v>
      </c>
      <c r="O894" s="2">
        <v>10017</v>
      </c>
      <c r="P894" s="301">
        <v>3.8571428571428569E-2</v>
      </c>
      <c r="Q894" s="14">
        <v>423.636363636363</v>
      </c>
      <c r="R894" s="2">
        <v>9619</v>
      </c>
      <c r="S894" s="301">
        <v>3.5162818581935693E-2</v>
      </c>
      <c r="T894" s="14">
        <v>523.63636363636363</v>
      </c>
      <c r="U894" s="301">
        <v>6.7710067710067712E-2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1869</v>
      </c>
      <c r="B895" s="2">
        <v>130</v>
      </c>
      <c r="C895" s="301">
        <v>5.3497942386831275E-2</v>
      </c>
      <c r="D895" s="2">
        <v>53.939393939393902</v>
      </c>
      <c r="E895" s="2">
        <v>65</v>
      </c>
      <c r="F895" s="301">
        <v>2.8187337380745879E-2</v>
      </c>
      <c r="G895" s="14">
        <v>31.515151515151501</v>
      </c>
      <c r="H895" s="2">
        <v>206</v>
      </c>
      <c r="I895" s="301">
        <v>5.9589239224761351E-2</v>
      </c>
      <c r="J895" s="14">
        <v>104.84848484848486</v>
      </c>
      <c r="K895" s="301">
        <v>0.58461538461538465</v>
      </c>
      <c r="L895" s="2">
        <v>12215</v>
      </c>
      <c r="M895" s="301">
        <v>4.9242714376131293E-2</v>
      </c>
      <c r="N895" s="2">
        <v>453.33333333333297</v>
      </c>
      <c r="O895" s="2">
        <v>12783</v>
      </c>
      <c r="P895" s="301">
        <v>4.922217943781286E-2</v>
      </c>
      <c r="Q895" s="14">
        <v>435.75757575757501</v>
      </c>
      <c r="R895" s="2">
        <v>12789</v>
      </c>
      <c r="S895" s="301">
        <v>4.6750939478571119E-2</v>
      </c>
      <c r="T895" s="14">
        <v>526.06060606060612</v>
      </c>
      <c r="U895" s="301">
        <v>4.6991404011461319E-2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1870</v>
      </c>
      <c r="B896" s="2">
        <v>89</v>
      </c>
      <c r="C896" s="301">
        <v>3.6625514403292182E-2</v>
      </c>
      <c r="D896" s="2">
        <v>33.3333333333333</v>
      </c>
      <c r="E896" s="2">
        <v>149</v>
      </c>
      <c r="F896" s="301">
        <v>6.4614050303555937E-2</v>
      </c>
      <c r="G896" s="14">
        <v>56.363636363636303</v>
      </c>
      <c r="H896" s="2">
        <v>16</v>
      </c>
      <c r="I896" s="301">
        <v>4.6282904252241824E-3</v>
      </c>
      <c r="J896" s="14">
        <v>22.424242424242426</v>
      </c>
      <c r="K896" s="301">
        <v>-0.8202247191011236</v>
      </c>
      <c r="L896" s="2">
        <v>9449</v>
      </c>
      <c r="M896" s="301">
        <v>3.8092051423664723E-2</v>
      </c>
      <c r="N896" s="2">
        <v>402.42424242424198</v>
      </c>
      <c r="O896" s="2">
        <v>9387</v>
      </c>
      <c r="P896" s="301">
        <v>3.6145552560646901E-2</v>
      </c>
      <c r="Q896" s="14">
        <v>412.12121212121201</v>
      </c>
      <c r="R896" s="2">
        <v>9641</v>
      </c>
      <c r="S896" s="301">
        <v>3.5243240872070071E-2</v>
      </c>
      <c r="T896" s="14">
        <v>498.78787878787881</v>
      </c>
      <c r="U896" s="301">
        <v>2.0319610540797967E-2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1871</v>
      </c>
      <c r="B897" s="2">
        <v>73</v>
      </c>
      <c r="C897" s="301">
        <v>3.0041152263374487E-2</v>
      </c>
      <c r="D897" s="2">
        <v>30.303030303030301</v>
      </c>
      <c r="E897" s="2">
        <v>80</v>
      </c>
      <c r="F897" s="301">
        <v>3.4692107545533389E-2</v>
      </c>
      <c r="G897" s="14">
        <v>35.757575757575701</v>
      </c>
      <c r="H897" s="2">
        <v>23</v>
      </c>
      <c r="I897" s="301">
        <v>6.6531674862597631E-3</v>
      </c>
      <c r="J897" s="14">
        <v>23.030303030303031</v>
      </c>
      <c r="K897" s="301">
        <v>-0.68493150684931503</v>
      </c>
      <c r="L897" s="2">
        <v>5298</v>
      </c>
      <c r="M897" s="301">
        <v>2.1357994331947898E-2</v>
      </c>
      <c r="N897" s="2">
        <v>270.30303030303003</v>
      </c>
      <c r="O897" s="2">
        <v>5178</v>
      </c>
      <c r="P897" s="301">
        <v>1.993839045051983E-2</v>
      </c>
      <c r="Q897" s="14">
        <v>291.51515151515099</v>
      </c>
      <c r="R897" s="2">
        <v>6156</v>
      </c>
      <c r="S897" s="301">
        <v>2.2503619003056047E-2</v>
      </c>
      <c r="T897" s="14">
        <v>377.57575757575762</v>
      </c>
      <c r="U897" s="301">
        <v>0.16194790486976218</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1872</v>
      </c>
      <c r="B898" s="2">
        <v>20</v>
      </c>
      <c r="C898" s="301">
        <v>8.23045267489712E-3</v>
      </c>
      <c r="D898" s="2">
        <v>15.757575757575699</v>
      </c>
      <c r="E898" s="2">
        <v>46</v>
      </c>
      <c r="F898" s="301">
        <v>1.9947961838681701E-2</v>
      </c>
      <c r="G898" s="14">
        <v>23.030303030302999</v>
      </c>
      <c r="H898" s="2">
        <v>121</v>
      </c>
      <c r="I898" s="301">
        <v>3.5001446340757886E-2</v>
      </c>
      <c r="J898" s="14">
        <v>52.727272727272727</v>
      </c>
      <c r="K898" s="301">
        <v>5.05</v>
      </c>
      <c r="L898" s="2">
        <v>5172</v>
      </c>
      <c r="M898" s="301">
        <v>2.0850046561878922E-2</v>
      </c>
      <c r="N898" s="2">
        <v>312.12121212121201</v>
      </c>
      <c r="O898" s="2">
        <v>6423</v>
      </c>
      <c r="P898" s="301">
        <v>2.4732383519445515E-2</v>
      </c>
      <c r="Q898" s="14">
        <v>346.666666666666</v>
      </c>
      <c r="R898" s="2">
        <v>7848</v>
      </c>
      <c r="S898" s="301">
        <v>2.8688824226118237E-2</v>
      </c>
      <c r="T898" s="14">
        <v>389.09090909090912</v>
      </c>
      <c r="U898" s="301">
        <v>0.51740139211136893</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1873</v>
      </c>
      <c r="B899" s="2">
        <v>28</v>
      </c>
      <c r="C899" s="301">
        <v>1.1522633744855968E-2</v>
      </c>
      <c r="D899" s="2">
        <v>18.7878787878787</v>
      </c>
      <c r="E899" s="2">
        <v>95</v>
      </c>
      <c r="F899" s="301">
        <v>4.1196877710320899E-2</v>
      </c>
      <c r="G899" s="14">
        <v>46.060606060605998</v>
      </c>
      <c r="H899" s="2">
        <v>11</v>
      </c>
      <c r="I899" s="301">
        <v>3.1819496673416259E-3</v>
      </c>
      <c r="J899" s="14">
        <v>11.515151515151516</v>
      </c>
      <c r="K899" s="301">
        <v>-0.6071428571428571</v>
      </c>
      <c r="L899" s="2">
        <v>3961</v>
      </c>
      <c r="M899" s="301">
        <v>1.5968104105104877E-2</v>
      </c>
      <c r="N899" s="2">
        <v>230.90909090909</v>
      </c>
      <c r="O899" s="2">
        <v>5311</v>
      </c>
      <c r="P899" s="301">
        <v>2.0450519830573739E-2</v>
      </c>
      <c r="Q899" s="14">
        <v>293.33333333333297</v>
      </c>
      <c r="R899" s="2">
        <v>6859</v>
      </c>
      <c r="S899" s="301">
        <v>2.507347672871368E-2</v>
      </c>
      <c r="T899" s="14">
        <v>355.75757575757575</v>
      </c>
      <c r="U899" s="301">
        <v>0.73163342590254987</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1876</v>
      </c>
      <c r="B900" s="2">
        <v>572</v>
      </c>
      <c r="C900" s="301">
        <v>0.23539094650205761</v>
      </c>
      <c r="D900" s="2">
        <v>61.212121212121197</v>
      </c>
      <c r="E900" s="2">
        <v>510</v>
      </c>
      <c r="F900" s="301">
        <v>0.22116218560277537</v>
      </c>
      <c r="G900" s="14">
        <v>60</v>
      </c>
      <c r="H900" s="2">
        <v>1178</v>
      </c>
      <c r="I900" s="301">
        <v>0.34075788255713046</v>
      </c>
      <c r="J900" s="14">
        <v>270.30303030303031</v>
      </c>
      <c r="K900" s="301">
        <v>1.0594405594405594</v>
      </c>
      <c r="L900" s="2">
        <v>43517</v>
      </c>
      <c r="M900" s="301">
        <v>0.1754314532546955</v>
      </c>
      <c r="N900" s="2">
        <v>387.27272727272702</v>
      </c>
      <c r="O900" s="2">
        <v>48082</v>
      </c>
      <c r="P900" s="301">
        <v>0.18514439738159413</v>
      </c>
      <c r="Q900" s="14">
        <v>463.636363636363</v>
      </c>
      <c r="R900" s="2">
        <v>58117</v>
      </c>
      <c r="S900" s="301">
        <v>0.21245010162453026</v>
      </c>
      <c r="T900" s="14">
        <v>574.54545454545462</v>
      </c>
      <c r="U900" s="301">
        <v>0.33550106854792378</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1858</v>
      </c>
      <c r="B901" s="2">
        <v>12</v>
      </c>
      <c r="C901" s="301">
        <v>4.9382716049382715E-3</v>
      </c>
      <c r="D901" s="2">
        <v>12.1212121212121</v>
      </c>
      <c r="E901" s="2">
        <v>103</v>
      </c>
      <c r="F901" s="301">
        <v>4.4666088464874243E-2</v>
      </c>
      <c r="G901" s="14">
        <v>41.212121212121197</v>
      </c>
      <c r="H901" s="2">
        <v>0</v>
      </c>
      <c r="I901" s="301">
        <v>0</v>
      </c>
      <c r="J901" s="14">
        <v>11.515151515151516</v>
      </c>
      <c r="K901" s="301">
        <v>-1</v>
      </c>
      <c r="L901" s="2">
        <v>2839</v>
      </c>
      <c r="M901" s="301">
        <v>1.1444950152585898E-2</v>
      </c>
      <c r="N901" s="2">
        <v>253.333333333333</v>
      </c>
      <c r="O901" s="2">
        <v>2943</v>
      </c>
      <c r="P901" s="301">
        <v>1.1332306507508664E-2</v>
      </c>
      <c r="Q901" s="14">
        <v>231.51515151515099</v>
      </c>
      <c r="R901" s="2">
        <v>4044</v>
      </c>
      <c r="S901" s="301">
        <v>1.4783079150155727E-2</v>
      </c>
      <c r="T901" s="14">
        <v>353.93939393939394</v>
      </c>
      <c r="U901" s="301">
        <v>0.42444522719267347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1859</v>
      </c>
      <c r="B902" s="2">
        <v>159</v>
      </c>
      <c r="C902" s="301">
        <v>6.5432098765432101E-2</v>
      </c>
      <c r="D902" s="2">
        <v>58.181818181818201</v>
      </c>
      <c r="E902" s="2">
        <v>0</v>
      </c>
      <c r="F902" s="301">
        <v>0</v>
      </c>
      <c r="G902" s="14">
        <v>10.303030303030299</v>
      </c>
      <c r="H902" s="2">
        <v>97</v>
      </c>
      <c r="I902" s="301">
        <v>2.8059010702921609E-2</v>
      </c>
      <c r="J902" s="14">
        <v>41.81818181818182</v>
      </c>
      <c r="K902" s="301">
        <v>-0.38993710691823902</v>
      </c>
      <c r="L902" s="2">
        <v>5458</v>
      </c>
      <c r="M902" s="301">
        <v>2.2003007373305329E-2</v>
      </c>
      <c r="N902" s="2">
        <v>327.87878787878702</v>
      </c>
      <c r="O902" s="2">
        <v>4645</v>
      </c>
      <c r="P902" s="301">
        <v>1.7886022333461687E-2</v>
      </c>
      <c r="Q902" s="14">
        <v>287.87878787878702</v>
      </c>
      <c r="R902" s="2">
        <v>5733</v>
      </c>
      <c r="S902" s="301">
        <v>2.0957317697290499E-2</v>
      </c>
      <c r="T902" s="14">
        <v>420</v>
      </c>
      <c r="U902" s="301">
        <v>5.0384756320996704E-2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1860</v>
      </c>
      <c r="B903" s="2">
        <v>81</v>
      </c>
      <c r="C903" s="301">
        <v>3.3333333333333333E-2</v>
      </c>
      <c r="D903" s="2">
        <v>32.121212121212103</v>
      </c>
      <c r="E903" s="2">
        <v>21</v>
      </c>
      <c r="F903" s="301">
        <v>9.1066782307025144E-3</v>
      </c>
      <c r="G903" s="2">
        <v>22.424242424242401</v>
      </c>
      <c r="H903" s="2">
        <v>165</v>
      </c>
      <c r="I903" s="301">
        <v>4.7729245010124384E-2</v>
      </c>
      <c r="J903" s="14">
        <v>76.363636363636374</v>
      </c>
      <c r="K903" s="301">
        <v>1.037037037037037</v>
      </c>
      <c r="L903" s="2">
        <v>4200</v>
      </c>
      <c r="M903" s="301">
        <v>1.6931592335632534E-2</v>
      </c>
      <c r="N903" s="2">
        <v>243.030303030303</v>
      </c>
      <c r="O903" s="2">
        <v>4684</v>
      </c>
      <c r="P903" s="301">
        <v>1.8036195610319598E-2</v>
      </c>
      <c r="Q903" s="2">
        <v>270.30303030303003</v>
      </c>
      <c r="R903" s="2">
        <v>4533</v>
      </c>
      <c r="S903" s="301">
        <v>1.6570647326324409E-2</v>
      </c>
      <c r="T903" s="14">
        <v>395.15151515151518</v>
      </c>
      <c r="U903" s="301">
        <v>7.9285714285714279E-2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1861</v>
      </c>
      <c r="B904" s="2">
        <v>0</v>
      </c>
      <c r="C904" s="301">
        <v>0</v>
      </c>
      <c r="D904" s="2">
        <v>80</v>
      </c>
      <c r="E904" s="2">
        <v>0</v>
      </c>
      <c r="F904" s="301">
        <v>0</v>
      </c>
      <c r="G904" s="14">
        <v>10.303030303030299</v>
      </c>
      <c r="H904" s="2">
        <v>171</v>
      </c>
      <c r="I904" s="301">
        <v>4.9464853919583454E-2</v>
      </c>
      <c r="J904" s="14">
        <v>86.060606060606062</v>
      </c>
      <c r="L904" s="2">
        <v>3785</v>
      </c>
      <c r="M904" s="301">
        <v>1.5258589759611703E-2</v>
      </c>
      <c r="N904" s="2">
        <v>244.84848484848399</v>
      </c>
      <c r="O904" s="2">
        <v>3608</v>
      </c>
      <c r="P904" s="301">
        <v>1.3892953407778205E-2</v>
      </c>
      <c r="Q904" s="14">
        <v>229.09090909090901</v>
      </c>
      <c r="R904" s="2">
        <v>4295</v>
      </c>
      <c r="S904" s="301">
        <v>1.5700624369416133E-2</v>
      </c>
      <c r="T904" s="14">
        <v>361.81818181818181</v>
      </c>
      <c r="U904" s="301">
        <v>0.13474240422721268</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1862</v>
      </c>
      <c r="B905" s="2">
        <v>78</v>
      </c>
      <c r="C905" s="301">
        <v>3.2098765432098768E-2</v>
      </c>
      <c r="D905" s="2">
        <v>33.939393939393902</v>
      </c>
      <c r="E905" s="2">
        <v>21</v>
      </c>
      <c r="F905" s="301">
        <v>9.1066782307025144E-3</v>
      </c>
      <c r="G905" s="14">
        <v>20</v>
      </c>
      <c r="H905" s="2">
        <v>26</v>
      </c>
      <c r="I905" s="301">
        <v>7.5209719409892973E-3</v>
      </c>
      <c r="J905" s="14">
        <v>24.242424242424242</v>
      </c>
      <c r="K905" s="301">
        <v>-0.66666666666666663</v>
      </c>
      <c r="L905" s="2">
        <v>3277</v>
      </c>
      <c r="M905" s="301">
        <v>1.3210673353301863E-2</v>
      </c>
      <c r="N905" s="2">
        <v>219.39393939393901</v>
      </c>
      <c r="O905" s="2">
        <v>3658</v>
      </c>
      <c r="P905" s="301">
        <v>1.4085483249903736E-2</v>
      </c>
      <c r="Q905" s="14">
        <v>292.72727272727201</v>
      </c>
      <c r="R905" s="2">
        <v>3702</v>
      </c>
      <c r="S905" s="301">
        <v>1.3532878094430391E-2</v>
      </c>
      <c r="T905" s="14">
        <v>295.75757575757575</v>
      </c>
      <c r="U905" s="301">
        <v>0.12969179127250535</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1863</v>
      </c>
      <c r="B906" s="2">
        <v>16</v>
      </c>
      <c r="C906" s="301">
        <v>6.5843621399176953E-3</v>
      </c>
      <c r="D906" s="2">
        <v>15.757575757575699</v>
      </c>
      <c r="E906" s="2">
        <v>0</v>
      </c>
      <c r="F906" s="301">
        <v>0</v>
      </c>
      <c r="G906" s="14">
        <v>10.303030303030299</v>
      </c>
      <c r="H906" s="2">
        <v>10</v>
      </c>
      <c r="I906" s="301">
        <v>2.8926815157651145E-3</v>
      </c>
      <c r="J906" s="14">
        <v>9.0909090909090917</v>
      </c>
      <c r="K906" s="301">
        <v>-0.375</v>
      </c>
      <c r="L906" s="2">
        <v>2461</v>
      </c>
      <c r="M906" s="301">
        <v>9.9211068423789694E-3</v>
      </c>
      <c r="N906" s="2">
        <v>184.24242424242399</v>
      </c>
      <c r="O906" s="2">
        <v>3146</v>
      </c>
      <c r="P906" s="301">
        <v>1.2113977666538314E-2</v>
      </c>
      <c r="Q906" s="14">
        <v>218.18181818181799</v>
      </c>
      <c r="R906" s="2">
        <v>3069</v>
      </c>
      <c r="S906" s="301">
        <v>1.1218909473745778E-2</v>
      </c>
      <c r="T906" s="14">
        <v>294.54545454545456</v>
      </c>
      <c r="U906" s="301">
        <v>0.24705404307192197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1864</v>
      </c>
      <c r="B907" s="2">
        <v>33</v>
      </c>
      <c r="C907" s="301">
        <v>1.3580246913580247E-2</v>
      </c>
      <c r="D907" s="2">
        <v>21.818181818181799</v>
      </c>
      <c r="E907" s="2">
        <v>42</v>
      </c>
      <c r="F907" s="301">
        <v>1.8213356461405029E-2</v>
      </c>
      <c r="G907" s="14">
        <v>24.848484848484802</v>
      </c>
      <c r="H907" s="2">
        <v>55</v>
      </c>
      <c r="I907" s="301">
        <v>1.5909748336708128E-2</v>
      </c>
      <c r="J907" s="14">
        <v>37.575757575757578</v>
      </c>
      <c r="K907" s="301">
        <v>0.66666666666666663</v>
      </c>
      <c r="L907" s="2">
        <v>2742</v>
      </c>
      <c r="M907" s="301">
        <v>1.1053910996262956E-2</v>
      </c>
      <c r="N907" s="2">
        <v>213.939393939393</v>
      </c>
      <c r="O907" s="2">
        <v>2777</v>
      </c>
      <c r="P907" s="301">
        <v>1.0693107431651905E-2</v>
      </c>
      <c r="Q907" s="14">
        <v>167.87878787878699</v>
      </c>
      <c r="R907" s="2">
        <v>2955</v>
      </c>
      <c r="S907" s="301">
        <v>1.0802175788503999E-2</v>
      </c>
      <c r="T907" s="14">
        <v>252.72727272727275</v>
      </c>
      <c r="U907" s="301">
        <v>7.7680525164113792E-2</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1865</v>
      </c>
      <c r="B908" s="2">
        <v>35</v>
      </c>
      <c r="C908" s="301">
        <v>1.4403292181069959E-2</v>
      </c>
      <c r="D908" s="2">
        <v>22.424242424242401</v>
      </c>
      <c r="E908" s="2">
        <v>41</v>
      </c>
      <c r="F908" s="301">
        <v>1.7779705117085862E-2</v>
      </c>
      <c r="G908" s="14">
        <v>27.878787878787801</v>
      </c>
      <c r="H908" s="2">
        <v>0</v>
      </c>
      <c r="I908" s="301">
        <v>0</v>
      </c>
      <c r="J908" s="14">
        <v>11.515151515151516</v>
      </c>
      <c r="K908" s="301">
        <v>-1</v>
      </c>
      <c r="L908" s="2">
        <v>2416</v>
      </c>
      <c r="M908" s="301">
        <v>9.7396969244971914E-3</v>
      </c>
      <c r="N908" s="2">
        <v>164.84848484848399</v>
      </c>
      <c r="O908" s="2">
        <v>2490</v>
      </c>
      <c r="P908" s="301">
        <v>9.5879861378513672E-3</v>
      </c>
      <c r="Q908" s="14">
        <v>169.69696969696901</v>
      </c>
      <c r="R908" s="2">
        <v>2576</v>
      </c>
      <c r="S908" s="301">
        <v>9.4167190630072093E-3</v>
      </c>
      <c r="T908" s="14">
        <v>266.06060606060606</v>
      </c>
      <c r="U908" s="301">
        <v>6.6225165562913912E-2</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1866</v>
      </c>
      <c r="B909" s="2">
        <v>48</v>
      </c>
      <c r="C909" s="301">
        <v>1.9753086419753086E-2</v>
      </c>
      <c r="D909" s="2">
        <v>26.060606060605998</v>
      </c>
      <c r="E909" s="2">
        <v>46</v>
      </c>
      <c r="F909" s="301">
        <v>1.9947961838681701E-2</v>
      </c>
      <c r="G909" s="14">
        <v>32.727272727272698</v>
      </c>
      <c r="H909" s="2">
        <v>72</v>
      </c>
      <c r="I909" s="301">
        <v>2.0827306913508821E-2</v>
      </c>
      <c r="J909" s="14">
        <v>72.121212121212125</v>
      </c>
      <c r="K909" s="301">
        <v>0.5</v>
      </c>
      <c r="L909" s="2">
        <v>2036</v>
      </c>
      <c r="M909" s="301">
        <v>8.2077909512732958E-3</v>
      </c>
      <c r="N909" s="2">
        <v>177.575757575757</v>
      </c>
      <c r="O909" s="2">
        <v>1889</v>
      </c>
      <c r="P909" s="301">
        <v>7.2737774355025025E-3</v>
      </c>
      <c r="Q909" s="14">
        <v>185.45454545454501</v>
      </c>
      <c r="R909" s="2">
        <v>2437</v>
      </c>
      <c r="S909" s="301">
        <v>8.908596411703636E-3</v>
      </c>
      <c r="T909" s="14">
        <v>240.60606060606062</v>
      </c>
      <c r="U909" s="301">
        <v>0.1969548133595285</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1867</v>
      </c>
      <c r="B910" s="2">
        <v>0</v>
      </c>
      <c r="C910" s="301">
        <v>0</v>
      </c>
      <c r="D910" s="2">
        <v>80</v>
      </c>
      <c r="E910" s="2">
        <v>33</v>
      </c>
      <c r="F910" s="301">
        <v>1.4310494362532523E-2</v>
      </c>
      <c r="G910" s="14">
        <v>24.848484848484802</v>
      </c>
      <c r="H910" s="2">
        <v>46</v>
      </c>
      <c r="I910" s="301">
        <v>1.3306334972519526E-2</v>
      </c>
      <c r="J910" s="14">
        <v>33.333333333333336</v>
      </c>
      <c r="L910" s="2">
        <v>2906</v>
      </c>
      <c r="M910" s="301">
        <v>1.1715049363654322E-2</v>
      </c>
      <c r="N910" s="2">
        <v>200.60606060606</v>
      </c>
      <c r="O910" s="2">
        <v>3310</v>
      </c>
      <c r="P910" s="301">
        <v>1.2745475548710051E-2</v>
      </c>
      <c r="Q910" s="14">
        <v>235.75757575757501</v>
      </c>
      <c r="R910" s="2">
        <v>4084</v>
      </c>
      <c r="S910" s="301">
        <v>1.4929301495854596E-2</v>
      </c>
      <c r="T910" s="14">
        <v>295.15151515151518</v>
      </c>
      <c r="U910" s="301">
        <v>0.40536820371644872</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1868</v>
      </c>
      <c r="B911" s="2">
        <v>13</v>
      </c>
      <c r="C911" s="301">
        <v>5.3497942386831277E-3</v>
      </c>
      <c r="D911" s="2">
        <v>12.1212121212121</v>
      </c>
      <c r="E911" s="2">
        <v>64</v>
      </c>
      <c r="F911" s="301">
        <v>2.7753686036426712E-2</v>
      </c>
      <c r="G911" s="14">
        <v>40</v>
      </c>
      <c r="H911" s="2">
        <v>272</v>
      </c>
      <c r="I911" s="301">
        <v>7.8680937228811101E-2</v>
      </c>
      <c r="J911" s="14">
        <v>243.03030303030303</v>
      </c>
      <c r="K911" s="301">
        <v>19.923076923076923</v>
      </c>
      <c r="L911" s="2">
        <v>3435</v>
      </c>
      <c r="M911" s="301">
        <v>1.3847623731642325E-2</v>
      </c>
      <c r="N911" s="2">
        <v>245.45454545454501</v>
      </c>
      <c r="O911" s="2">
        <v>4195</v>
      </c>
      <c r="P911" s="301">
        <v>1.6153253754331923E-2</v>
      </c>
      <c r="Q911" s="14">
        <v>214.54545454545399</v>
      </c>
      <c r="R911" s="2">
        <v>4805</v>
      </c>
      <c r="S911" s="301">
        <v>1.7564959277076724E-2</v>
      </c>
      <c r="T911" s="14">
        <v>372.72727272727275</v>
      </c>
      <c r="U911" s="301">
        <v>0.39883551673944689</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1869</v>
      </c>
      <c r="B912" s="2">
        <v>42</v>
      </c>
      <c r="C912" s="301">
        <v>1.7283950617283949E-2</v>
      </c>
      <c r="D912" s="2">
        <v>26.060606060605998</v>
      </c>
      <c r="E912" s="2">
        <v>47</v>
      </c>
      <c r="F912" s="301">
        <v>2.0381613183000868E-2</v>
      </c>
      <c r="G912" s="14">
        <v>29.090909090909101</v>
      </c>
      <c r="H912" s="2">
        <v>182</v>
      </c>
      <c r="I912" s="301">
        <v>5.2646803586925077E-2</v>
      </c>
      <c r="J912" s="14">
        <v>121.81818181818183</v>
      </c>
      <c r="K912" s="301">
        <v>3.3333333333333335</v>
      </c>
      <c r="L912" s="2">
        <v>3397</v>
      </c>
      <c r="M912" s="301">
        <v>1.3694433134319934E-2</v>
      </c>
      <c r="N912" s="2">
        <v>202.42424242424201</v>
      </c>
      <c r="O912" s="2">
        <v>4349</v>
      </c>
      <c r="P912" s="301">
        <v>1.6746245668078551E-2</v>
      </c>
      <c r="Q912" s="14">
        <v>224.84848484848399</v>
      </c>
      <c r="R912" s="2">
        <v>5938</v>
      </c>
      <c r="S912" s="301">
        <v>2.1706707218997208E-2</v>
      </c>
      <c r="T912" s="14">
        <v>434.54545454545456</v>
      </c>
      <c r="U912" s="301">
        <v>0.74801295260523992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1870</v>
      </c>
      <c r="B913" s="2">
        <v>44</v>
      </c>
      <c r="C913" s="301">
        <v>1.8106995884773661E-2</v>
      </c>
      <c r="D913" s="2">
        <v>26.060606060605998</v>
      </c>
      <c r="E913" s="2">
        <v>16</v>
      </c>
      <c r="F913" s="301">
        <v>6.938421509106678E-3</v>
      </c>
      <c r="G913" s="14">
        <v>15.757575757575699</v>
      </c>
      <c r="H913" s="2">
        <v>69</v>
      </c>
      <c r="I913" s="301">
        <v>1.9959502458779289E-2</v>
      </c>
      <c r="J913" s="14">
        <v>38.787878787878789</v>
      </c>
      <c r="K913" s="301">
        <v>0.56818181818181823</v>
      </c>
      <c r="L913" s="2">
        <v>1937</v>
      </c>
      <c r="M913" s="301">
        <v>7.8086891319333867E-3</v>
      </c>
      <c r="N913" s="2">
        <v>169.69696969696901</v>
      </c>
      <c r="O913" s="2">
        <v>2532</v>
      </c>
      <c r="P913" s="301">
        <v>9.7497112052368114E-3</v>
      </c>
      <c r="Q913" s="14">
        <v>176.363636363636</v>
      </c>
      <c r="R913" s="2">
        <v>3390</v>
      </c>
      <c r="S913" s="301">
        <v>1.2392343797979207E-2</v>
      </c>
      <c r="T913" s="14">
        <v>236.36363636363637</v>
      </c>
      <c r="U913" s="301">
        <v>0.75012906556530723</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1871</v>
      </c>
      <c r="B914" s="2">
        <v>11</v>
      </c>
      <c r="C914" s="301">
        <v>4.5267489711934153E-3</v>
      </c>
      <c r="D914" s="2">
        <v>10.303030303030299</v>
      </c>
      <c r="E914" s="2">
        <v>29</v>
      </c>
      <c r="F914" s="301">
        <v>1.2575888985255855E-2</v>
      </c>
      <c r="G914" s="14">
        <v>23.030303030302999</v>
      </c>
      <c r="H914" s="2">
        <v>0</v>
      </c>
      <c r="I914" s="301">
        <v>0</v>
      </c>
      <c r="J914" s="14">
        <v>11.515151515151516</v>
      </c>
      <c r="K914" s="301">
        <v>-1</v>
      </c>
      <c r="L914" s="2">
        <v>1069</v>
      </c>
      <c r="M914" s="301">
        <v>4.3094933825693288E-3</v>
      </c>
      <c r="N914" s="2">
        <v>118.181818181818</v>
      </c>
      <c r="O914" s="2">
        <v>1299</v>
      </c>
      <c r="P914" s="301">
        <v>5.0019252984212555E-3</v>
      </c>
      <c r="Q914" s="14">
        <v>142.42424242424201</v>
      </c>
      <c r="R914" s="2">
        <v>2391</v>
      </c>
      <c r="S914" s="301">
        <v>8.7404407141499357E-3</v>
      </c>
      <c r="T914" s="14">
        <v>214.54545454545456</v>
      </c>
      <c r="U914" s="301">
        <v>1.23666978484565</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1872</v>
      </c>
      <c r="B915" s="2">
        <v>0</v>
      </c>
      <c r="C915" s="301">
        <v>0</v>
      </c>
      <c r="D915" s="2">
        <v>80</v>
      </c>
      <c r="E915" s="2">
        <v>47</v>
      </c>
      <c r="F915" s="301">
        <v>2.0381613183000868E-2</v>
      </c>
      <c r="G915" s="14">
        <v>40.606060606060602</v>
      </c>
      <c r="H915" s="2">
        <v>13</v>
      </c>
      <c r="I915" s="301">
        <v>3.7604859704946487E-3</v>
      </c>
      <c r="J915" s="14">
        <v>13.333333333333334</v>
      </c>
      <c r="L915" s="2">
        <v>825</v>
      </c>
      <c r="M915" s="301">
        <v>3.3258484944992481E-3</v>
      </c>
      <c r="N915" s="2">
        <v>97.575757575757606</v>
      </c>
      <c r="O915" s="2">
        <v>1589</v>
      </c>
      <c r="P915" s="301">
        <v>6.1185983827493264E-3</v>
      </c>
      <c r="Q915" s="14">
        <v>155.15151515151501</v>
      </c>
      <c r="R915" s="2">
        <v>2146</v>
      </c>
      <c r="S915" s="301">
        <v>7.8448288467443603E-3</v>
      </c>
      <c r="T915" s="14">
        <v>227.27272727272728</v>
      </c>
      <c r="U915" s="301">
        <v>1.6012121212121213</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1873</v>
      </c>
      <c r="B916" s="2">
        <v>0</v>
      </c>
      <c r="C916" s="301">
        <v>0</v>
      </c>
      <c r="D916" s="2">
        <v>80</v>
      </c>
      <c r="E916" s="2">
        <v>0</v>
      </c>
      <c r="F916" s="301">
        <v>0</v>
      </c>
      <c r="G916" s="14">
        <v>10.303030303030299</v>
      </c>
      <c r="H916" s="2">
        <v>0</v>
      </c>
      <c r="I916" s="301">
        <v>0</v>
      </c>
      <c r="J916" s="14">
        <v>11.515151515151516</v>
      </c>
      <c r="L916" s="2">
        <v>734</v>
      </c>
      <c r="M916" s="301">
        <v>2.9589973272272098E-3</v>
      </c>
      <c r="N916" s="2">
        <v>87.878787878787904</v>
      </c>
      <c r="O916" s="2">
        <v>968</v>
      </c>
      <c r="P916" s="301">
        <v>3.7273777435502505E-3</v>
      </c>
      <c r="Q916" s="14">
        <v>119.39393939393899</v>
      </c>
      <c r="R916" s="2">
        <v>2019</v>
      </c>
      <c r="S916" s="301">
        <v>7.3805728991504478E-3</v>
      </c>
      <c r="T916" s="14">
        <v>168.4848484848485</v>
      </c>
      <c r="U916" s="301">
        <v>1.7506811989100817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3" t="s">
        <v>1877</v>
      </c>
      <c r="B918" s="303"/>
      <c r="C918" s="303"/>
      <c r="D918" s="303"/>
      <c r="E918" s="303"/>
      <c r="F918" s="303"/>
      <c r="G918" s="303"/>
      <c r="H918" s="303"/>
      <c r="I918" s="303"/>
      <c r="J918" s="303"/>
      <c r="K918" s="303"/>
      <c r="L918" s="303"/>
      <c r="M918" s="303"/>
      <c r="N918" s="303"/>
      <c r="O918" s="303"/>
      <c r="P918" s="303"/>
      <c r="Q918" s="303"/>
      <c r="R918" s="303"/>
      <c r="S918" s="303"/>
      <c r="T918" s="303"/>
      <c r="U918" s="303"/>
      <c r="V918" s="122"/>
      <c r="W918" s="122"/>
      <c r="X918" s="122"/>
      <c r="Y918" s="122"/>
      <c r="Z918" s="122"/>
      <c r="AA918" s="122"/>
      <c r="AB918" s="122"/>
      <c r="AC918" s="122"/>
      <c r="AD918" s="122"/>
      <c r="AE918" s="122"/>
    </row>
    <row r="919" spans="1:31" x14ac:dyDescent="0.3">
      <c r="B919" s="304" t="s">
        <v>1700</v>
      </c>
      <c r="C919" s="304"/>
      <c r="D919" s="304" t="s">
        <v>1701</v>
      </c>
      <c r="E919" s="304" t="s">
        <v>1700</v>
      </c>
      <c r="F919" s="304"/>
      <c r="G919" s="304" t="s">
        <v>1701</v>
      </c>
      <c r="H919" s="304" t="s">
        <v>1700</v>
      </c>
      <c r="I919" s="304"/>
      <c r="J919" s="304" t="s">
        <v>1701</v>
      </c>
      <c r="K919" t="s">
        <v>170</v>
      </c>
      <c r="L919" s="304" t="s">
        <v>1700</v>
      </c>
      <c r="M919" s="304"/>
      <c r="N919" s="304" t="s">
        <v>1701</v>
      </c>
      <c r="O919" s="304" t="s">
        <v>1700</v>
      </c>
      <c r="P919" s="304"/>
      <c r="Q919" s="304" t="s">
        <v>1701</v>
      </c>
      <c r="R919" s="304" t="s">
        <v>1700</v>
      </c>
      <c r="S919" s="304"/>
      <c r="T919" s="304" t="s">
        <v>1701</v>
      </c>
      <c r="U919" t="s">
        <v>170</v>
      </c>
      <c r="V919" s="207" t="s">
        <v>1700</v>
      </c>
      <c r="W919" s="207"/>
      <c r="X919" s="207" t="s">
        <v>1701</v>
      </c>
      <c r="Y919" s="207" t="s">
        <v>1700</v>
      </c>
      <c r="Z919" s="207"/>
      <c r="AA919" s="207" t="s">
        <v>1701</v>
      </c>
      <c r="AB919" s="207" t="s">
        <v>1700</v>
      </c>
      <c r="AC919" s="207"/>
      <c r="AD919" s="207" t="s">
        <v>1701</v>
      </c>
      <c r="AE919" t="s">
        <v>170</v>
      </c>
    </row>
    <row r="920" spans="1:31" x14ac:dyDescent="0.3">
      <c r="A920" t="s">
        <v>1474</v>
      </c>
      <c r="B920" s="14">
        <v>0.432</v>
      </c>
      <c r="C920" t="s">
        <v>170</v>
      </c>
      <c r="D920" s="14">
        <v>2.248484848484E-2</v>
      </c>
      <c r="E920" s="14">
        <v>0.46079999999999999</v>
      </c>
      <c r="F920" t="s">
        <v>170</v>
      </c>
      <c r="G920" s="14">
        <v>2.2606060606060002E-2</v>
      </c>
      <c r="H920" s="14">
        <v>0.46479999999999999</v>
      </c>
      <c r="I920" t="s">
        <v>170</v>
      </c>
      <c r="J920" s="14">
        <v>4.1333332700000003E-2</v>
      </c>
      <c r="K920" s="301">
        <v>7.5925925925925911E-2</v>
      </c>
      <c r="L920" s="14">
        <v>0.45200000000000001</v>
      </c>
      <c r="M920" t="s">
        <v>170</v>
      </c>
      <c r="N920" s="14">
        <v>3.0909090909E-3</v>
      </c>
      <c r="O920" s="14">
        <v>0.45889999999999997</v>
      </c>
      <c r="P920" t="s">
        <v>170</v>
      </c>
      <c r="Q920" s="14">
        <v>2.7272727272700001E-3</v>
      </c>
      <c r="R920" s="14">
        <v>0.46729999999999999</v>
      </c>
      <c r="S920" t="s">
        <v>170</v>
      </c>
      <c r="T920" s="14">
        <v>4.3636364900000004E-3</v>
      </c>
      <c r="U920" s="301">
        <v>3.3849557522123846E-2</v>
      </c>
      <c r="V920" s="14">
        <v>0.47</v>
      </c>
      <c r="W920" s="27" t="s">
        <v>170</v>
      </c>
      <c r="X920" s="14">
        <v>0</v>
      </c>
      <c r="Y920" s="14">
        <v>0.49</v>
      </c>
      <c r="Z920" s="27" t="s">
        <v>170</v>
      </c>
      <c r="AA920" s="14">
        <v>0</v>
      </c>
      <c r="AB920" s="14">
        <v>0.49</v>
      </c>
      <c r="AC920" s="27" t="s">
        <v>170</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3" t="s">
        <v>1878</v>
      </c>
      <c r="B922" s="303"/>
      <c r="C922" s="303"/>
      <c r="D922" s="303"/>
      <c r="E922" s="303"/>
      <c r="F922" s="303"/>
      <c r="G922" s="303"/>
      <c r="H922" s="303"/>
      <c r="I922" s="303"/>
      <c r="J922" s="303"/>
      <c r="K922" s="303"/>
      <c r="L922" s="303"/>
      <c r="M922" s="303"/>
      <c r="N922" s="303"/>
      <c r="O922" s="303"/>
      <c r="P922" s="303"/>
      <c r="Q922" s="303"/>
      <c r="R922" s="303"/>
      <c r="S922" s="303"/>
      <c r="T922" s="303"/>
      <c r="U922" s="303"/>
      <c r="V922" s="122"/>
      <c r="W922" s="122"/>
      <c r="X922" s="122"/>
      <c r="Y922" s="122"/>
      <c r="Z922" s="122"/>
      <c r="AA922" s="122"/>
      <c r="AB922" s="122"/>
      <c r="AC922" s="122"/>
      <c r="AD922" s="122"/>
      <c r="AE922" s="122"/>
    </row>
    <row r="923" spans="1:31" x14ac:dyDescent="0.3">
      <c r="B923" s="304" t="s">
        <v>1700</v>
      </c>
      <c r="C923" s="304"/>
      <c r="D923" s="304" t="s">
        <v>1701</v>
      </c>
      <c r="E923" s="304" t="s">
        <v>1700</v>
      </c>
      <c r="F923" s="304"/>
      <c r="G923" s="304" t="s">
        <v>1701</v>
      </c>
      <c r="H923" s="304" t="s">
        <v>1700</v>
      </c>
      <c r="I923" s="304"/>
      <c r="J923" s="304" t="s">
        <v>1701</v>
      </c>
      <c r="K923" t="s">
        <v>170</v>
      </c>
      <c r="L923" s="304" t="s">
        <v>1700</v>
      </c>
      <c r="M923" s="304"/>
      <c r="N923" s="304" t="s">
        <v>1701</v>
      </c>
      <c r="O923" s="304" t="s">
        <v>1700</v>
      </c>
      <c r="P923" s="304"/>
      <c r="Q923" s="304" t="s">
        <v>1701</v>
      </c>
      <c r="R923" s="304" t="s">
        <v>1700</v>
      </c>
      <c r="S923" s="304"/>
      <c r="T923" s="304" t="s">
        <v>1701</v>
      </c>
      <c r="U923" t="s">
        <v>170</v>
      </c>
      <c r="V923" s="207" t="s">
        <v>1700</v>
      </c>
      <c r="W923" s="207"/>
      <c r="X923" s="207" t="s">
        <v>1701</v>
      </c>
      <c r="Y923" s="207" t="s">
        <v>1700</v>
      </c>
      <c r="Z923" s="207"/>
      <c r="AA923" s="207" t="s">
        <v>1701</v>
      </c>
      <c r="AB923" s="207" t="s">
        <v>1700</v>
      </c>
      <c r="AC923" s="207"/>
      <c r="AD923" s="207" t="s">
        <v>1701</v>
      </c>
      <c r="AE923" t="s">
        <v>170</v>
      </c>
    </row>
    <row r="924" spans="1:31" x14ac:dyDescent="0.3">
      <c r="A924" t="s">
        <v>172</v>
      </c>
      <c r="B924" s="2">
        <v>2767</v>
      </c>
      <c r="C924" t="s">
        <v>170</v>
      </c>
      <c r="D924" s="2">
        <v>159.39393939393901</v>
      </c>
      <c r="E924" s="2">
        <v>2558</v>
      </c>
      <c r="F924" t="s">
        <v>170</v>
      </c>
      <c r="G924" s="14">
        <v>146.666666666666</v>
      </c>
      <c r="H924" s="2">
        <v>3582</v>
      </c>
      <c r="I924" t="s">
        <v>170</v>
      </c>
      <c r="J924" s="14">
        <v>240</v>
      </c>
      <c r="K924" s="301">
        <v>0.29454282616552224</v>
      </c>
      <c r="L924" s="2">
        <v>278239</v>
      </c>
      <c r="M924" t="s">
        <v>170</v>
      </c>
      <c r="N924" s="2">
        <v>533.93939393939399</v>
      </c>
      <c r="O924" s="2">
        <v>289529</v>
      </c>
      <c r="P924" t="s">
        <v>170</v>
      </c>
      <c r="Q924" s="14">
        <v>309.69696969696901</v>
      </c>
      <c r="R924" s="2">
        <v>299179</v>
      </c>
      <c r="S924" t="s">
        <v>170</v>
      </c>
      <c r="T924" s="14">
        <v>258.78787199999999</v>
      </c>
      <c r="U924" s="301">
        <v>7.5259039890166371E-2</v>
      </c>
      <c r="V924" s="2">
        <v>13552624</v>
      </c>
      <c r="W924" s="27" t="s">
        <v>170</v>
      </c>
      <c r="X924" s="2">
        <v>692</v>
      </c>
      <c r="Y924" s="2">
        <v>13845790</v>
      </c>
      <c r="Z924" s="27" t="s">
        <v>170</v>
      </c>
      <c r="AA924" s="14">
        <v>652.12</v>
      </c>
      <c r="AB924" s="2">
        <v>14210945</v>
      </c>
      <c r="AC924" s="27" t="s">
        <v>170</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3" t="s">
        <v>1879</v>
      </c>
      <c r="B926" s="303"/>
      <c r="C926" s="303"/>
      <c r="D926" s="303"/>
      <c r="E926" s="303"/>
      <c r="F926" s="303"/>
      <c r="G926" s="303"/>
      <c r="H926" s="303"/>
      <c r="I926" s="303"/>
      <c r="J926" s="303"/>
      <c r="K926" s="303"/>
      <c r="L926" s="303"/>
      <c r="M926" s="303"/>
      <c r="N926" s="303"/>
      <c r="O926" s="303"/>
      <c r="P926" s="303"/>
      <c r="Q926" s="303"/>
      <c r="R926" s="303"/>
      <c r="S926" s="303"/>
      <c r="T926" s="303"/>
      <c r="U926" s="303"/>
      <c r="V926" s="122"/>
      <c r="W926" s="122"/>
      <c r="X926" s="122"/>
      <c r="Y926" s="122"/>
      <c r="Z926" s="122"/>
      <c r="AA926" s="122"/>
      <c r="AB926" s="122"/>
      <c r="AC926" s="122"/>
      <c r="AD926" s="122"/>
      <c r="AE926" s="122"/>
    </row>
    <row r="927" spans="1:31" x14ac:dyDescent="0.3">
      <c r="B927" s="304" t="s">
        <v>1700</v>
      </c>
      <c r="C927" s="304"/>
      <c r="D927" s="304" t="s">
        <v>1701</v>
      </c>
      <c r="E927" s="304" t="s">
        <v>1700</v>
      </c>
      <c r="F927" s="304"/>
      <c r="G927" s="304" t="s">
        <v>1701</v>
      </c>
      <c r="H927" s="304" t="s">
        <v>1700</v>
      </c>
      <c r="I927" s="304"/>
      <c r="J927" s="304" t="s">
        <v>1701</v>
      </c>
      <c r="K927" t="s">
        <v>170</v>
      </c>
      <c r="L927" s="304" t="s">
        <v>1700</v>
      </c>
      <c r="M927" s="304"/>
      <c r="N927" s="304" t="s">
        <v>1701</v>
      </c>
      <c r="O927" s="304" t="s">
        <v>1700</v>
      </c>
      <c r="P927" s="304"/>
      <c r="Q927" s="304" t="s">
        <v>1701</v>
      </c>
      <c r="R927" s="304" t="s">
        <v>1700</v>
      </c>
      <c r="S927" s="304"/>
      <c r="T927" s="304" t="s">
        <v>1701</v>
      </c>
      <c r="U927" t="s">
        <v>170</v>
      </c>
      <c r="V927" s="207" t="s">
        <v>1700</v>
      </c>
      <c r="W927" s="207"/>
      <c r="X927" s="207" t="s">
        <v>1701</v>
      </c>
      <c r="Y927" s="207" t="s">
        <v>1700</v>
      </c>
      <c r="Z927" s="207"/>
      <c r="AA927" s="207" t="s">
        <v>1701</v>
      </c>
      <c r="AB927" s="207" t="s">
        <v>1700</v>
      </c>
      <c r="AC927" s="207"/>
      <c r="AD927" s="207" t="s">
        <v>1701</v>
      </c>
      <c r="AE927" t="s">
        <v>170</v>
      </c>
    </row>
    <row r="928" spans="1:31" x14ac:dyDescent="0.3">
      <c r="A928" t="s">
        <v>172</v>
      </c>
      <c r="B928" s="2">
        <v>2430</v>
      </c>
      <c r="C928" t="s">
        <v>170</v>
      </c>
      <c r="D928" s="2">
        <v>129.09090909090901</v>
      </c>
      <c r="E928" s="2">
        <v>2306</v>
      </c>
      <c r="F928" t="s">
        <v>170</v>
      </c>
      <c r="G928" s="14">
        <v>124.24242424242399</v>
      </c>
      <c r="H928" s="2">
        <v>3457</v>
      </c>
      <c r="I928" t="s">
        <v>170</v>
      </c>
      <c r="J928" s="14">
        <v>244.84848</v>
      </c>
      <c r="K928" s="301">
        <v>0.42263374485596705</v>
      </c>
      <c r="L928" s="2">
        <v>248057</v>
      </c>
      <c r="M928" t="s">
        <v>170</v>
      </c>
      <c r="N928" s="2">
        <v>1032.72727272727</v>
      </c>
      <c r="O928" s="2">
        <v>259700</v>
      </c>
      <c r="P928" t="s">
        <v>170</v>
      </c>
      <c r="Q928" s="14">
        <v>948.48484848484804</v>
      </c>
      <c r="R928" s="2">
        <v>273556</v>
      </c>
      <c r="S928" t="s">
        <v>170</v>
      </c>
      <c r="T928" s="14">
        <v>804.24243200000001</v>
      </c>
      <c r="U928" s="301">
        <v>0.10279492213483192</v>
      </c>
      <c r="V928" s="2">
        <v>12392852</v>
      </c>
      <c r="W928" s="27" t="s">
        <v>170</v>
      </c>
      <c r="X928" s="2">
        <v>13533</v>
      </c>
      <c r="Y928" s="2">
        <v>12717801</v>
      </c>
      <c r="Z928" s="27" t="s">
        <v>170</v>
      </c>
      <c r="AA928" s="14">
        <v>11122.42</v>
      </c>
      <c r="AB928" s="2">
        <v>13103114</v>
      </c>
      <c r="AC928" s="27" t="s">
        <v>170</v>
      </c>
      <c r="AD928" s="14">
        <v>11237.58</v>
      </c>
      <c r="AE928" s="27">
        <v>5.7000000000000002E-2</v>
      </c>
    </row>
    <row r="929" spans="1:31" x14ac:dyDescent="0.3">
      <c r="A929" t="s">
        <v>1582</v>
      </c>
      <c r="B929" s="2">
        <v>1532</v>
      </c>
      <c r="C929" s="301">
        <v>0.63045267489711931</v>
      </c>
      <c r="D929" s="2">
        <v>127.87878787878699</v>
      </c>
      <c r="E929" s="2">
        <v>1223</v>
      </c>
      <c r="F929" s="301">
        <v>0.53035559410234168</v>
      </c>
      <c r="G929" s="14">
        <v>135.75757575757501</v>
      </c>
      <c r="H929" s="2">
        <v>1830</v>
      </c>
      <c r="I929" s="301">
        <v>0.52936071738501589</v>
      </c>
      <c r="J929" s="14">
        <v>273.33334400000001</v>
      </c>
      <c r="K929" s="301">
        <v>0.19451697127937337</v>
      </c>
      <c r="L929" s="2">
        <v>152284</v>
      </c>
      <c r="M929" s="301">
        <v>0.61390728743796785</v>
      </c>
      <c r="N929" s="2">
        <v>1058.7878787878701</v>
      </c>
      <c r="O929" s="2">
        <v>147125</v>
      </c>
      <c r="P929" s="301">
        <v>0.56651906045437039</v>
      </c>
      <c r="Q929" s="14">
        <v>1218.7878787878701</v>
      </c>
      <c r="R929" s="2">
        <v>161113</v>
      </c>
      <c r="S929" s="301">
        <v>0.58895801956454985</v>
      </c>
      <c r="T929" s="14">
        <v>1397.57581</v>
      </c>
      <c r="U929" s="301">
        <v>5.797720049381419E-2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1585</v>
      </c>
      <c r="B930" s="2">
        <v>898</v>
      </c>
      <c r="C930" s="301">
        <v>0.36954732510288069</v>
      </c>
      <c r="D930" s="2">
        <v>92.121212121212096</v>
      </c>
      <c r="E930" s="2">
        <v>1083</v>
      </c>
      <c r="F930" s="301">
        <v>0.46964440589765827</v>
      </c>
      <c r="G930" s="14">
        <v>122.424242424242</v>
      </c>
      <c r="H930" s="2">
        <v>1627</v>
      </c>
      <c r="I930" s="301">
        <v>0.47063928261498411</v>
      </c>
      <c r="J930" s="14">
        <v>258.78787199999999</v>
      </c>
      <c r="K930" s="301">
        <v>0.81180400890868598</v>
      </c>
      <c r="L930" s="2">
        <v>95773</v>
      </c>
      <c r="M930" s="301">
        <v>0.38609271256203209</v>
      </c>
      <c r="N930" s="2">
        <v>1146.0606060606001</v>
      </c>
      <c r="O930" s="2">
        <v>112575</v>
      </c>
      <c r="P930" s="301">
        <v>0.43348093954562955</v>
      </c>
      <c r="Q930" s="14">
        <v>1309.69696969696</v>
      </c>
      <c r="R930" s="2">
        <v>112443</v>
      </c>
      <c r="S930" s="301">
        <v>0.41104198043545015</v>
      </c>
      <c r="T930" s="14">
        <v>1340</v>
      </c>
      <c r="U930" s="301">
        <v>0.17405740657596608</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3" t="s">
        <v>1880</v>
      </c>
      <c r="B932" s="303"/>
      <c r="C932" s="303"/>
      <c r="D932" s="303"/>
      <c r="E932" s="303"/>
      <c r="F932" s="303"/>
      <c r="G932" s="303"/>
      <c r="H932" s="303"/>
      <c r="I932" s="303"/>
      <c r="J932" s="303"/>
      <c r="K932" s="303"/>
      <c r="L932" s="303"/>
      <c r="M932" s="303"/>
      <c r="N932" s="303"/>
      <c r="O932" s="303"/>
      <c r="P932" s="303"/>
      <c r="Q932" s="303"/>
      <c r="R932" s="303"/>
      <c r="S932" s="303"/>
      <c r="T932" s="303"/>
      <c r="U932" s="303"/>
      <c r="V932" s="122"/>
      <c r="W932" s="122"/>
      <c r="X932" s="122"/>
      <c r="Y932" s="122"/>
      <c r="Z932" s="122"/>
      <c r="AA932" s="122"/>
      <c r="AB932" s="122"/>
      <c r="AC932" s="122"/>
      <c r="AD932" s="122"/>
      <c r="AE932" s="122"/>
    </row>
    <row r="933" spans="1:31" x14ac:dyDescent="0.3">
      <c r="B933" s="304" t="s">
        <v>1700</v>
      </c>
      <c r="C933" s="304"/>
      <c r="D933" s="304" t="s">
        <v>1701</v>
      </c>
      <c r="E933" s="304" t="s">
        <v>1700</v>
      </c>
      <c r="F933" s="304"/>
      <c r="G933" s="304" t="s">
        <v>1701</v>
      </c>
      <c r="H933" s="304" t="s">
        <v>1700</v>
      </c>
      <c r="I933" s="304"/>
      <c r="J933" s="304" t="s">
        <v>1701</v>
      </c>
      <c r="K933" t="s">
        <v>170</v>
      </c>
      <c r="L933" s="304" t="s">
        <v>1700</v>
      </c>
      <c r="M933" s="304"/>
      <c r="N933" s="304" t="s">
        <v>1701</v>
      </c>
      <c r="O933" s="304" t="s">
        <v>1700</v>
      </c>
      <c r="P933" s="304"/>
      <c r="Q933" s="304" t="s">
        <v>1701</v>
      </c>
      <c r="R933" s="304" t="s">
        <v>1700</v>
      </c>
      <c r="S933" s="304"/>
      <c r="T933" s="304" t="s">
        <v>1701</v>
      </c>
      <c r="U933" t="s">
        <v>170</v>
      </c>
      <c r="V933" s="207" t="s">
        <v>1700</v>
      </c>
      <c r="W933" s="207"/>
      <c r="X933" s="207" t="s">
        <v>1701</v>
      </c>
      <c r="Y933" s="207" t="s">
        <v>1700</v>
      </c>
      <c r="Z933" s="207"/>
      <c r="AA933" s="207" t="s">
        <v>1701</v>
      </c>
      <c r="AB933" s="207" t="s">
        <v>1700</v>
      </c>
      <c r="AC933" s="207"/>
      <c r="AD933" s="207" t="s">
        <v>1701</v>
      </c>
      <c r="AE933" t="s">
        <v>170</v>
      </c>
    </row>
    <row r="934" spans="1:31" x14ac:dyDescent="0.3">
      <c r="A934" t="s">
        <v>172</v>
      </c>
      <c r="B934" s="2">
        <v>2211</v>
      </c>
      <c r="C934" t="s">
        <v>170</v>
      </c>
      <c r="D934" s="2">
        <v>122.424242424242</v>
      </c>
      <c r="E934" s="2">
        <v>2018</v>
      </c>
      <c r="F934" t="s">
        <v>170</v>
      </c>
      <c r="G934" s="14">
        <v>118.787878787878</v>
      </c>
      <c r="H934" s="2">
        <v>2769</v>
      </c>
      <c r="I934" t="s">
        <v>170</v>
      </c>
      <c r="J934" s="14">
        <v>273.33334400000001</v>
      </c>
      <c r="K934" s="301">
        <v>0.25237449118046135</v>
      </c>
      <c r="L934" s="2">
        <v>177958</v>
      </c>
      <c r="M934" t="s">
        <v>170</v>
      </c>
      <c r="N934" s="2">
        <v>985.45454545454504</v>
      </c>
      <c r="O934" s="2">
        <v>201596</v>
      </c>
      <c r="P934" t="s">
        <v>170</v>
      </c>
      <c r="Q934" s="14">
        <v>1018.1818181818099</v>
      </c>
      <c r="R934" s="2">
        <v>195463</v>
      </c>
      <c r="S934" t="s">
        <v>170</v>
      </c>
      <c r="T934" s="14">
        <v>1226.6666299999999</v>
      </c>
      <c r="U934" s="301">
        <v>9.8365906562222549E-2</v>
      </c>
      <c r="V934" s="2">
        <v>8304365</v>
      </c>
      <c r="W934" s="27" t="s">
        <v>170</v>
      </c>
      <c r="X934" s="2">
        <v>10569</v>
      </c>
      <c r="Y934" s="2">
        <v>8526029</v>
      </c>
      <c r="Z934" s="27" t="s">
        <v>170</v>
      </c>
      <c r="AA934" s="14">
        <v>9565.4500000000007</v>
      </c>
      <c r="AB934" s="2">
        <v>8140180</v>
      </c>
      <c r="AC934" s="27" t="s">
        <v>170</v>
      </c>
      <c r="AD934" s="14">
        <v>10164.85</v>
      </c>
      <c r="AE934" s="27">
        <v>-0.02</v>
      </c>
    </row>
    <row r="935" spans="1:31" x14ac:dyDescent="0.3">
      <c r="A935" t="s">
        <v>1582</v>
      </c>
      <c r="B935" s="2">
        <v>1365</v>
      </c>
      <c r="C935" s="301">
        <v>0.61736770691994569</v>
      </c>
      <c r="D935" s="2">
        <v>120.60606060606</v>
      </c>
      <c r="E935" s="2">
        <v>1086</v>
      </c>
      <c r="F935" s="301">
        <v>0.53815659068384536</v>
      </c>
      <c r="G935" s="14">
        <v>120.60606060606</v>
      </c>
      <c r="H935" s="2">
        <v>1494</v>
      </c>
      <c r="I935" s="301">
        <v>0.53954496208017333</v>
      </c>
      <c r="J935" s="14">
        <v>296.96969999999999</v>
      </c>
      <c r="K935" s="301">
        <v>9.4505494505494503E-2</v>
      </c>
      <c r="L935" s="2">
        <v>115659</v>
      </c>
      <c r="M935" s="301">
        <v>0.64992301554299325</v>
      </c>
      <c r="N935" s="2">
        <v>960.60606060606005</v>
      </c>
      <c r="O935" s="2">
        <v>118756</v>
      </c>
      <c r="P935" s="301">
        <v>0.58907914839580156</v>
      </c>
      <c r="Q935" s="14">
        <v>1176.3636363636299</v>
      </c>
      <c r="R935" s="2">
        <v>120586</v>
      </c>
      <c r="S935" s="301">
        <v>0.61692494231644868</v>
      </c>
      <c r="T935" s="14">
        <v>1310.3030000000001</v>
      </c>
      <c r="U935" s="301">
        <v>4.2599365375803007E-2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1585</v>
      </c>
      <c r="B936" s="2">
        <v>846</v>
      </c>
      <c r="C936" s="301">
        <v>0.38263229308005425</v>
      </c>
      <c r="D936" s="2">
        <v>97.575757575757606</v>
      </c>
      <c r="E936" s="2">
        <v>932</v>
      </c>
      <c r="F936" s="301">
        <v>0.46184340931615459</v>
      </c>
      <c r="G936" s="14">
        <v>95.757575757575694</v>
      </c>
      <c r="H936" s="2">
        <v>1275</v>
      </c>
      <c r="I936" s="301">
        <v>0.46045503791982667</v>
      </c>
      <c r="J936" s="14">
        <v>250.30302399999999</v>
      </c>
      <c r="K936" s="301">
        <v>0.50709219858156029</v>
      </c>
      <c r="L936" s="2">
        <v>62299</v>
      </c>
      <c r="M936" s="301">
        <v>0.35007698445700669</v>
      </c>
      <c r="N936" s="2">
        <v>899.39393939393904</v>
      </c>
      <c r="O936" s="2">
        <v>82840</v>
      </c>
      <c r="P936" s="301">
        <v>0.4109208516041985</v>
      </c>
      <c r="Q936" s="14">
        <v>1138.7878787878701</v>
      </c>
      <c r="R936" s="2">
        <v>74877</v>
      </c>
      <c r="S936" s="301">
        <v>0.38307505768355138</v>
      </c>
      <c r="T936" s="14">
        <v>1417.57581</v>
      </c>
      <c r="U936" s="301">
        <v>0.20189730172233905</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3" t="s">
        <v>1881</v>
      </c>
      <c r="B938" s="303"/>
      <c r="C938" s="303"/>
      <c r="D938" s="303"/>
      <c r="E938" s="303"/>
      <c r="F938" s="303"/>
      <c r="G938" s="303"/>
      <c r="H938" s="303"/>
      <c r="I938" s="303"/>
      <c r="J938" s="303"/>
      <c r="K938" s="303"/>
      <c r="L938" s="303"/>
      <c r="M938" s="303"/>
      <c r="N938" s="303"/>
      <c r="O938" s="303"/>
      <c r="P938" s="303"/>
      <c r="Q938" s="303"/>
      <c r="R938" s="303"/>
      <c r="S938" s="303"/>
      <c r="T938" s="303"/>
      <c r="U938" s="303"/>
      <c r="V938" s="122"/>
      <c r="W938" s="122"/>
      <c r="X938" s="122"/>
      <c r="Y938" s="122"/>
      <c r="Z938" s="122"/>
      <c r="AA938" s="122"/>
      <c r="AB938" s="122"/>
      <c r="AC938" s="122"/>
      <c r="AD938" s="122"/>
      <c r="AE938" s="122"/>
    </row>
    <row r="939" spans="1:31" x14ac:dyDescent="0.3">
      <c r="B939" s="304" t="s">
        <v>1700</v>
      </c>
      <c r="C939" s="304"/>
      <c r="D939" s="304" t="s">
        <v>1701</v>
      </c>
      <c r="E939" s="304" t="s">
        <v>1700</v>
      </c>
      <c r="F939" s="304"/>
      <c r="G939" s="304" t="s">
        <v>1701</v>
      </c>
      <c r="H939" s="304" t="s">
        <v>1700</v>
      </c>
      <c r="I939" s="304"/>
      <c r="J939" s="304" t="s">
        <v>1701</v>
      </c>
      <c r="K939" t="s">
        <v>170</v>
      </c>
      <c r="L939" s="304" t="s">
        <v>1700</v>
      </c>
      <c r="M939" s="304"/>
      <c r="N939" s="304" t="s">
        <v>1701</v>
      </c>
      <c r="O939" s="304" t="s">
        <v>1700</v>
      </c>
      <c r="P939" s="304"/>
      <c r="Q939" s="304" t="s">
        <v>1701</v>
      </c>
      <c r="R939" s="304" t="s">
        <v>1700</v>
      </c>
      <c r="S939" s="304"/>
      <c r="T939" s="304" t="s">
        <v>1701</v>
      </c>
      <c r="U939" t="s">
        <v>170</v>
      </c>
      <c r="V939" s="207" t="s">
        <v>1700</v>
      </c>
      <c r="W939" s="207"/>
      <c r="X939" s="207" t="s">
        <v>1701</v>
      </c>
      <c r="Y939" s="207" t="s">
        <v>1700</v>
      </c>
      <c r="Z939" s="207"/>
      <c r="AA939" s="207" t="s">
        <v>1701</v>
      </c>
      <c r="AB939" s="207" t="s">
        <v>1700</v>
      </c>
      <c r="AC939" s="207"/>
      <c r="AD939" s="207" t="s">
        <v>1701</v>
      </c>
      <c r="AE939" t="s">
        <v>170</v>
      </c>
    </row>
    <row r="940" spans="1:31" x14ac:dyDescent="0.3">
      <c r="A940" t="s">
        <v>172</v>
      </c>
      <c r="B940" s="2">
        <v>0</v>
      </c>
      <c r="C940" t="s">
        <v>170</v>
      </c>
      <c r="D940" s="2">
        <v>80</v>
      </c>
      <c r="E940" s="2">
        <v>0</v>
      </c>
      <c r="F940" t="s">
        <v>170</v>
      </c>
      <c r="G940" s="14">
        <v>10.303030303030299</v>
      </c>
      <c r="H940" s="2">
        <v>83</v>
      </c>
      <c r="I940" t="s">
        <v>170</v>
      </c>
      <c r="J940" s="14">
        <v>49.0909081</v>
      </c>
      <c r="L940" s="2">
        <v>13033</v>
      </c>
      <c r="M940" t="s">
        <v>170</v>
      </c>
      <c r="N940" s="2">
        <v>332.12121212121201</v>
      </c>
      <c r="O940" s="2">
        <v>14715</v>
      </c>
      <c r="P940" t="s">
        <v>170</v>
      </c>
      <c r="Q940" s="14">
        <v>453.33333333333297</v>
      </c>
      <c r="R940" s="2">
        <v>15027</v>
      </c>
      <c r="S940" t="s">
        <v>170</v>
      </c>
      <c r="T940" s="14">
        <v>457.57574499999998</v>
      </c>
      <c r="U940" s="301">
        <v>0.15299624031305148</v>
      </c>
      <c r="V940" s="2">
        <v>821463</v>
      </c>
      <c r="W940" s="27" t="s">
        <v>170</v>
      </c>
      <c r="X940" s="2">
        <v>2253</v>
      </c>
      <c r="Y940" s="2">
        <v>818591</v>
      </c>
      <c r="Z940" s="27" t="s">
        <v>170</v>
      </c>
      <c r="AA940" s="14">
        <v>2450.3000000000002</v>
      </c>
      <c r="AB940" s="2">
        <v>806733</v>
      </c>
      <c r="AC940" s="27" t="s">
        <v>170</v>
      </c>
      <c r="AD940" s="14">
        <v>3016.36</v>
      </c>
      <c r="AE940" s="27">
        <v>-1.7999999999999999E-2</v>
      </c>
    </row>
    <row r="941" spans="1:31" x14ac:dyDescent="0.3">
      <c r="A941" t="s">
        <v>1582</v>
      </c>
      <c r="B941" s="2">
        <v>0</v>
      </c>
      <c r="C941" s="2">
        <v>80</v>
      </c>
      <c r="D941" t="s">
        <v>170</v>
      </c>
      <c r="E941" s="2">
        <v>0</v>
      </c>
      <c r="F941" s="14">
        <v>10.303030303030299</v>
      </c>
      <c r="G941" t="s">
        <v>170</v>
      </c>
      <c r="H941" s="2">
        <v>48</v>
      </c>
      <c r="I941" s="301">
        <v>0.57831325301204817</v>
      </c>
      <c r="J941" s="14">
        <v>36.969695999999999</v>
      </c>
      <c r="L941" s="2">
        <v>4798</v>
      </c>
      <c r="M941" s="301">
        <v>0.36814240773421314</v>
      </c>
      <c r="N941" s="2">
        <v>229.69696969696901</v>
      </c>
      <c r="O941" s="2">
        <v>4349</v>
      </c>
      <c r="P941" s="301">
        <v>0.29554875976894324</v>
      </c>
      <c r="Q941" s="14">
        <v>232.12121212121201</v>
      </c>
      <c r="R941" s="2">
        <v>4975</v>
      </c>
      <c r="S941" s="301">
        <v>0.33107073933586212</v>
      </c>
      <c r="T941" s="14">
        <v>298.18182400000001</v>
      </c>
      <c r="U941" s="301">
        <v>3.6890370987911633E-2</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1585</v>
      </c>
      <c r="B942" s="2">
        <v>0</v>
      </c>
      <c r="C942" s="2">
        <v>80</v>
      </c>
      <c r="D942" t="s">
        <v>170</v>
      </c>
      <c r="E942" s="2">
        <v>0</v>
      </c>
      <c r="F942" s="14">
        <v>10.303030303030299</v>
      </c>
      <c r="G942" t="s">
        <v>170</v>
      </c>
      <c r="H942" s="2">
        <v>35</v>
      </c>
      <c r="I942" s="301">
        <v>0.42168674698795183</v>
      </c>
      <c r="J942" s="14">
        <v>35.757576</v>
      </c>
      <c r="L942" s="2">
        <v>8235</v>
      </c>
      <c r="M942" s="301">
        <v>0.63185759226578686</v>
      </c>
      <c r="N942" s="2">
        <v>293.93939393939303</v>
      </c>
      <c r="O942" s="2">
        <v>10366</v>
      </c>
      <c r="P942" s="301">
        <v>0.70445124023105676</v>
      </c>
      <c r="Q942" s="14">
        <v>449.69696969696901</v>
      </c>
      <c r="R942" s="2">
        <v>10052</v>
      </c>
      <c r="S942" s="301">
        <v>0.66892926066413794</v>
      </c>
      <c r="T942" s="14">
        <v>473.33334400000001</v>
      </c>
      <c r="U942" s="301">
        <v>0.22064359441408621</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3" t="s">
        <v>1882</v>
      </c>
      <c r="B944" s="303"/>
      <c r="C944" s="303"/>
      <c r="D944" s="303"/>
      <c r="E944" s="303"/>
      <c r="F944" s="303"/>
      <c r="G944" s="303"/>
      <c r="H944" s="303"/>
      <c r="I944" s="303"/>
      <c r="J944" s="303"/>
      <c r="K944" s="303"/>
      <c r="L944" s="303"/>
      <c r="M944" s="303"/>
      <c r="N944" s="303"/>
      <c r="O944" s="303"/>
      <c r="P944" s="303"/>
      <c r="Q944" s="303"/>
      <c r="R944" s="303"/>
      <c r="S944" s="303"/>
      <c r="T944" s="303"/>
      <c r="U944" s="303"/>
      <c r="V944" s="122"/>
      <c r="W944" s="122"/>
      <c r="X944" s="122"/>
      <c r="Y944" s="122"/>
      <c r="Z944" s="122"/>
      <c r="AA944" s="122"/>
      <c r="AB944" s="122"/>
      <c r="AC944" s="122"/>
      <c r="AD944" s="122"/>
      <c r="AE944" s="122"/>
    </row>
    <row r="945" spans="1:31" x14ac:dyDescent="0.3">
      <c r="B945" s="304" t="s">
        <v>1700</v>
      </c>
      <c r="C945" s="304"/>
      <c r="D945" s="304" t="s">
        <v>1701</v>
      </c>
      <c r="E945" s="304" t="s">
        <v>1700</v>
      </c>
      <c r="F945" s="304"/>
      <c r="G945" s="304" t="s">
        <v>1701</v>
      </c>
      <c r="H945" s="304" t="s">
        <v>1700</v>
      </c>
      <c r="I945" s="304"/>
      <c r="J945" s="304" t="s">
        <v>1701</v>
      </c>
      <c r="K945" t="s">
        <v>170</v>
      </c>
      <c r="L945" s="304" t="s">
        <v>1700</v>
      </c>
      <c r="M945" s="304"/>
      <c r="N945" s="304" t="s">
        <v>1701</v>
      </c>
      <c r="O945" s="304" t="s">
        <v>1700</v>
      </c>
      <c r="P945" s="304"/>
      <c r="Q945" s="304" t="s">
        <v>1701</v>
      </c>
      <c r="R945" s="304" t="s">
        <v>1700</v>
      </c>
      <c r="S945" s="304"/>
      <c r="T945" s="304" t="s">
        <v>1701</v>
      </c>
      <c r="U945" t="s">
        <v>170</v>
      </c>
      <c r="V945" s="207" t="s">
        <v>1700</v>
      </c>
      <c r="W945" s="207"/>
      <c r="X945" s="207" t="s">
        <v>1701</v>
      </c>
      <c r="Y945" s="207" t="s">
        <v>1700</v>
      </c>
      <c r="Z945" s="207"/>
      <c r="AA945" s="207" t="s">
        <v>1701</v>
      </c>
      <c r="AB945" s="207" t="s">
        <v>1700</v>
      </c>
      <c r="AC945" s="207"/>
      <c r="AD945" s="207" t="s">
        <v>1701</v>
      </c>
      <c r="AE945" t="s">
        <v>170</v>
      </c>
    </row>
    <row r="946" spans="1:31" x14ac:dyDescent="0.3">
      <c r="A946" t="s">
        <v>172</v>
      </c>
      <c r="B946" s="2">
        <v>33</v>
      </c>
      <c r="C946" t="s">
        <v>170</v>
      </c>
      <c r="D946" s="2">
        <v>21.818181818181799</v>
      </c>
      <c r="E946" s="2">
        <v>0</v>
      </c>
      <c r="F946" t="s">
        <v>170</v>
      </c>
      <c r="G946" s="14">
        <v>10.303030303030299</v>
      </c>
      <c r="H946" s="2">
        <v>0</v>
      </c>
      <c r="I946" t="s">
        <v>170</v>
      </c>
      <c r="J946" s="14">
        <v>11.515152</v>
      </c>
      <c r="K946" s="301">
        <v>-1</v>
      </c>
      <c r="L946" s="2">
        <v>2880</v>
      </c>
      <c r="M946" t="s">
        <v>170</v>
      </c>
      <c r="N946" s="2">
        <v>183.636363636363</v>
      </c>
      <c r="O946" s="2">
        <v>3102</v>
      </c>
      <c r="P946" t="s">
        <v>170</v>
      </c>
      <c r="Q946" s="14">
        <v>274.54545454545399</v>
      </c>
      <c r="R946" s="2">
        <v>2520</v>
      </c>
      <c r="S946" t="s">
        <v>170</v>
      </c>
      <c r="T946" s="14">
        <v>209.090912</v>
      </c>
      <c r="U946" s="301">
        <v>-0.125</v>
      </c>
      <c r="V946" s="2">
        <v>95144</v>
      </c>
      <c r="W946" s="27" t="s">
        <v>170</v>
      </c>
      <c r="X946" s="2">
        <v>1279</v>
      </c>
      <c r="Y946" s="2">
        <v>91680</v>
      </c>
      <c r="Z946" s="27" t="s">
        <v>170</v>
      </c>
      <c r="AA946" s="14">
        <v>1234.55</v>
      </c>
      <c r="AB946" s="2">
        <v>97757</v>
      </c>
      <c r="AC946" s="27" t="s">
        <v>170</v>
      </c>
      <c r="AD946" s="14">
        <v>1241.21</v>
      </c>
      <c r="AE946" s="27">
        <v>2.7E-2</v>
      </c>
    </row>
    <row r="947" spans="1:31" x14ac:dyDescent="0.3">
      <c r="A947" t="s">
        <v>1582</v>
      </c>
      <c r="B947" s="2">
        <v>33</v>
      </c>
      <c r="C947" s="301">
        <v>1</v>
      </c>
      <c r="D947" s="2">
        <v>21.818181818181799</v>
      </c>
      <c r="E947" s="2">
        <v>0</v>
      </c>
      <c r="F947" s="2">
        <v>10.303030303030299</v>
      </c>
      <c r="G947" t="s">
        <v>170</v>
      </c>
      <c r="H947" s="2">
        <v>0</v>
      </c>
      <c r="I947" s="14">
        <v>11.515152</v>
      </c>
      <c r="J947" t="s">
        <v>170</v>
      </c>
      <c r="K947" s="301">
        <v>-1</v>
      </c>
      <c r="L947" s="2">
        <v>1709</v>
      </c>
      <c r="M947" s="301">
        <v>0.59340277777777772</v>
      </c>
      <c r="N947" s="2">
        <v>136.969696969696</v>
      </c>
      <c r="O947" s="2">
        <v>1573</v>
      </c>
      <c r="P947" s="301">
        <v>0.50709219858156029</v>
      </c>
      <c r="Q947" s="2">
        <v>173.333333333333</v>
      </c>
      <c r="R947" s="2">
        <v>1420</v>
      </c>
      <c r="S947" s="301">
        <v>0.56349206349206349</v>
      </c>
      <c r="T947" s="14">
        <v>171.515152</v>
      </c>
      <c r="U947" s="301">
        <v>-0.16910473961380926</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1585</v>
      </c>
      <c r="B948" s="2">
        <v>0</v>
      </c>
      <c r="C948" s="301">
        <v>0</v>
      </c>
      <c r="D948" s="2">
        <v>80</v>
      </c>
      <c r="E948" s="2">
        <v>0</v>
      </c>
      <c r="F948" s="14">
        <v>10.303030303030299</v>
      </c>
      <c r="G948" t="s">
        <v>170</v>
      </c>
      <c r="H948" s="2">
        <v>0</v>
      </c>
      <c r="I948" s="14">
        <v>11.515152</v>
      </c>
      <c r="J948" t="s">
        <v>170</v>
      </c>
      <c r="L948" s="2">
        <v>1171</v>
      </c>
      <c r="M948" s="301">
        <v>0.40659722222222222</v>
      </c>
      <c r="N948" s="2">
        <v>145.45454545454501</v>
      </c>
      <c r="O948" s="2">
        <v>1529</v>
      </c>
      <c r="P948" s="301">
        <v>0.49290780141843971</v>
      </c>
      <c r="Q948" s="14">
        <v>190.30303030303</v>
      </c>
      <c r="R948" s="2">
        <v>1100</v>
      </c>
      <c r="S948" s="301">
        <v>0.43650793650793651</v>
      </c>
      <c r="T948" s="14">
        <v>142.42424</v>
      </c>
      <c r="U948" s="301">
        <v>-6.0631938514090523E-2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3" t="s">
        <v>1883</v>
      </c>
      <c r="B950" s="303"/>
      <c r="C950" s="303"/>
      <c r="D950" s="303"/>
      <c r="E950" s="303"/>
      <c r="F950" s="303"/>
      <c r="G950" s="303"/>
      <c r="H950" s="303"/>
      <c r="I950" s="303"/>
      <c r="J950" s="303"/>
      <c r="K950" s="303"/>
      <c r="L950" s="303"/>
      <c r="M950" s="303"/>
      <c r="N950" s="303"/>
      <c r="O950" s="303"/>
      <c r="P950" s="303"/>
      <c r="Q950" s="303"/>
      <c r="R950" s="303"/>
      <c r="S950" s="303"/>
      <c r="T950" s="303"/>
      <c r="U950" s="303"/>
      <c r="V950" s="122"/>
      <c r="W950" s="122"/>
      <c r="X950" s="122"/>
      <c r="Y950" s="122"/>
      <c r="Z950" s="122"/>
      <c r="AA950" s="122"/>
      <c r="AB950" s="122"/>
      <c r="AC950" s="122"/>
      <c r="AD950" s="122"/>
      <c r="AE950" s="122"/>
    </row>
    <row r="951" spans="1:31" x14ac:dyDescent="0.3">
      <c r="B951" s="304" t="s">
        <v>1700</v>
      </c>
      <c r="C951" s="304"/>
      <c r="D951" s="304" t="s">
        <v>1701</v>
      </c>
      <c r="E951" s="304" t="s">
        <v>1700</v>
      </c>
      <c r="F951" s="304"/>
      <c r="G951" s="304" t="s">
        <v>1701</v>
      </c>
      <c r="H951" s="304" t="s">
        <v>1700</v>
      </c>
      <c r="I951" s="304"/>
      <c r="J951" s="304" t="s">
        <v>1701</v>
      </c>
      <c r="K951" t="s">
        <v>170</v>
      </c>
      <c r="L951" s="304" t="s">
        <v>1700</v>
      </c>
      <c r="M951" s="304"/>
      <c r="N951" s="304" t="s">
        <v>1701</v>
      </c>
      <c r="O951" s="304" t="s">
        <v>1700</v>
      </c>
      <c r="P951" s="304"/>
      <c r="Q951" s="304" t="s">
        <v>1701</v>
      </c>
      <c r="R951" s="304" t="s">
        <v>1700</v>
      </c>
      <c r="S951" s="304"/>
      <c r="T951" s="304" t="s">
        <v>1701</v>
      </c>
      <c r="U951" t="s">
        <v>170</v>
      </c>
      <c r="V951" s="207" t="s">
        <v>1700</v>
      </c>
      <c r="W951" s="207"/>
      <c r="X951" s="207" t="s">
        <v>1701</v>
      </c>
      <c r="Y951" s="207" t="s">
        <v>1700</v>
      </c>
      <c r="Z951" s="207"/>
      <c r="AA951" s="207" t="s">
        <v>1701</v>
      </c>
      <c r="AB951" s="207" t="s">
        <v>1700</v>
      </c>
      <c r="AC951" s="207"/>
      <c r="AD951" s="207" t="s">
        <v>1701</v>
      </c>
      <c r="AE951" t="s">
        <v>170</v>
      </c>
    </row>
    <row r="952" spans="1:31" x14ac:dyDescent="0.3">
      <c r="A952" t="s">
        <v>172</v>
      </c>
      <c r="B952" s="2">
        <v>19</v>
      </c>
      <c r="C952" t="s">
        <v>170</v>
      </c>
      <c r="D952" s="2">
        <v>20</v>
      </c>
      <c r="E952" s="2">
        <v>32</v>
      </c>
      <c r="F952" t="s">
        <v>170</v>
      </c>
      <c r="G952" s="14">
        <v>20.606060606060598</v>
      </c>
      <c r="H952" s="2">
        <v>80</v>
      </c>
      <c r="I952" t="s">
        <v>170</v>
      </c>
      <c r="J952" s="14">
        <v>62.4242439</v>
      </c>
      <c r="K952" s="301">
        <v>3.2105263157894739</v>
      </c>
      <c r="L952" s="2">
        <v>8928</v>
      </c>
      <c r="M952" t="s">
        <v>170</v>
      </c>
      <c r="N952" s="2">
        <v>227.87878787878699</v>
      </c>
      <c r="O952" s="2">
        <v>10195</v>
      </c>
      <c r="P952" t="s">
        <v>170</v>
      </c>
      <c r="Q952" s="14">
        <v>228.48484848484799</v>
      </c>
      <c r="R952" s="2">
        <v>12270</v>
      </c>
      <c r="S952" t="s">
        <v>170</v>
      </c>
      <c r="T952" s="14">
        <v>409.09089999999998</v>
      </c>
      <c r="U952" s="301">
        <v>0.37432795698924731</v>
      </c>
      <c r="V952" s="2">
        <v>1491808</v>
      </c>
      <c r="W952" s="27" t="s">
        <v>170</v>
      </c>
      <c r="X952" s="2">
        <v>3648</v>
      </c>
      <c r="Y952" s="2">
        <v>1645396</v>
      </c>
      <c r="Z952" s="27" t="s">
        <v>170</v>
      </c>
      <c r="AA952" s="14">
        <v>3444.85</v>
      </c>
      <c r="AB952" s="2">
        <v>1860890</v>
      </c>
      <c r="AC952" s="27" t="s">
        <v>170</v>
      </c>
      <c r="AD952" s="14">
        <v>4147.2700000000004</v>
      </c>
      <c r="AE952" s="27">
        <v>0.247</v>
      </c>
    </row>
    <row r="953" spans="1:31" x14ac:dyDescent="0.3">
      <c r="A953" t="s">
        <v>1582</v>
      </c>
      <c r="B953" s="2">
        <v>19</v>
      </c>
      <c r="C953" s="301">
        <v>1</v>
      </c>
      <c r="D953" s="2">
        <v>20</v>
      </c>
      <c r="E953" s="2">
        <v>10</v>
      </c>
      <c r="F953" s="301">
        <v>0.3125</v>
      </c>
      <c r="G953" s="14">
        <v>10.303030303030299</v>
      </c>
      <c r="H953" s="2">
        <v>33</v>
      </c>
      <c r="I953" s="301">
        <v>0.41249999999999998</v>
      </c>
      <c r="J953" s="14">
        <v>36.363636</v>
      </c>
      <c r="K953" s="301">
        <v>0.73684210526315785</v>
      </c>
      <c r="L953" s="2">
        <v>5947</v>
      </c>
      <c r="M953" s="301">
        <v>0.66610663082437271</v>
      </c>
      <c r="N953" s="2">
        <v>215.15151515151501</v>
      </c>
      <c r="O953" s="2">
        <v>6787</v>
      </c>
      <c r="P953" s="301">
        <v>0.66571848945561551</v>
      </c>
      <c r="Q953" s="14">
        <v>237.575757575757</v>
      </c>
      <c r="R953" s="2">
        <v>8250</v>
      </c>
      <c r="S953" s="301">
        <v>0.67237163814180934</v>
      </c>
      <c r="T953" s="14">
        <v>389.69695999999999</v>
      </c>
      <c r="U953" s="301">
        <v>0.38725407768622833</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1585</v>
      </c>
      <c r="B954" s="2">
        <v>0</v>
      </c>
      <c r="C954" s="301">
        <v>0</v>
      </c>
      <c r="D954" s="2">
        <v>80</v>
      </c>
      <c r="E954" s="2">
        <v>22</v>
      </c>
      <c r="F954" s="301">
        <v>0.6875</v>
      </c>
      <c r="G954" s="14">
        <v>17.5757575757575</v>
      </c>
      <c r="H954" s="2">
        <v>47</v>
      </c>
      <c r="I954" s="301">
        <v>0.58750000000000002</v>
      </c>
      <c r="J954" s="14">
        <v>46.6666679</v>
      </c>
      <c r="L954" s="2">
        <v>2981</v>
      </c>
      <c r="M954" s="301">
        <v>0.33389336917562723</v>
      </c>
      <c r="N954" s="2">
        <v>205.45454545454501</v>
      </c>
      <c r="O954" s="2">
        <v>3408</v>
      </c>
      <c r="P954" s="301">
        <v>0.33428151054438449</v>
      </c>
      <c r="Q954" s="14">
        <v>211.51515151515099</v>
      </c>
      <c r="R954" s="2">
        <v>4020</v>
      </c>
      <c r="S954" s="301">
        <v>0.32762836185819072</v>
      </c>
      <c r="T954" s="14">
        <v>342.42425500000002</v>
      </c>
      <c r="U954" s="301">
        <v>0.34854075813485408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3" t="s">
        <v>1884</v>
      </c>
      <c r="B956" s="303"/>
      <c r="C956" s="303"/>
      <c r="D956" s="303"/>
      <c r="E956" s="303"/>
      <c r="F956" s="303"/>
      <c r="G956" s="303"/>
      <c r="H956" s="303"/>
      <c r="I956" s="303"/>
      <c r="J956" s="303"/>
      <c r="K956" s="303"/>
      <c r="L956" s="303"/>
      <c r="M956" s="303"/>
      <c r="N956" s="303"/>
      <c r="O956" s="303"/>
      <c r="P956" s="303"/>
      <c r="Q956" s="303"/>
      <c r="R956" s="303"/>
      <c r="S956" s="303"/>
      <c r="T956" s="303"/>
      <c r="U956" s="303"/>
      <c r="V956" s="122"/>
      <c r="W956" s="122"/>
      <c r="X956" s="122"/>
      <c r="Y956" s="122"/>
      <c r="Z956" s="122"/>
      <c r="AA956" s="122"/>
      <c r="AB956" s="122"/>
      <c r="AC956" s="122"/>
      <c r="AD956" s="122"/>
      <c r="AE956" s="122"/>
    </row>
    <row r="957" spans="1:31" x14ac:dyDescent="0.3">
      <c r="B957" s="304" t="s">
        <v>1700</v>
      </c>
      <c r="C957" s="304"/>
      <c r="D957" s="304" t="s">
        <v>1701</v>
      </c>
      <c r="E957" s="304" t="s">
        <v>1700</v>
      </c>
      <c r="F957" s="304"/>
      <c r="G957" s="304" t="s">
        <v>1701</v>
      </c>
      <c r="H957" s="304" t="s">
        <v>1700</v>
      </c>
      <c r="I957" s="304"/>
      <c r="J957" s="304" t="s">
        <v>1701</v>
      </c>
      <c r="K957" t="s">
        <v>170</v>
      </c>
      <c r="L957" s="304" t="s">
        <v>1700</v>
      </c>
      <c r="M957" s="304"/>
      <c r="N957" s="304" t="s">
        <v>1701</v>
      </c>
      <c r="O957" s="304" t="s">
        <v>1700</v>
      </c>
      <c r="P957" s="304"/>
      <c r="Q957" s="304" t="s">
        <v>1701</v>
      </c>
      <c r="R957" s="304" t="s">
        <v>1700</v>
      </c>
      <c r="S957" s="304"/>
      <c r="T957" s="304" t="s">
        <v>1701</v>
      </c>
      <c r="U957" t="s">
        <v>170</v>
      </c>
      <c r="V957" s="207" t="s">
        <v>1700</v>
      </c>
      <c r="W957" s="207"/>
      <c r="X957" s="207" t="s">
        <v>1701</v>
      </c>
      <c r="Y957" s="207" t="s">
        <v>1700</v>
      </c>
      <c r="Z957" s="207"/>
      <c r="AA957" s="207" t="s">
        <v>1701</v>
      </c>
      <c r="AB957" s="207" t="s">
        <v>1700</v>
      </c>
      <c r="AC957" s="207"/>
      <c r="AD957" s="207" t="s">
        <v>1701</v>
      </c>
      <c r="AE957" t="s">
        <v>170</v>
      </c>
    </row>
    <row r="958" spans="1:31" x14ac:dyDescent="0.3">
      <c r="A958" t="s">
        <v>172</v>
      </c>
      <c r="B958" s="2">
        <v>0</v>
      </c>
      <c r="C958" t="s">
        <v>170</v>
      </c>
      <c r="D958" s="2">
        <v>80</v>
      </c>
      <c r="E958" s="2">
        <v>0</v>
      </c>
      <c r="F958" t="s">
        <v>170</v>
      </c>
      <c r="G958" s="14">
        <v>10.303030303030299</v>
      </c>
      <c r="H958" s="2">
        <v>0</v>
      </c>
      <c r="I958" t="s">
        <v>170</v>
      </c>
      <c r="J958" s="14">
        <v>11.515152</v>
      </c>
      <c r="L958" s="2">
        <v>270</v>
      </c>
      <c r="M958" t="s">
        <v>170</v>
      </c>
      <c r="N958" s="2">
        <v>45.454545454545404</v>
      </c>
      <c r="O958" s="2">
        <v>278</v>
      </c>
      <c r="P958" t="s">
        <v>170</v>
      </c>
      <c r="Q958" s="14">
        <v>59.393939393939398</v>
      </c>
      <c r="R958" s="2">
        <v>318</v>
      </c>
      <c r="S958" t="s">
        <v>170</v>
      </c>
      <c r="T958" s="14">
        <v>56.363636</v>
      </c>
      <c r="U958" s="301">
        <v>0.17777777777777778</v>
      </c>
      <c r="V958" s="2">
        <v>38176</v>
      </c>
      <c r="W958" s="27" t="s">
        <v>170</v>
      </c>
      <c r="X958" s="2">
        <v>591</v>
      </c>
      <c r="Y958" s="2">
        <v>40280</v>
      </c>
      <c r="Z958" s="27" t="s">
        <v>170</v>
      </c>
      <c r="AA958" s="14">
        <v>703.64</v>
      </c>
      <c r="AB958" s="2">
        <v>40036</v>
      </c>
      <c r="AC958" s="27" t="s">
        <v>170</v>
      </c>
      <c r="AD958" s="14">
        <v>772.73</v>
      </c>
      <c r="AE958" s="27">
        <v>4.9000000000000002E-2</v>
      </c>
    </row>
    <row r="959" spans="1:31" x14ac:dyDescent="0.3">
      <c r="A959" t="s">
        <v>1582</v>
      </c>
      <c r="B959" s="2">
        <v>0</v>
      </c>
      <c r="C959" s="2">
        <v>80</v>
      </c>
      <c r="D959" t="s">
        <v>170</v>
      </c>
      <c r="E959" s="2">
        <v>0</v>
      </c>
      <c r="F959" s="14">
        <v>10.303030303030299</v>
      </c>
      <c r="G959" t="s">
        <v>170</v>
      </c>
      <c r="H959" s="2">
        <v>0</v>
      </c>
      <c r="I959" s="14">
        <v>11.515152</v>
      </c>
      <c r="J959" t="s">
        <v>170</v>
      </c>
      <c r="L959" s="2">
        <v>171</v>
      </c>
      <c r="M959" s="301">
        <v>0.6333333333333333</v>
      </c>
      <c r="N959" s="2">
        <v>40</v>
      </c>
      <c r="O959" s="2">
        <v>77</v>
      </c>
      <c r="P959" s="301">
        <v>0.27697841726618705</v>
      </c>
      <c r="Q959" s="14">
        <v>29.696969696969699</v>
      </c>
      <c r="R959" s="2">
        <v>137</v>
      </c>
      <c r="S959" s="301">
        <v>0.4308176100628931</v>
      </c>
      <c r="T959" s="14">
        <v>36.363636</v>
      </c>
      <c r="U959" s="301">
        <v>-0.19883040935672514</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1585</v>
      </c>
      <c r="B960" s="2">
        <v>0</v>
      </c>
      <c r="C960" s="2">
        <v>80</v>
      </c>
      <c r="D960" t="s">
        <v>170</v>
      </c>
      <c r="E960" s="2">
        <v>0</v>
      </c>
      <c r="F960" s="14">
        <v>10.303030303030299</v>
      </c>
      <c r="G960" t="s">
        <v>170</v>
      </c>
      <c r="H960" s="2">
        <v>0</v>
      </c>
      <c r="I960" s="14">
        <v>11.515152</v>
      </c>
      <c r="J960" t="s">
        <v>170</v>
      </c>
      <c r="L960" s="2">
        <v>99</v>
      </c>
      <c r="M960" s="301">
        <v>0.36666666666666664</v>
      </c>
      <c r="N960" s="2">
        <v>40.606060606060602</v>
      </c>
      <c r="O960" s="2">
        <v>201</v>
      </c>
      <c r="P960" s="301">
        <v>0.7230215827338129</v>
      </c>
      <c r="Q960" s="14">
        <v>50.909090909090899</v>
      </c>
      <c r="R960" s="2">
        <v>181</v>
      </c>
      <c r="S960" s="301">
        <v>0.5691823899371069</v>
      </c>
      <c r="T960" s="14">
        <v>50.303031900000001</v>
      </c>
      <c r="U960" s="301">
        <v>0.82828282828282829</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3" t="s">
        <v>1885</v>
      </c>
      <c r="B962" s="303"/>
      <c r="C962" s="303"/>
      <c r="D962" s="303"/>
      <c r="E962" s="303"/>
      <c r="F962" s="303"/>
      <c r="G962" s="303"/>
      <c r="H962" s="303"/>
      <c r="I962" s="303"/>
      <c r="J962" s="303"/>
      <c r="K962" s="303"/>
      <c r="L962" s="303"/>
      <c r="M962" s="303"/>
      <c r="N962" s="303"/>
      <c r="O962" s="303"/>
      <c r="P962" s="303"/>
      <c r="Q962" s="303"/>
      <c r="R962" s="303"/>
      <c r="S962" s="303"/>
      <c r="T962" s="303"/>
      <c r="U962" s="303"/>
      <c r="V962" s="122"/>
      <c r="W962" s="122"/>
      <c r="X962" s="122"/>
      <c r="Y962" s="122"/>
      <c r="Z962" s="122"/>
      <c r="AA962" s="122"/>
      <c r="AB962" s="122"/>
      <c r="AC962" s="122"/>
      <c r="AD962" s="122"/>
      <c r="AE962" s="122"/>
    </row>
    <row r="963" spans="1:31" x14ac:dyDescent="0.3">
      <c r="B963" s="304" t="s">
        <v>1700</v>
      </c>
      <c r="C963" s="304"/>
      <c r="D963" s="304" t="s">
        <v>1701</v>
      </c>
      <c r="E963" s="304" t="s">
        <v>1700</v>
      </c>
      <c r="F963" s="304"/>
      <c r="G963" s="304" t="s">
        <v>1701</v>
      </c>
      <c r="H963" s="304" t="s">
        <v>1700</v>
      </c>
      <c r="I963" s="304"/>
      <c r="J963" s="304" t="s">
        <v>1701</v>
      </c>
      <c r="K963" t="s">
        <v>170</v>
      </c>
      <c r="L963" s="304" t="s">
        <v>1700</v>
      </c>
      <c r="M963" s="304"/>
      <c r="N963" s="304" t="s">
        <v>1701</v>
      </c>
      <c r="O963" s="304" t="s">
        <v>1700</v>
      </c>
      <c r="P963" s="304"/>
      <c r="Q963" s="304" t="s">
        <v>1701</v>
      </c>
      <c r="R963" s="304" t="s">
        <v>1700</v>
      </c>
      <c r="S963" s="304"/>
      <c r="T963" s="304" t="s">
        <v>1701</v>
      </c>
      <c r="U963" t="s">
        <v>170</v>
      </c>
      <c r="V963" s="207" t="s">
        <v>1700</v>
      </c>
      <c r="W963" s="207"/>
      <c r="X963" s="207" t="s">
        <v>1701</v>
      </c>
      <c r="Y963" s="207" t="s">
        <v>1700</v>
      </c>
      <c r="Z963" s="207"/>
      <c r="AA963" s="207" t="s">
        <v>1701</v>
      </c>
      <c r="AB963" s="207" t="s">
        <v>1700</v>
      </c>
      <c r="AC963" s="207"/>
      <c r="AD963" s="207" t="s">
        <v>1701</v>
      </c>
      <c r="AE963" t="s">
        <v>170</v>
      </c>
    </row>
    <row r="964" spans="1:31" x14ac:dyDescent="0.3">
      <c r="A964" t="s">
        <v>172</v>
      </c>
      <c r="B964" s="2">
        <v>70</v>
      </c>
      <c r="C964" t="s">
        <v>170</v>
      </c>
      <c r="D964" s="2">
        <v>29.090909090909101</v>
      </c>
      <c r="E964" s="2">
        <v>127</v>
      </c>
      <c r="F964" t="s">
        <v>170</v>
      </c>
      <c r="G964" s="14">
        <v>49.090909090909101</v>
      </c>
      <c r="H964" s="2">
        <v>165</v>
      </c>
      <c r="I964" t="s">
        <v>170</v>
      </c>
      <c r="J964" s="14">
        <v>101.21212</v>
      </c>
      <c r="K964" s="301">
        <v>1.3571428571428572</v>
      </c>
      <c r="L964" s="2">
        <v>38745</v>
      </c>
      <c r="M964" t="s">
        <v>170</v>
      </c>
      <c r="N964" s="2">
        <v>873.33333333333303</v>
      </c>
      <c r="O964" s="2">
        <v>23666</v>
      </c>
      <c r="P964" t="s">
        <v>170</v>
      </c>
      <c r="Q964" s="14">
        <v>625.45454545454504</v>
      </c>
      <c r="R964" s="2">
        <v>29780</v>
      </c>
      <c r="S964" t="s">
        <v>170</v>
      </c>
      <c r="T964" s="14">
        <v>718.78790000000004</v>
      </c>
      <c r="U964" s="301">
        <v>-0.23138469479932894</v>
      </c>
      <c r="V964" s="2">
        <v>1347371</v>
      </c>
      <c r="W964" s="27" t="s">
        <v>170</v>
      </c>
      <c r="X964" s="2">
        <v>4146</v>
      </c>
      <c r="Y964" s="2">
        <v>1208919</v>
      </c>
      <c r="Z964" s="27" t="s">
        <v>170</v>
      </c>
      <c r="AA964" s="14">
        <v>4764.8500000000004</v>
      </c>
      <c r="AB964" s="2">
        <v>1397210</v>
      </c>
      <c r="AC964" s="27" t="s">
        <v>170</v>
      </c>
      <c r="AD964" s="14">
        <v>5035.76</v>
      </c>
      <c r="AE964" s="27">
        <v>3.6999999999999998E-2</v>
      </c>
    </row>
    <row r="965" spans="1:31" x14ac:dyDescent="0.3">
      <c r="A965" t="s">
        <v>1582</v>
      </c>
      <c r="B965" s="2">
        <v>70</v>
      </c>
      <c r="C965" s="301">
        <v>1</v>
      </c>
      <c r="D965" s="2">
        <v>29.090909090909101</v>
      </c>
      <c r="E965" s="2">
        <v>62</v>
      </c>
      <c r="F965" s="301">
        <v>0.48818897637795278</v>
      </c>
      <c r="G965" s="14">
        <v>29.090909090909101</v>
      </c>
      <c r="H965" s="2">
        <v>71</v>
      </c>
      <c r="I965" s="301">
        <v>0.4303030303030303</v>
      </c>
      <c r="J965" s="14">
        <v>43.636364</v>
      </c>
      <c r="K965" s="301">
        <v>1.4285714285714285E-2</v>
      </c>
      <c r="L965" s="2">
        <v>20438</v>
      </c>
      <c r="M965" s="301">
        <v>0.52750032262227387</v>
      </c>
      <c r="N965" s="2">
        <v>650.30303030303003</v>
      </c>
      <c r="O965" s="2">
        <v>12525</v>
      </c>
      <c r="P965" s="301">
        <v>0.52924026028902227</v>
      </c>
      <c r="Q965" s="14">
        <v>456.36363636363598</v>
      </c>
      <c r="R965" s="2">
        <v>16442</v>
      </c>
      <c r="S965" s="301">
        <v>0.55211551376762924</v>
      </c>
      <c r="T965" s="14">
        <v>506.66665599999999</v>
      </c>
      <c r="U965" s="301">
        <v>-0.19551815246110188</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1585</v>
      </c>
      <c r="B966" s="2">
        <v>0</v>
      </c>
      <c r="C966" s="301">
        <v>0</v>
      </c>
      <c r="D966" s="2">
        <v>80</v>
      </c>
      <c r="E966" s="2">
        <v>65</v>
      </c>
      <c r="F966" s="301">
        <v>0.51181102362204722</v>
      </c>
      <c r="G966" s="14">
        <v>49.090909090909101</v>
      </c>
      <c r="H966" s="2">
        <v>94</v>
      </c>
      <c r="I966" s="301">
        <v>0.5696969696969697</v>
      </c>
      <c r="J966" s="14">
        <v>90.909090000000006</v>
      </c>
      <c r="L966" s="2">
        <v>18307</v>
      </c>
      <c r="M966" s="301">
        <v>0.47249967737772613</v>
      </c>
      <c r="N966" s="2">
        <v>635.15151515151501</v>
      </c>
      <c r="O966" s="2">
        <v>11141</v>
      </c>
      <c r="P966" s="301">
        <v>0.47075973971097779</v>
      </c>
      <c r="Q966" s="14">
        <v>470.30303030303003</v>
      </c>
      <c r="R966" s="2">
        <v>13338</v>
      </c>
      <c r="S966" s="301">
        <v>0.4478844862323707</v>
      </c>
      <c r="T966" s="14">
        <v>607.27269999999999</v>
      </c>
      <c r="U966" s="301">
        <v>-0.27142623040367075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3" t="s">
        <v>1886</v>
      </c>
      <c r="B968" s="303"/>
      <c r="C968" s="303"/>
      <c r="D968" s="303"/>
      <c r="E968" s="303"/>
      <c r="F968" s="303"/>
      <c r="G968" s="303"/>
      <c r="H968" s="303"/>
      <c r="I968" s="303"/>
      <c r="J968" s="303"/>
      <c r="K968" s="303"/>
      <c r="L968" s="303"/>
      <c r="M968" s="303"/>
      <c r="N968" s="303"/>
      <c r="O968" s="303"/>
      <c r="P968" s="303"/>
      <c r="Q968" s="303"/>
      <c r="R968" s="303"/>
      <c r="S968" s="303"/>
      <c r="T968" s="303"/>
      <c r="U968" s="303"/>
      <c r="V968" s="122"/>
      <c r="W968" s="122"/>
      <c r="X968" s="122"/>
      <c r="Y968" s="122"/>
      <c r="Z968" s="122"/>
      <c r="AA968" s="122"/>
      <c r="AB968" s="122"/>
      <c r="AC968" s="122"/>
      <c r="AD968" s="122"/>
      <c r="AE968" s="122"/>
    </row>
    <row r="969" spans="1:31" x14ac:dyDescent="0.3">
      <c r="B969" s="304" t="s">
        <v>1700</v>
      </c>
      <c r="C969" s="304"/>
      <c r="D969" s="304" t="s">
        <v>1701</v>
      </c>
      <c r="E969" s="304" t="s">
        <v>1700</v>
      </c>
      <c r="F969" s="304"/>
      <c r="G969" s="304" t="s">
        <v>1701</v>
      </c>
      <c r="H969" s="304" t="s">
        <v>1700</v>
      </c>
      <c r="I969" s="304"/>
      <c r="J969" s="304" t="s">
        <v>1701</v>
      </c>
      <c r="K969" t="s">
        <v>170</v>
      </c>
      <c r="L969" s="304" t="s">
        <v>1700</v>
      </c>
      <c r="M969" s="304"/>
      <c r="N969" s="304" t="s">
        <v>1701</v>
      </c>
      <c r="O969" s="304" t="s">
        <v>1700</v>
      </c>
      <c r="P969" s="304"/>
      <c r="Q969" s="304" t="s">
        <v>1701</v>
      </c>
      <c r="R969" s="304" t="s">
        <v>1700</v>
      </c>
      <c r="S969" s="304"/>
      <c r="T969" s="304" t="s">
        <v>1701</v>
      </c>
      <c r="U969" t="s">
        <v>170</v>
      </c>
      <c r="V969" s="207" t="s">
        <v>1700</v>
      </c>
      <c r="W969" s="207"/>
      <c r="X969" s="207" t="s">
        <v>1701</v>
      </c>
      <c r="Y969" s="207" t="s">
        <v>1700</v>
      </c>
      <c r="Z969" s="207"/>
      <c r="AA969" s="207" t="s">
        <v>1701</v>
      </c>
      <c r="AB969" s="207" t="s">
        <v>1700</v>
      </c>
      <c r="AC969" s="207"/>
      <c r="AD969" s="207" t="s">
        <v>1701</v>
      </c>
      <c r="AE969" t="s">
        <v>170</v>
      </c>
    </row>
    <row r="970" spans="1:31" x14ac:dyDescent="0.3">
      <c r="A970" t="s">
        <v>172</v>
      </c>
      <c r="B970" s="2">
        <v>97</v>
      </c>
      <c r="C970" t="s">
        <v>170</v>
      </c>
      <c r="D970" s="2">
        <v>47.272727272727202</v>
      </c>
      <c r="E970" s="2">
        <v>129</v>
      </c>
      <c r="F970" t="s">
        <v>170</v>
      </c>
      <c r="G970" s="14">
        <v>54.545454545454497</v>
      </c>
      <c r="H970" s="2">
        <v>360</v>
      </c>
      <c r="I970" t="s">
        <v>170</v>
      </c>
      <c r="J970" s="14">
        <v>184.24243200000001</v>
      </c>
      <c r="K970" s="301">
        <v>2.7113402061855671</v>
      </c>
      <c r="L970" s="2">
        <v>6243</v>
      </c>
      <c r="M970" t="s">
        <v>170</v>
      </c>
      <c r="N970" s="2">
        <v>347.27272727272702</v>
      </c>
      <c r="O970" s="2">
        <v>6148</v>
      </c>
      <c r="P970" t="s">
        <v>170</v>
      </c>
      <c r="Q970" s="14">
        <v>288.48484848484799</v>
      </c>
      <c r="R970" s="2">
        <v>18178</v>
      </c>
      <c r="S970" t="s">
        <v>170</v>
      </c>
      <c r="T970" s="14">
        <v>847.87879999999996</v>
      </c>
      <c r="U970" s="301">
        <v>1.9117411500880988</v>
      </c>
      <c r="V970" s="2">
        <v>294525</v>
      </c>
      <c r="W970" s="27" t="s">
        <v>170</v>
      </c>
      <c r="X970" s="2">
        <v>3248</v>
      </c>
      <c r="Y970" s="2">
        <v>386906</v>
      </c>
      <c r="Z970" s="27" t="s">
        <v>170</v>
      </c>
      <c r="AA970" s="14">
        <v>2990.3</v>
      </c>
      <c r="AB970" s="2">
        <v>760308</v>
      </c>
      <c r="AC970" s="27" t="s">
        <v>170</v>
      </c>
      <c r="AD970" s="14">
        <v>5283.64</v>
      </c>
      <c r="AE970" s="27">
        <v>1.581</v>
      </c>
    </row>
    <row r="971" spans="1:31" x14ac:dyDescent="0.3">
      <c r="A971" t="s">
        <v>1582</v>
      </c>
      <c r="B971" s="2">
        <v>45</v>
      </c>
      <c r="C971" s="301">
        <v>0.46391752577319589</v>
      </c>
      <c r="D971" s="2">
        <v>27.878787878787801</v>
      </c>
      <c r="E971" s="2">
        <v>65</v>
      </c>
      <c r="F971" s="301">
        <v>0.50387596899224807</v>
      </c>
      <c r="G971" s="14">
        <v>34.545454545454497</v>
      </c>
      <c r="H971" s="2">
        <v>184</v>
      </c>
      <c r="I971" s="301">
        <v>0.51111111111111107</v>
      </c>
      <c r="J971" s="14">
        <v>89.696969999999993</v>
      </c>
      <c r="K971" s="301">
        <v>3.088888888888889</v>
      </c>
      <c r="L971" s="2">
        <v>3562</v>
      </c>
      <c r="M971" s="301">
        <v>0.57055902610924236</v>
      </c>
      <c r="N971" s="2">
        <v>266.06060606060601</v>
      </c>
      <c r="O971" s="2">
        <v>3058</v>
      </c>
      <c r="P971" s="301">
        <v>0.49739752765126871</v>
      </c>
      <c r="Q971" s="14">
        <v>217.575757575757</v>
      </c>
      <c r="R971" s="2">
        <v>9303</v>
      </c>
      <c r="S971" s="301">
        <v>0.511772472219166</v>
      </c>
      <c r="T971" s="14">
        <v>645.45450000000005</v>
      </c>
      <c r="U971" s="301">
        <v>1.6117349803481191</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1585</v>
      </c>
      <c r="B972" s="2">
        <v>52</v>
      </c>
      <c r="C972" s="301">
        <v>0.53608247422680411</v>
      </c>
      <c r="D972" s="2">
        <v>36.969696969696898</v>
      </c>
      <c r="E972" s="2">
        <v>64</v>
      </c>
      <c r="F972" s="301">
        <v>0.49612403100775193</v>
      </c>
      <c r="G972" s="14">
        <v>44.2424242424242</v>
      </c>
      <c r="H972" s="2">
        <v>176</v>
      </c>
      <c r="I972" s="301">
        <v>0.48888888888888887</v>
      </c>
      <c r="J972" s="14">
        <v>144.24243200000001</v>
      </c>
      <c r="K972" s="301">
        <v>2.3846153846153846</v>
      </c>
      <c r="L972" s="2">
        <v>2681</v>
      </c>
      <c r="M972" s="301">
        <v>0.42944097389075764</v>
      </c>
      <c r="N972" s="2">
        <v>211.51515151515099</v>
      </c>
      <c r="O972" s="2">
        <v>3090</v>
      </c>
      <c r="P972" s="301">
        <v>0.50260247234873134</v>
      </c>
      <c r="Q972" s="14">
        <v>204.24242424242399</v>
      </c>
      <c r="R972" s="2">
        <v>8875</v>
      </c>
      <c r="S972" s="301">
        <v>0.48822752778083395</v>
      </c>
      <c r="T972" s="14">
        <v>724.84849999999994</v>
      </c>
      <c r="U972" s="301">
        <v>2.3103319656844463</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3" t="s">
        <v>1887</v>
      </c>
      <c r="B974" s="303"/>
      <c r="C974" s="303"/>
      <c r="D974" s="303"/>
      <c r="E974" s="303"/>
      <c r="F974" s="303"/>
      <c r="G974" s="303"/>
      <c r="H974" s="303"/>
      <c r="I974" s="303"/>
      <c r="J974" s="303"/>
      <c r="K974" s="303"/>
      <c r="L974" s="303"/>
      <c r="M974" s="303"/>
      <c r="N974" s="303"/>
      <c r="O974" s="303"/>
      <c r="P974" s="303"/>
      <c r="Q974" s="303"/>
      <c r="R974" s="303"/>
      <c r="S974" s="303"/>
      <c r="T974" s="303"/>
      <c r="U974" s="303"/>
      <c r="V974" s="122"/>
      <c r="W974" s="122"/>
      <c r="X974" s="122"/>
      <c r="Y974" s="122"/>
      <c r="Z974" s="122"/>
      <c r="AA974" s="122"/>
      <c r="AB974" s="122"/>
      <c r="AC974" s="122"/>
      <c r="AD974" s="122"/>
      <c r="AE974" s="122"/>
    </row>
    <row r="975" spans="1:31" x14ac:dyDescent="0.3">
      <c r="B975" s="304" t="s">
        <v>1700</v>
      </c>
      <c r="C975" s="304"/>
      <c r="D975" s="304" t="s">
        <v>1701</v>
      </c>
      <c r="E975" s="304" t="s">
        <v>1700</v>
      </c>
      <c r="F975" s="304"/>
      <c r="G975" s="304" t="s">
        <v>1701</v>
      </c>
      <c r="H975" s="304" t="s">
        <v>1700</v>
      </c>
      <c r="I975" s="304"/>
      <c r="J975" s="304" t="s">
        <v>1701</v>
      </c>
      <c r="K975" t="s">
        <v>170</v>
      </c>
      <c r="L975" s="304" t="s">
        <v>1700</v>
      </c>
      <c r="M975" s="304"/>
      <c r="N975" s="304" t="s">
        <v>1701</v>
      </c>
      <c r="O975" s="304" t="s">
        <v>1700</v>
      </c>
      <c r="P975" s="304"/>
      <c r="Q975" s="304" t="s">
        <v>1701</v>
      </c>
      <c r="R975" s="304" t="s">
        <v>1700</v>
      </c>
      <c r="S975" s="304"/>
      <c r="T975" s="304" t="s">
        <v>1701</v>
      </c>
      <c r="U975" t="s">
        <v>170</v>
      </c>
      <c r="V975" s="207" t="s">
        <v>1700</v>
      </c>
      <c r="W975" s="207"/>
      <c r="X975" s="207" t="s">
        <v>1701</v>
      </c>
      <c r="Y975" s="207" t="s">
        <v>1700</v>
      </c>
      <c r="Z975" s="207"/>
      <c r="AA975" s="207" t="s">
        <v>1701</v>
      </c>
      <c r="AB975" s="207" t="s">
        <v>1700</v>
      </c>
      <c r="AC975" s="207"/>
      <c r="AD975" s="207" t="s">
        <v>1701</v>
      </c>
      <c r="AE975" t="s">
        <v>170</v>
      </c>
    </row>
    <row r="976" spans="1:31" x14ac:dyDescent="0.3">
      <c r="A976" t="s">
        <v>172</v>
      </c>
      <c r="B976" s="2">
        <v>2054</v>
      </c>
      <c r="C976" t="s">
        <v>170</v>
      </c>
      <c r="D976" s="2">
        <v>156.363636363636</v>
      </c>
      <c r="E976" s="2">
        <v>1738</v>
      </c>
      <c r="F976" t="s">
        <v>170</v>
      </c>
      <c r="G976" s="14">
        <v>127.87878787878699</v>
      </c>
      <c r="H976" s="2">
        <v>2361</v>
      </c>
      <c r="I976" t="s">
        <v>170</v>
      </c>
      <c r="J976" s="14">
        <v>334.54544099999998</v>
      </c>
      <c r="K976" s="301">
        <v>0.14946445959104188</v>
      </c>
      <c r="L976" s="2">
        <v>128848</v>
      </c>
      <c r="M976" t="s">
        <v>170</v>
      </c>
      <c r="N976" s="2">
        <v>735.75757575757495</v>
      </c>
      <c r="O976" s="2">
        <v>124187</v>
      </c>
      <c r="P976" t="s">
        <v>170</v>
      </c>
      <c r="Q976" s="14">
        <v>761.21212121212102</v>
      </c>
      <c r="R976" s="2">
        <v>119902</v>
      </c>
      <c r="S976" t="s">
        <v>170</v>
      </c>
      <c r="T976" s="14">
        <v>792.72730000000001</v>
      </c>
      <c r="U976" s="301">
        <v>-6.9430646963864404E-2</v>
      </c>
      <c r="V976" s="2">
        <v>6487457</v>
      </c>
      <c r="W976" s="27" t="s">
        <v>170</v>
      </c>
      <c r="X976" s="2">
        <v>7588</v>
      </c>
      <c r="Y976" s="2">
        <v>6321683</v>
      </c>
      <c r="Z976" s="27" t="s">
        <v>170</v>
      </c>
      <c r="AA976" s="14">
        <v>6743.64</v>
      </c>
      <c r="AB976" s="2">
        <v>6149669</v>
      </c>
      <c r="AC976" s="27" t="s">
        <v>170</v>
      </c>
      <c r="AD976" s="14">
        <v>7191.52</v>
      </c>
      <c r="AE976" s="27">
        <v>-5.1999999999999998E-2</v>
      </c>
    </row>
    <row r="977" spans="1:31" x14ac:dyDescent="0.3">
      <c r="A977" t="s">
        <v>1582</v>
      </c>
      <c r="B977" s="2">
        <v>1280</v>
      </c>
      <c r="C977" s="301">
        <v>0.62317429406037006</v>
      </c>
      <c r="D977" s="2">
        <v>126.666666666666</v>
      </c>
      <c r="E977" s="2">
        <v>912</v>
      </c>
      <c r="F977" s="301">
        <v>0.52474108170310707</v>
      </c>
      <c r="G977" s="14">
        <v>108.484848484848</v>
      </c>
      <c r="H977" s="2">
        <v>1442</v>
      </c>
      <c r="I977" s="301">
        <v>0.61075815332486239</v>
      </c>
      <c r="J977" s="14">
        <v>287.878784</v>
      </c>
      <c r="K977" s="301">
        <v>0.12656249999999999</v>
      </c>
      <c r="L977" s="2">
        <v>89259</v>
      </c>
      <c r="M977" s="301">
        <v>0.69274649199056249</v>
      </c>
      <c r="N977" s="2">
        <v>753.33333333333303</v>
      </c>
      <c r="O977" s="2">
        <v>81792</v>
      </c>
      <c r="P977" s="301">
        <v>0.65861966228349178</v>
      </c>
      <c r="Q977" s="14">
        <v>925.45454545454504</v>
      </c>
      <c r="R977" s="2">
        <v>81963</v>
      </c>
      <c r="S977" s="301">
        <v>0.68358325966205735</v>
      </c>
      <c r="T977" s="14">
        <v>1013.33331</v>
      </c>
      <c r="U977" s="301">
        <v>-8.1739656505226368E-2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1585</v>
      </c>
      <c r="B978" s="2">
        <v>774</v>
      </c>
      <c r="C978" s="301">
        <v>0.37682570593963</v>
      </c>
      <c r="D978" s="2">
        <v>110.30303030303</v>
      </c>
      <c r="E978" s="2">
        <v>826</v>
      </c>
      <c r="F978" s="301">
        <v>0.47525891829689298</v>
      </c>
      <c r="G978" s="14">
        <v>115.151515151515</v>
      </c>
      <c r="H978" s="2">
        <v>919</v>
      </c>
      <c r="I978" s="301">
        <v>0.38924184667513767</v>
      </c>
      <c r="J978" s="14">
        <v>247.878784</v>
      </c>
      <c r="K978" s="301">
        <v>0.18733850129198967</v>
      </c>
      <c r="L978" s="2">
        <v>39589</v>
      </c>
      <c r="M978" s="301">
        <v>0.30725350800943746</v>
      </c>
      <c r="N978" s="2">
        <v>693.93939393939399</v>
      </c>
      <c r="O978" s="2">
        <v>42395</v>
      </c>
      <c r="P978" s="301">
        <v>0.34138033771650816</v>
      </c>
      <c r="Q978" s="14">
        <v>693.93939393939399</v>
      </c>
      <c r="R978" s="2">
        <v>37939</v>
      </c>
      <c r="S978" s="301">
        <v>0.31641674033794265</v>
      </c>
      <c r="T978" s="14">
        <v>1030.3030000000001</v>
      </c>
      <c r="U978" s="301">
        <v>-4.1678243956654627E-2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3" t="s">
        <v>1888</v>
      </c>
      <c r="B980" s="303"/>
      <c r="C980" s="303"/>
      <c r="D980" s="303"/>
      <c r="E980" s="303"/>
      <c r="F980" s="303"/>
      <c r="G980" s="303"/>
      <c r="H980" s="303"/>
      <c r="I980" s="303"/>
      <c r="J980" s="303"/>
      <c r="K980" s="303"/>
      <c r="L980" s="303"/>
      <c r="M980" s="303"/>
      <c r="N980" s="303"/>
      <c r="O980" s="303"/>
      <c r="P980" s="303"/>
      <c r="Q980" s="303"/>
      <c r="R980" s="303"/>
      <c r="S980" s="303"/>
      <c r="T980" s="303"/>
      <c r="U980" s="303"/>
      <c r="V980" s="122"/>
      <c r="W980" s="122"/>
      <c r="X980" s="122"/>
      <c r="Y980" s="122"/>
      <c r="Z980" s="122"/>
      <c r="AA980" s="122"/>
      <c r="AB980" s="122"/>
      <c r="AC980" s="122"/>
      <c r="AD980" s="122"/>
      <c r="AE980" s="122"/>
    </row>
    <row r="981" spans="1:31" x14ac:dyDescent="0.3">
      <c r="B981" s="304" t="s">
        <v>1700</v>
      </c>
      <c r="C981" s="304"/>
      <c r="D981" s="304" t="s">
        <v>1701</v>
      </c>
      <c r="E981" s="304" t="s">
        <v>1700</v>
      </c>
      <c r="F981" s="304"/>
      <c r="G981" s="304" t="s">
        <v>1701</v>
      </c>
      <c r="H981" s="304" t="s">
        <v>1700</v>
      </c>
      <c r="I981" s="304"/>
      <c r="J981" s="304" t="s">
        <v>1701</v>
      </c>
      <c r="K981" t="s">
        <v>170</v>
      </c>
      <c r="L981" s="304" t="s">
        <v>1700</v>
      </c>
      <c r="M981" s="304"/>
      <c r="N981" s="304" t="s">
        <v>1701</v>
      </c>
      <c r="O981" s="304" t="s">
        <v>1700</v>
      </c>
      <c r="P981" s="304"/>
      <c r="Q981" s="304" t="s">
        <v>1701</v>
      </c>
      <c r="R981" s="304" t="s">
        <v>1700</v>
      </c>
      <c r="S981" s="304"/>
      <c r="T981" s="304" t="s">
        <v>1701</v>
      </c>
      <c r="U981" t="s">
        <v>170</v>
      </c>
      <c r="V981" s="207" t="s">
        <v>1700</v>
      </c>
      <c r="W981" s="207"/>
      <c r="X981" s="207" t="s">
        <v>1701</v>
      </c>
      <c r="Y981" s="207" t="s">
        <v>1700</v>
      </c>
      <c r="Z981" s="207"/>
      <c r="AA981" s="207" t="s">
        <v>1701</v>
      </c>
      <c r="AB981" s="207" t="s">
        <v>1700</v>
      </c>
      <c r="AC981" s="207"/>
      <c r="AD981" s="207" t="s">
        <v>1701</v>
      </c>
      <c r="AE981" t="s">
        <v>170</v>
      </c>
    </row>
    <row r="982" spans="1:31" x14ac:dyDescent="0.3">
      <c r="A982" t="s">
        <v>172</v>
      </c>
      <c r="B982" s="2">
        <v>242</v>
      </c>
      <c r="C982" t="s">
        <v>170</v>
      </c>
      <c r="D982" s="2">
        <v>66.6666666666666</v>
      </c>
      <c r="E982" s="2">
        <v>415</v>
      </c>
      <c r="F982" t="s">
        <v>170</v>
      </c>
      <c r="G982" s="14">
        <v>71.515151515151501</v>
      </c>
      <c r="H982" s="2">
        <v>632</v>
      </c>
      <c r="I982" t="s">
        <v>170</v>
      </c>
      <c r="J982" s="14">
        <v>216.363632</v>
      </c>
      <c r="K982" s="301">
        <v>1.6115702479338843</v>
      </c>
      <c r="L982" s="2">
        <v>91400</v>
      </c>
      <c r="M982" t="s">
        <v>170</v>
      </c>
      <c r="N982" s="2">
        <v>672.12121212121201</v>
      </c>
      <c r="O982" s="2">
        <v>105410</v>
      </c>
      <c r="P982" t="s">
        <v>170</v>
      </c>
      <c r="Q982" s="14">
        <v>847.27272727272702</v>
      </c>
      <c r="R982" s="2">
        <v>119442</v>
      </c>
      <c r="S982" t="s">
        <v>170</v>
      </c>
      <c r="T982" s="14">
        <v>812.72730000000001</v>
      </c>
      <c r="U982" s="301">
        <v>0.30680525164113787</v>
      </c>
      <c r="V982" s="2">
        <v>3304185</v>
      </c>
      <c r="W982" s="27" t="s">
        <v>170</v>
      </c>
      <c r="X982" s="2">
        <v>5862</v>
      </c>
      <c r="Y982" s="2">
        <v>3596271</v>
      </c>
      <c r="Z982" s="27" t="s">
        <v>170</v>
      </c>
      <c r="AA982" s="14">
        <v>4713.9399999999996</v>
      </c>
      <c r="AB982" s="2">
        <v>3874344</v>
      </c>
      <c r="AC982" s="27" t="s">
        <v>170</v>
      </c>
      <c r="AD982" s="14">
        <v>5935.15</v>
      </c>
      <c r="AE982" s="27">
        <v>0.17299999999999999</v>
      </c>
    </row>
    <row r="983" spans="1:31" x14ac:dyDescent="0.3">
      <c r="A983" t="s">
        <v>1582</v>
      </c>
      <c r="B983" s="2">
        <v>170</v>
      </c>
      <c r="C983" s="301">
        <v>0.7024793388429752</v>
      </c>
      <c r="D983" s="2">
        <v>41.818181818181799</v>
      </c>
      <c r="E983" s="2">
        <v>236</v>
      </c>
      <c r="F983" s="301">
        <v>0.56867469879518073</v>
      </c>
      <c r="G983" s="14">
        <v>55.151515151515099</v>
      </c>
      <c r="H983" s="2">
        <v>182</v>
      </c>
      <c r="I983" s="301">
        <v>0.28797468354430378</v>
      </c>
      <c r="J983" s="14">
        <v>72.121215800000002</v>
      </c>
      <c r="K983" s="301">
        <v>7.0588235294117646E-2</v>
      </c>
      <c r="L983" s="2">
        <v>48651</v>
      </c>
      <c r="M983" s="301">
        <v>0.53228665207877457</v>
      </c>
      <c r="N983" s="2">
        <v>735.75757575757495</v>
      </c>
      <c r="O983" s="2">
        <v>51623</v>
      </c>
      <c r="P983" s="301">
        <v>0.48973531922967461</v>
      </c>
      <c r="Q983" s="14">
        <v>758.78787878787796</v>
      </c>
      <c r="R983" s="2">
        <v>62089</v>
      </c>
      <c r="S983" s="301">
        <v>0.51982552201068299</v>
      </c>
      <c r="T983" s="14">
        <v>824.84849999999994</v>
      </c>
      <c r="U983" s="301">
        <v>0.27621220529896612</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1585</v>
      </c>
      <c r="B984" s="2">
        <v>72</v>
      </c>
      <c r="C984" s="301">
        <v>0.2975206611570248</v>
      </c>
      <c r="D984" s="2">
        <v>45.454545454545404</v>
      </c>
      <c r="E984" s="2">
        <v>179</v>
      </c>
      <c r="F984" s="301">
        <v>0.43132530120481927</v>
      </c>
      <c r="G984" s="14">
        <v>80</v>
      </c>
      <c r="H984" s="2">
        <v>450</v>
      </c>
      <c r="I984" s="301">
        <v>0.71202531645569622</v>
      </c>
      <c r="J984" s="14">
        <v>210.909088</v>
      </c>
      <c r="K984" s="301">
        <v>5.25</v>
      </c>
      <c r="L984" s="2">
        <v>42749</v>
      </c>
      <c r="M984" s="301">
        <v>0.46771334792122538</v>
      </c>
      <c r="N984" s="2">
        <v>735.75757575757495</v>
      </c>
      <c r="O984" s="2">
        <v>53787</v>
      </c>
      <c r="P984" s="301">
        <v>0.51026468077032539</v>
      </c>
      <c r="Q984" s="14">
        <v>940</v>
      </c>
      <c r="R984" s="2">
        <v>57353</v>
      </c>
      <c r="S984" s="301">
        <v>0.48017447798931701</v>
      </c>
      <c r="T984" s="14">
        <v>935.75756799999999</v>
      </c>
      <c r="U984" s="301">
        <v>0.34162202624622801</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3" t="s">
        <v>1889</v>
      </c>
      <c r="B986" s="303"/>
      <c r="C986" s="303"/>
      <c r="D986" s="303"/>
      <c r="E986" s="303"/>
      <c r="F986" s="303"/>
      <c r="G986" s="303"/>
      <c r="H986" s="303"/>
      <c r="I986" s="303"/>
      <c r="J986" s="303"/>
      <c r="K986" s="303"/>
      <c r="L986" s="303"/>
      <c r="M986" s="303"/>
      <c r="N986" s="303"/>
      <c r="O986" s="303"/>
      <c r="P986" s="303"/>
      <c r="Q986" s="303"/>
      <c r="R986" s="303"/>
      <c r="S986" s="303"/>
      <c r="T986" s="303"/>
      <c r="U986" s="303"/>
      <c r="V986" s="122"/>
      <c r="W986" s="122"/>
      <c r="X986" s="122"/>
      <c r="Y986" s="122"/>
      <c r="Z986" s="122"/>
      <c r="AA986" s="122"/>
      <c r="AB986" s="122"/>
      <c r="AC986" s="122"/>
      <c r="AD986" s="122"/>
      <c r="AE986" s="122"/>
    </row>
    <row r="987" spans="1:31" x14ac:dyDescent="0.3">
      <c r="B987" s="304" t="s">
        <v>1700</v>
      </c>
      <c r="C987" s="304"/>
      <c r="D987" s="304" t="s">
        <v>1701</v>
      </c>
      <c r="E987" s="304" t="s">
        <v>1700</v>
      </c>
      <c r="F987" s="304"/>
      <c r="G987" s="304" t="s">
        <v>1701</v>
      </c>
      <c r="H987" s="304" t="s">
        <v>1700</v>
      </c>
      <c r="I987" s="304"/>
      <c r="J987" s="304" t="s">
        <v>1701</v>
      </c>
      <c r="K987" t="s">
        <v>170</v>
      </c>
      <c r="L987" s="304" t="s">
        <v>1700</v>
      </c>
      <c r="M987" s="304"/>
      <c r="N987" s="304" t="s">
        <v>1701</v>
      </c>
      <c r="O987" s="304" t="s">
        <v>1700</v>
      </c>
      <c r="P987" s="304"/>
      <c r="Q987" s="304" t="s">
        <v>1701</v>
      </c>
      <c r="R987" s="304" t="s">
        <v>1700</v>
      </c>
      <c r="S987" s="304"/>
      <c r="T987" s="304" t="s">
        <v>1701</v>
      </c>
      <c r="U987" t="s">
        <v>170</v>
      </c>
      <c r="V987" s="207" t="s">
        <v>1700</v>
      </c>
      <c r="W987" s="207"/>
      <c r="X987" s="207" t="s">
        <v>1701</v>
      </c>
      <c r="Y987" s="207" t="s">
        <v>1700</v>
      </c>
      <c r="Z987" s="207"/>
      <c r="AA987" s="207" t="s">
        <v>1701</v>
      </c>
      <c r="AB987" s="207" t="s">
        <v>1700</v>
      </c>
      <c r="AC987" s="207"/>
      <c r="AD987" s="207" t="s">
        <v>1701</v>
      </c>
      <c r="AE987" t="s">
        <v>170</v>
      </c>
    </row>
    <row r="988" spans="1:31" x14ac:dyDescent="0.3">
      <c r="A988" t="s">
        <v>172</v>
      </c>
      <c r="B988" s="2">
        <v>337</v>
      </c>
      <c r="C988" t="s">
        <v>170</v>
      </c>
      <c r="D988" s="2">
        <v>98.787878787878796</v>
      </c>
      <c r="E988" s="2">
        <v>252</v>
      </c>
      <c r="F988" t="s">
        <v>170</v>
      </c>
      <c r="G988" s="14">
        <v>84.848484848484802</v>
      </c>
      <c r="H988" s="2">
        <v>125</v>
      </c>
      <c r="I988" t="s">
        <v>170</v>
      </c>
      <c r="J988" s="14">
        <v>57.5757561</v>
      </c>
      <c r="K988" s="301">
        <v>-0.62908011869436198</v>
      </c>
      <c r="L988" s="2">
        <v>30182</v>
      </c>
      <c r="M988" t="s">
        <v>170</v>
      </c>
      <c r="N988" s="2">
        <v>864.84848484848499</v>
      </c>
      <c r="O988" s="2">
        <v>29829</v>
      </c>
      <c r="P988" t="s">
        <v>170</v>
      </c>
      <c r="Q988" s="14">
        <v>843.63636363636294</v>
      </c>
      <c r="R988" s="2">
        <v>25623</v>
      </c>
      <c r="S988" t="s">
        <v>170</v>
      </c>
      <c r="T988" s="14">
        <v>769.09090000000003</v>
      </c>
      <c r="U988" s="301">
        <v>-0.15105029487774169</v>
      </c>
      <c r="V988" s="2">
        <v>1159772</v>
      </c>
      <c r="W988" s="27" t="s">
        <v>170</v>
      </c>
      <c r="X988" s="2">
        <v>13122</v>
      </c>
      <c r="Y988" s="2">
        <v>1127989</v>
      </c>
      <c r="Z988" s="27" t="s">
        <v>170</v>
      </c>
      <c r="AA988" s="14">
        <v>11315.15</v>
      </c>
      <c r="AB988" s="2">
        <v>1107831</v>
      </c>
      <c r="AC988" s="27" t="s">
        <v>170</v>
      </c>
      <c r="AD988" s="14">
        <v>10672.73</v>
      </c>
      <c r="AE988" s="27">
        <v>-4.4999999999999998E-2</v>
      </c>
    </row>
    <row r="989" spans="1:31" x14ac:dyDescent="0.3">
      <c r="A989" t="s">
        <v>1890</v>
      </c>
      <c r="B989" s="2">
        <v>134</v>
      </c>
      <c r="C989" s="301">
        <v>0.39762611275964393</v>
      </c>
      <c r="D989" s="2">
        <v>69.090909090909093</v>
      </c>
      <c r="E989" s="2">
        <v>155</v>
      </c>
      <c r="F989" s="301">
        <v>0.61507936507936511</v>
      </c>
      <c r="G989" s="14">
        <v>67.878787878787804</v>
      </c>
      <c r="H989" s="2">
        <v>75</v>
      </c>
      <c r="I989" s="301">
        <v>0.6</v>
      </c>
      <c r="J989" s="14">
        <v>50.9090919</v>
      </c>
      <c r="K989" s="301">
        <v>-0.44029850746268656</v>
      </c>
      <c r="L989" s="2">
        <v>6643</v>
      </c>
      <c r="M989" s="301">
        <v>0.22009807169836326</v>
      </c>
      <c r="N989" s="2">
        <v>386.666666666666</v>
      </c>
      <c r="O989" s="2">
        <v>6788</v>
      </c>
      <c r="P989" s="301">
        <v>0.22756378021388582</v>
      </c>
      <c r="Q989" s="14">
        <v>470.90909090909099</v>
      </c>
      <c r="R989" s="2">
        <v>4982</v>
      </c>
      <c r="S989" s="301">
        <v>0.19443468758537252</v>
      </c>
      <c r="T989" s="14">
        <v>402.42425500000002</v>
      </c>
      <c r="U989" s="301">
        <v>-0.25003763359927744</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1891</v>
      </c>
      <c r="B990" s="2">
        <v>0</v>
      </c>
      <c r="C990" s="301">
        <v>0</v>
      </c>
      <c r="D990" s="2">
        <v>80</v>
      </c>
      <c r="E990" s="2">
        <v>30</v>
      </c>
      <c r="F990" s="301">
        <v>0.11904761904761904</v>
      </c>
      <c r="G990" s="14">
        <v>22.424242424242401</v>
      </c>
      <c r="H990" s="2">
        <v>0</v>
      </c>
      <c r="I990" s="301">
        <v>0</v>
      </c>
      <c r="J990" s="14">
        <v>11.515152</v>
      </c>
      <c r="L990" s="2">
        <v>988</v>
      </c>
      <c r="M990" s="301">
        <v>3.2734742561791798E-2</v>
      </c>
      <c r="N990" s="2">
        <v>157.575757575757</v>
      </c>
      <c r="O990" s="2">
        <v>873</v>
      </c>
      <c r="P990" s="301">
        <v>2.926682087901036E-2</v>
      </c>
      <c r="Q990" s="14">
        <v>157.575757575757</v>
      </c>
      <c r="R990" s="2">
        <v>918</v>
      </c>
      <c r="S990" s="301">
        <v>3.5827186512118019E-2</v>
      </c>
      <c r="T990" s="14">
        <v>149.090912</v>
      </c>
      <c r="U990" s="301">
        <v>-7.08502024291498E-2</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1892</v>
      </c>
      <c r="B991" s="2">
        <v>0</v>
      </c>
      <c r="C991" s="301">
        <v>0</v>
      </c>
      <c r="D991" s="2">
        <v>80</v>
      </c>
      <c r="E991" s="2">
        <v>0</v>
      </c>
      <c r="F991" s="301">
        <v>0</v>
      </c>
      <c r="G991" s="14">
        <v>10.303030303030299</v>
      </c>
      <c r="H991" s="2">
        <v>0</v>
      </c>
      <c r="I991" s="301">
        <v>0</v>
      </c>
      <c r="J991" s="14">
        <v>11.515152</v>
      </c>
      <c r="L991" s="2">
        <v>4945</v>
      </c>
      <c r="M991" s="301">
        <v>0.16383937446159963</v>
      </c>
      <c r="N991" s="2">
        <v>367.87878787878702</v>
      </c>
      <c r="O991" s="2">
        <v>2876</v>
      </c>
      <c r="P991" s="301">
        <v>9.6416239230279255E-2</v>
      </c>
      <c r="Q991" s="14">
        <v>312.72727272727201</v>
      </c>
      <c r="R991" s="2">
        <v>2646</v>
      </c>
      <c r="S991" s="301">
        <v>0.10326659641728135</v>
      </c>
      <c r="T991" s="14">
        <v>334.54544099999998</v>
      </c>
      <c r="U991" s="301">
        <v>-0.4649140546006067</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1893</v>
      </c>
      <c r="B992" s="2">
        <v>0</v>
      </c>
      <c r="C992" s="301">
        <v>0</v>
      </c>
      <c r="D992" s="2">
        <v>80</v>
      </c>
      <c r="E992" s="2">
        <v>0</v>
      </c>
      <c r="F992" s="301">
        <v>0</v>
      </c>
      <c r="G992" s="14">
        <v>10.303030303030299</v>
      </c>
      <c r="H992" s="2">
        <v>0</v>
      </c>
      <c r="I992" s="301">
        <v>0</v>
      </c>
      <c r="J992" s="14">
        <v>11.515152</v>
      </c>
      <c r="L992" s="2">
        <v>1414</v>
      </c>
      <c r="M992" s="301">
        <v>4.6849115366774899E-2</v>
      </c>
      <c r="N992" s="2">
        <v>212.72727272727201</v>
      </c>
      <c r="O992" s="2">
        <v>1347</v>
      </c>
      <c r="P992" s="301">
        <v>4.5157397163833851E-2</v>
      </c>
      <c r="Q992" s="14">
        <v>203.030303030303</v>
      </c>
      <c r="R992" s="2">
        <v>884</v>
      </c>
      <c r="S992" s="301">
        <v>3.4500253678335868E-2</v>
      </c>
      <c r="T992" s="14">
        <v>184.84848</v>
      </c>
      <c r="U992" s="301">
        <v>-0.37482319660537483</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1894</v>
      </c>
      <c r="B993" s="2">
        <v>105</v>
      </c>
      <c r="C993" s="301">
        <v>0.31157270029673589</v>
      </c>
      <c r="D993" s="2">
        <v>64.848484848484802</v>
      </c>
      <c r="E993" s="2">
        <v>29</v>
      </c>
      <c r="F993" s="301">
        <v>0.11507936507936507</v>
      </c>
      <c r="G993" s="14">
        <v>26.6666666666666</v>
      </c>
      <c r="H993" s="2">
        <v>0</v>
      </c>
      <c r="I993" s="301">
        <v>0</v>
      </c>
      <c r="J993" s="14">
        <v>11.515152</v>
      </c>
      <c r="K993" s="301">
        <v>-1</v>
      </c>
      <c r="L993" s="2">
        <v>6501</v>
      </c>
      <c r="M993" s="301">
        <v>0.21539328076336889</v>
      </c>
      <c r="N993" s="2">
        <v>387.87878787878702</v>
      </c>
      <c r="O993" s="2">
        <v>6768</v>
      </c>
      <c r="P993" s="301">
        <v>0.22689329176304937</v>
      </c>
      <c r="Q993" s="14">
        <v>378.78787878787801</v>
      </c>
      <c r="R993" s="2">
        <v>7179</v>
      </c>
      <c r="S993" s="301">
        <v>0.28017796510947196</v>
      </c>
      <c r="T993" s="14">
        <v>444.84848</v>
      </c>
      <c r="U993" s="301">
        <v>0.10429164743885556</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1895</v>
      </c>
      <c r="B994" s="2">
        <v>0</v>
      </c>
      <c r="C994" s="301">
        <v>0</v>
      </c>
      <c r="D994" s="2">
        <v>80</v>
      </c>
      <c r="E994" s="2">
        <v>0</v>
      </c>
      <c r="F994" s="301">
        <v>0</v>
      </c>
      <c r="G994" s="14">
        <v>10.303030303030299</v>
      </c>
      <c r="H994" s="2">
        <v>0</v>
      </c>
      <c r="I994" s="301">
        <v>0</v>
      </c>
      <c r="J994" s="14">
        <v>11.515152</v>
      </c>
      <c r="L994" s="2">
        <v>72</v>
      </c>
      <c r="M994" s="301">
        <v>2.3855277980253131E-3</v>
      </c>
      <c r="N994" s="2">
        <v>35.151515151515099</v>
      </c>
      <c r="O994" s="2">
        <v>165</v>
      </c>
      <c r="P994" s="301">
        <v>5.5315297194005837E-3</v>
      </c>
      <c r="Q994" s="14">
        <v>69.090909090909093</v>
      </c>
      <c r="R994" s="2">
        <v>147</v>
      </c>
      <c r="S994" s="301">
        <v>5.7370331342934079E-3</v>
      </c>
      <c r="T994" s="14">
        <v>39.393940000000001</v>
      </c>
      <c r="U994" s="301">
        <v>1.0416666666666667</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1896</v>
      </c>
      <c r="B995" s="2">
        <v>98</v>
      </c>
      <c r="C995" s="301">
        <v>0.29080118694362017</v>
      </c>
      <c r="D995" s="2">
        <v>53.3333333333333</v>
      </c>
      <c r="E995" s="2">
        <v>38</v>
      </c>
      <c r="F995" s="301">
        <v>0.15079365079365079</v>
      </c>
      <c r="G995" s="14">
        <v>37.5757575757575</v>
      </c>
      <c r="H995" s="2">
        <v>50</v>
      </c>
      <c r="I995" s="301">
        <v>0.4</v>
      </c>
      <c r="J995" s="14">
        <v>47.878788</v>
      </c>
      <c r="K995" s="301">
        <v>-0.48979591836734693</v>
      </c>
      <c r="L995" s="2">
        <v>9619</v>
      </c>
      <c r="M995" s="301">
        <v>0.31869988735007621</v>
      </c>
      <c r="N995" s="2">
        <v>500</v>
      </c>
      <c r="O995" s="2">
        <v>11012</v>
      </c>
      <c r="P995" s="301">
        <v>0.36917094103054077</v>
      </c>
      <c r="Q995" s="14">
        <v>463.636363636363</v>
      </c>
      <c r="R995" s="2">
        <v>8867</v>
      </c>
      <c r="S995" s="301">
        <v>0.3460562775631269</v>
      </c>
      <c r="T995" s="14">
        <v>487.27273600000001</v>
      </c>
      <c r="U995" s="301">
        <v>-7.8178604844578434E-2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3" t="s">
        <v>1897</v>
      </c>
      <c r="B997" s="303"/>
      <c r="C997" s="303"/>
      <c r="D997" s="303"/>
      <c r="E997" s="303"/>
      <c r="F997" s="303"/>
      <c r="G997" s="303"/>
      <c r="H997" s="303"/>
      <c r="I997" s="303"/>
      <c r="J997" s="303"/>
      <c r="K997" s="303"/>
      <c r="L997" s="303"/>
      <c r="M997" s="303"/>
      <c r="N997" s="303"/>
      <c r="O997" s="303"/>
      <c r="P997" s="303"/>
      <c r="Q997" s="303"/>
      <c r="R997" s="303"/>
      <c r="S997" s="303"/>
      <c r="T997" s="303"/>
      <c r="U997" s="303"/>
      <c r="V997" s="122"/>
      <c r="W997" s="122"/>
      <c r="X997" s="122"/>
      <c r="Y997" s="122"/>
      <c r="Z997" s="122"/>
      <c r="AA997" s="122"/>
      <c r="AB997" s="122"/>
      <c r="AC997" s="122"/>
      <c r="AD997" s="122"/>
      <c r="AE997" s="122"/>
    </row>
    <row r="998" spans="1:31" x14ac:dyDescent="0.3">
      <c r="B998" s="304" t="s">
        <v>1700</v>
      </c>
      <c r="C998" s="304"/>
      <c r="D998" s="304" t="s">
        <v>1701</v>
      </c>
      <c r="E998" s="304" t="s">
        <v>1700</v>
      </c>
      <c r="F998" s="304"/>
      <c r="G998" s="304" t="s">
        <v>1701</v>
      </c>
      <c r="H998" s="304" t="s">
        <v>1700</v>
      </c>
      <c r="I998" s="304"/>
      <c r="J998" s="304" t="s">
        <v>1701</v>
      </c>
      <c r="K998" t="s">
        <v>170</v>
      </c>
      <c r="L998" s="304" t="s">
        <v>1700</v>
      </c>
      <c r="M998" s="304"/>
      <c r="N998" s="304" t="s">
        <v>1701</v>
      </c>
      <c r="O998" s="304" t="s">
        <v>1700</v>
      </c>
      <c r="P998" s="304"/>
      <c r="Q998" s="304" t="s">
        <v>1701</v>
      </c>
      <c r="R998" s="304" t="s">
        <v>1700</v>
      </c>
      <c r="S998" s="304"/>
      <c r="T998" s="304" t="s">
        <v>1701</v>
      </c>
      <c r="U998" t="s">
        <v>170</v>
      </c>
      <c r="V998" s="207" t="s">
        <v>1700</v>
      </c>
      <c r="W998" s="207"/>
      <c r="X998" s="207" t="s">
        <v>1701</v>
      </c>
      <c r="Y998" s="207" t="s">
        <v>1700</v>
      </c>
      <c r="Z998" s="207"/>
      <c r="AA998" s="207" t="s">
        <v>1701</v>
      </c>
      <c r="AB998" s="207" t="s">
        <v>1700</v>
      </c>
      <c r="AC998" s="207"/>
      <c r="AD998" s="207" t="s">
        <v>1701</v>
      </c>
      <c r="AE998" t="s">
        <v>170</v>
      </c>
    </row>
    <row r="999" spans="1:31" x14ac:dyDescent="0.3">
      <c r="A999" t="s">
        <v>172</v>
      </c>
      <c r="B999" s="2">
        <v>2430</v>
      </c>
      <c r="C999" t="s">
        <v>170</v>
      </c>
      <c r="D999" s="2">
        <v>129.09090909090901</v>
      </c>
      <c r="E999" s="2">
        <v>2306</v>
      </c>
      <c r="F999" t="s">
        <v>170</v>
      </c>
      <c r="G999" s="14">
        <v>124.24242424242399</v>
      </c>
      <c r="H999" s="2">
        <v>3457</v>
      </c>
      <c r="I999" t="s">
        <v>170</v>
      </c>
      <c r="J999" s="14">
        <v>244.84848</v>
      </c>
      <c r="K999" s="301">
        <v>0.42263374485596705</v>
      </c>
      <c r="L999" s="2">
        <v>248057</v>
      </c>
      <c r="M999" t="s">
        <v>170</v>
      </c>
      <c r="N999" s="2">
        <v>1032.72727272727</v>
      </c>
      <c r="O999" s="2">
        <v>259700</v>
      </c>
      <c r="P999" t="s">
        <v>170</v>
      </c>
      <c r="Q999" s="14">
        <v>948.48484848484804</v>
      </c>
      <c r="R999" s="2">
        <v>273556</v>
      </c>
      <c r="S999" t="s">
        <v>170</v>
      </c>
      <c r="T999" s="14">
        <v>804.24243200000001</v>
      </c>
      <c r="U999" s="301">
        <v>0.10279492213483192</v>
      </c>
      <c r="V999" s="2">
        <v>12392852</v>
      </c>
      <c r="W999" s="27" t="s">
        <v>170</v>
      </c>
      <c r="X999" s="2">
        <v>13533</v>
      </c>
      <c r="Y999" s="2">
        <v>12717801</v>
      </c>
      <c r="Z999" s="27" t="s">
        <v>170</v>
      </c>
      <c r="AA999" s="14">
        <v>11122.42</v>
      </c>
      <c r="AB999" s="2">
        <v>13103114</v>
      </c>
      <c r="AC999" s="27" t="s">
        <v>170</v>
      </c>
      <c r="AD999" s="14">
        <v>11237.58</v>
      </c>
      <c r="AE999" s="27">
        <v>5.7000000000000002E-2</v>
      </c>
    </row>
    <row r="1000" spans="1:31" x14ac:dyDescent="0.3">
      <c r="A1000" t="s">
        <v>1582</v>
      </c>
      <c r="B1000" s="2">
        <v>1532</v>
      </c>
      <c r="C1000" s="301">
        <v>0.63045267489711931</v>
      </c>
      <c r="D1000" s="2">
        <v>127.87878787878699</v>
      </c>
      <c r="E1000" s="2">
        <v>1223</v>
      </c>
      <c r="F1000" s="301">
        <v>0.53035559410234168</v>
      </c>
      <c r="G1000" s="14">
        <v>135.75757575757501</v>
      </c>
      <c r="H1000" s="2">
        <v>1830</v>
      </c>
      <c r="I1000" s="301">
        <v>0.52936071738501589</v>
      </c>
      <c r="J1000" s="14">
        <v>273.33334400000001</v>
      </c>
      <c r="K1000" s="301">
        <v>0.19451697127937337</v>
      </c>
      <c r="L1000" s="2">
        <v>152284</v>
      </c>
      <c r="M1000" s="301">
        <v>0.61390728743796785</v>
      </c>
      <c r="N1000" s="2">
        <v>1058.7878787878701</v>
      </c>
      <c r="O1000" s="2">
        <v>147125</v>
      </c>
      <c r="P1000" s="301">
        <v>0.56651906045437039</v>
      </c>
      <c r="Q1000" s="14">
        <v>1218.7878787878701</v>
      </c>
      <c r="R1000" s="2">
        <v>161113</v>
      </c>
      <c r="S1000" s="301">
        <v>0.58895801956454985</v>
      </c>
      <c r="T1000" s="14">
        <v>1397.57581</v>
      </c>
      <c r="U1000" s="301">
        <v>5.797720049381419E-2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1898</v>
      </c>
      <c r="B1001" s="2">
        <v>13</v>
      </c>
      <c r="C1001" s="301">
        <v>5.3497942386831277E-3</v>
      </c>
      <c r="D1001" s="2">
        <v>12.7272727272727</v>
      </c>
      <c r="E1001" s="2">
        <v>0</v>
      </c>
      <c r="F1001" s="301">
        <v>0</v>
      </c>
      <c r="G1001" s="14">
        <v>10.303030303030299</v>
      </c>
      <c r="H1001" s="2">
        <v>0</v>
      </c>
      <c r="I1001" s="301">
        <v>0</v>
      </c>
      <c r="J1001" s="14">
        <v>11.515152</v>
      </c>
      <c r="K1001" s="301">
        <v>-1</v>
      </c>
      <c r="L1001" s="2">
        <v>2217</v>
      </c>
      <c r="M1001" s="301">
        <v>8.9374619543088878E-3</v>
      </c>
      <c r="N1001" s="2">
        <v>218.78787878787799</v>
      </c>
      <c r="O1001" s="2">
        <v>1682</v>
      </c>
      <c r="P1001" s="301">
        <v>6.4767038891028108E-3</v>
      </c>
      <c r="Q1001" s="14">
        <v>187.272727272727</v>
      </c>
      <c r="R1001" s="2">
        <v>1709</v>
      </c>
      <c r="S1001" s="301">
        <v>6.2473497199842078E-3</v>
      </c>
      <c r="T1001" s="14">
        <v>216.96969999999999</v>
      </c>
      <c r="U1001" s="301">
        <v>-0.22913847541723048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1899</v>
      </c>
      <c r="B1002" s="2">
        <v>125</v>
      </c>
      <c r="C1002" s="301">
        <v>5.1440329218106998E-2</v>
      </c>
      <c r="D1002" s="2">
        <v>58.787878787878803</v>
      </c>
      <c r="E1002" s="2">
        <v>113</v>
      </c>
      <c r="F1002" s="301">
        <v>4.9002601908065914E-2</v>
      </c>
      <c r="G1002" s="14">
        <v>49.090909090909101</v>
      </c>
      <c r="H1002" s="2">
        <v>181</v>
      </c>
      <c r="I1002" s="301">
        <v>5.2357535435348566E-2</v>
      </c>
      <c r="J1002" s="14">
        <v>93.939390000000003</v>
      </c>
      <c r="K1002" s="301">
        <v>0.44800000000000001</v>
      </c>
      <c r="L1002" s="2">
        <v>17828</v>
      </c>
      <c r="M1002" s="301">
        <v>7.1870578133251636E-2</v>
      </c>
      <c r="N1002" s="2">
        <v>593.33333333333303</v>
      </c>
      <c r="O1002" s="2">
        <v>17442</v>
      </c>
      <c r="P1002" s="301">
        <v>6.7162110127069699E-2</v>
      </c>
      <c r="Q1002" s="14">
        <v>552.72727272727195</v>
      </c>
      <c r="R1002" s="2">
        <v>20258</v>
      </c>
      <c r="S1002" s="301">
        <v>7.4054306979192561E-2</v>
      </c>
      <c r="T1002" s="14">
        <v>722.42425500000002</v>
      </c>
      <c r="U1002" s="301">
        <v>0.13630244559120486</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1900</v>
      </c>
      <c r="B1003" s="2">
        <v>283</v>
      </c>
      <c r="C1003" s="301">
        <v>0.11646090534979424</v>
      </c>
      <c r="D1003" s="2">
        <v>70.909090909090907</v>
      </c>
      <c r="E1003" s="2">
        <v>178</v>
      </c>
      <c r="F1003" s="301">
        <v>7.7189939288811793E-2</v>
      </c>
      <c r="G1003" s="14">
        <v>52.121212121212103</v>
      </c>
      <c r="H1003" s="2">
        <v>233</v>
      </c>
      <c r="I1003" s="301">
        <v>6.7399479317327163E-2</v>
      </c>
      <c r="J1003" s="14">
        <v>93.939390000000003</v>
      </c>
      <c r="K1003" s="301">
        <v>-0.17667844522968199</v>
      </c>
      <c r="L1003" s="2">
        <v>29890</v>
      </c>
      <c r="M1003" s="301">
        <v>0.12049649878858489</v>
      </c>
      <c r="N1003" s="2">
        <v>615.15151515151501</v>
      </c>
      <c r="O1003" s="2">
        <v>24328</v>
      </c>
      <c r="P1003" s="301">
        <v>9.3677319984597607E-2</v>
      </c>
      <c r="Q1003" s="14">
        <v>686.06060606060601</v>
      </c>
      <c r="R1003" s="2">
        <v>27555</v>
      </c>
      <c r="S1003" s="301">
        <v>0.10072891839330887</v>
      </c>
      <c r="T1003" s="14">
        <v>698.18179999999995</v>
      </c>
      <c r="U1003" s="301">
        <v>-7.8119772499163603E-2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1901</v>
      </c>
      <c r="B1004" s="2">
        <v>299</v>
      </c>
      <c r="C1004" s="301">
        <v>0.12304526748971194</v>
      </c>
      <c r="D1004" s="2">
        <v>66.060606060606005</v>
      </c>
      <c r="E1004" s="2">
        <v>265</v>
      </c>
      <c r="F1004" s="301">
        <v>0.11491760624457936</v>
      </c>
      <c r="G1004" s="14">
        <v>58.787878787878803</v>
      </c>
      <c r="H1004" s="2">
        <v>249</v>
      </c>
      <c r="I1004" s="301">
        <v>7.2027769742551345E-2</v>
      </c>
      <c r="J1004" s="14">
        <v>75.151510000000002</v>
      </c>
      <c r="K1004" s="301">
        <v>-0.16722408026755853</v>
      </c>
      <c r="L1004" s="2">
        <v>38279</v>
      </c>
      <c r="M1004" s="301">
        <v>0.15431533881325663</v>
      </c>
      <c r="N1004" s="2">
        <v>620.60606060606005</v>
      </c>
      <c r="O1004" s="2">
        <v>34682</v>
      </c>
      <c r="P1004" s="301">
        <v>0.13354639969195226</v>
      </c>
      <c r="Q1004" s="14">
        <v>663.030303030303</v>
      </c>
      <c r="R1004" s="2">
        <v>31548</v>
      </c>
      <c r="S1004" s="301">
        <v>0.11532556405269853</v>
      </c>
      <c r="T1004" s="14">
        <v>659.39390000000003</v>
      </c>
      <c r="U1004" s="301">
        <v>-0.17584053919903864</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1902</v>
      </c>
      <c r="B1005" s="2">
        <v>241</v>
      </c>
      <c r="C1005" s="301">
        <v>9.9176954732510286E-2</v>
      </c>
      <c r="D1005" s="2">
        <v>74.545454545454504</v>
      </c>
      <c r="E1005" s="2">
        <v>168</v>
      </c>
      <c r="F1005" s="301">
        <v>7.2853425845620115E-2</v>
      </c>
      <c r="G1005" s="14">
        <v>58.181818181818201</v>
      </c>
      <c r="H1005" s="2">
        <v>348</v>
      </c>
      <c r="I1005" s="301">
        <v>0.10066531674862597</v>
      </c>
      <c r="J1005" s="14">
        <v>141.21212800000001</v>
      </c>
      <c r="K1005" s="301">
        <v>0.44398340248962653</v>
      </c>
      <c r="L1005" s="2">
        <v>16149</v>
      </c>
      <c r="M1005" s="301">
        <v>6.5101972530507105E-2</v>
      </c>
      <c r="N1005" s="2">
        <v>466.666666666666</v>
      </c>
      <c r="O1005" s="2">
        <v>16758</v>
      </c>
      <c r="P1005" s="301">
        <v>6.4528301886792455E-2</v>
      </c>
      <c r="Q1005" s="14">
        <v>500.60606060606</v>
      </c>
      <c r="R1005" s="2">
        <v>17785</v>
      </c>
      <c r="S1005" s="301">
        <v>6.5014110456359936E-2</v>
      </c>
      <c r="T1005" s="14">
        <v>589.09090000000003</v>
      </c>
      <c r="U1005" s="301">
        <v>0.10130658245092575</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1903</v>
      </c>
      <c r="B1006" s="2">
        <v>159</v>
      </c>
      <c r="C1006" s="301">
        <v>6.5432098765432101E-2</v>
      </c>
      <c r="D1006" s="2">
        <v>42.424242424242401</v>
      </c>
      <c r="E1006" s="2">
        <v>105</v>
      </c>
      <c r="F1006" s="301">
        <v>4.5533391153512577E-2</v>
      </c>
      <c r="G1006" s="14">
        <v>37.5757575757575</v>
      </c>
      <c r="H1006" s="2">
        <v>96</v>
      </c>
      <c r="I1006" s="301">
        <v>2.7769742551345098E-2</v>
      </c>
      <c r="J1006" s="14">
        <v>50.303031900000001</v>
      </c>
      <c r="K1006" s="301">
        <v>-0.39622641509433965</v>
      </c>
      <c r="L1006" s="2">
        <v>13648</v>
      </c>
      <c r="M1006" s="301">
        <v>5.5019612427788772E-2</v>
      </c>
      <c r="N1006" s="2">
        <v>382.42424242424198</v>
      </c>
      <c r="O1006" s="2">
        <v>15371</v>
      </c>
      <c r="P1006" s="301">
        <v>5.9187524066230263E-2</v>
      </c>
      <c r="Q1006" s="14">
        <v>450.30303030303003</v>
      </c>
      <c r="R1006" s="2">
        <v>17852</v>
      </c>
      <c r="S1006" s="301">
        <v>6.5259032885405549E-2</v>
      </c>
      <c r="T1006" s="14">
        <v>646.66669999999999</v>
      </c>
      <c r="U1006" s="301">
        <v>0.30803048065650646</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1904</v>
      </c>
      <c r="B1007" s="2">
        <v>253</v>
      </c>
      <c r="C1007" s="301">
        <v>0.10411522633744856</v>
      </c>
      <c r="D1007" s="2">
        <v>59.393939393939398</v>
      </c>
      <c r="E1007" s="2">
        <v>194</v>
      </c>
      <c r="F1007" s="301">
        <v>8.4128360797918467E-2</v>
      </c>
      <c r="G1007" s="14">
        <v>67.878787878787804</v>
      </c>
      <c r="H1007" s="2">
        <v>486</v>
      </c>
      <c r="I1007" s="301">
        <v>0.14058432166618456</v>
      </c>
      <c r="J1007" s="14">
        <v>247.27271999999999</v>
      </c>
      <c r="K1007" s="301">
        <v>0.92094861660079053</v>
      </c>
      <c r="L1007" s="2">
        <v>19277</v>
      </c>
      <c r="M1007" s="301">
        <v>7.7711977489044862E-2</v>
      </c>
      <c r="N1007" s="2">
        <v>330.30303030303003</v>
      </c>
      <c r="O1007" s="2">
        <v>21021</v>
      </c>
      <c r="P1007" s="301">
        <v>8.0943396226415096E-2</v>
      </c>
      <c r="Q1007" s="14">
        <v>358.78787878787801</v>
      </c>
      <c r="R1007" s="2">
        <v>26393</v>
      </c>
      <c r="S1007" s="301">
        <v>9.6481159250756704E-2</v>
      </c>
      <c r="T1007" s="14">
        <v>569.69695999999999</v>
      </c>
      <c r="U1007" s="301">
        <v>0.36914457643824244</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1905</v>
      </c>
      <c r="B1008" s="2">
        <v>131</v>
      </c>
      <c r="C1008" s="301">
        <v>5.3909465020576135E-2</v>
      </c>
      <c r="D1008" s="2">
        <v>43.636363636363598</v>
      </c>
      <c r="E1008" s="2">
        <v>171</v>
      </c>
      <c r="F1008" s="301">
        <v>7.415437987857762E-2</v>
      </c>
      <c r="G1008" s="14">
        <v>47.272727272727202</v>
      </c>
      <c r="H1008" s="2">
        <v>163</v>
      </c>
      <c r="I1008" s="301">
        <v>4.7150708706971363E-2</v>
      </c>
      <c r="J1008" s="14">
        <v>76.969695999999999</v>
      </c>
      <c r="K1008" s="301">
        <v>0.24427480916030533</v>
      </c>
      <c r="L1008" s="2">
        <v>11359</v>
      </c>
      <c r="M1008" s="301">
        <v>4.5791894604869043E-2</v>
      </c>
      <c r="N1008" s="2">
        <v>333.93939393939303</v>
      </c>
      <c r="O1008" s="2">
        <v>11661</v>
      </c>
      <c r="P1008" s="301">
        <v>4.4901809780515979E-2</v>
      </c>
      <c r="Q1008" s="14">
        <v>363.030303030303</v>
      </c>
      <c r="R1008" s="2">
        <v>13340</v>
      </c>
      <c r="S1008" s="301">
        <v>4.8765152290573044E-2</v>
      </c>
      <c r="T1008" s="14">
        <v>453.93939999999998</v>
      </c>
      <c r="U1008" s="301">
        <v>0.17439915485518093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1906</v>
      </c>
      <c r="B1009" s="2">
        <v>28</v>
      </c>
      <c r="C1009" s="301">
        <v>1.1522633744855968E-2</v>
      </c>
      <c r="D1009" s="2">
        <v>17.5757575757575</v>
      </c>
      <c r="E1009" s="2">
        <v>29</v>
      </c>
      <c r="F1009" s="301">
        <v>1.2575888985255855E-2</v>
      </c>
      <c r="G1009" s="14">
        <v>21.818181818181799</v>
      </c>
      <c r="H1009" s="2">
        <v>74</v>
      </c>
      <c r="I1009" s="301">
        <v>2.1405843216661846E-2</v>
      </c>
      <c r="J1009" s="14">
        <v>36.363636</v>
      </c>
      <c r="K1009" s="301">
        <v>1.6428571428571428</v>
      </c>
      <c r="L1009" s="2">
        <v>3637</v>
      </c>
      <c r="M1009" s="301">
        <v>1.4661952696356079E-2</v>
      </c>
      <c r="N1009" s="2">
        <v>208.48484848484799</v>
      </c>
      <c r="O1009" s="2">
        <v>4180</v>
      </c>
      <c r="P1009" s="301">
        <v>1.6095494801694261E-2</v>
      </c>
      <c r="Q1009" s="14">
        <v>240</v>
      </c>
      <c r="R1009" s="2">
        <v>4673</v>
      </c>
      <c r="S1009" s="301">
        <v>1.7082425536270453E-2</v>
      </c>
      <c r="T1009" s="14">
        <v>325.45455900000002</v>
      </c>
      <c r="U1009" s="301">
        <v>0.28485015122353591</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1585</v>
      </c>
      <c r="B1010" s="2">
        <v>898</v>
      </c>
      <c r="C1010" s="301">
        <v>0.36954732510288069</v>
      </c>
      <c r="D1010" s="2">
        <v>92.121212121212096</v>
      </c>
      <c r="E1010" s="2">
        <v>1083</v>
      </c>
      <c r="F1010" s="301">
        <v>0.46964440589765827</v>
      </c>
      <c r="G1010" s="14">
        <v>122.424242424242</v>
      </c>
      <c r="H1010" s="2">
        <v>1627</v>
      </c>
      <c r="I1010" s="301">
        <v>0.47063928261498411</v>
      </c>
      <c r="J1010" s="14">
        <v>258.78787199999999</v>
      </c>
      <c r="K1010" s="301">
        <v>0.81180400890868598</v>
      </c>
      <c r="L1010" s="2">
        <v>95773</v>
      </c>
      <c r="M1010" s="301">
        <v>0.38609271256203209</v>
      </c>
      <c r="N1010" s="2">
        <v>1146.0606060606001</v>
      </c>
      <c r="O1010" s="2">
        <v>112575</v>
      </c>
      <c r="P1010" s="301">
        <v>0.43348093954562955</v>
      </c>
      <c r="Q1010" s="14">
        <v>1309.69696969696</v>
      </c>
      <c r="R1010" s="2">
        <v>112443</v>
      </c>
      <c r="S1010" s="301">
        <v>0.41104198043545015</v>
      </c>
      <c r="T1010" s="14">
        <v>1340</v>
      </c>
      <c r="U1010" s="301">
        <v>0.17405740657596608</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1898</v>
      </c>
      <c r="B1011" s="2">
        <v>63</v>
      </c>
      <c r="C1011" s="301">
        <v>2.5925925925925925E-2</v>
      </c>
      <c r="D1011" s="2">
        <v>41.212121212121197</v>
      </c>
      <c r="E1011" s="2">
        <v>166</v>
      </c>
      <c r="F1011" s="301">
        <v>7.1986123156981788E-2</v>
      </c>
      <c r="G1011" s="14">
        <v>73.3333333333333</v>
      </c>
      <c r="H1011" s="2">
        <v>120</v>
      </c>
      <c r="I1011" s="301">
        <v>3.4712178189181368E-2</v>
      </c>
      <c r="J1011" s="14">
        <v>84.242424</v>
      </c>
      <c r="K1011" s="301">
        <v>0.90476190476190477</v>
      </c>
      <c r="L1011" s="2">
        <v>11194</v>
      </c>
      <c r="M1011" s="301">
        <v>4.5126724905969196E-2</v>
      </c>
      <c r="N1011" s="2">
        <v>429.09090909090901</v>
      </c>
      <c r="O1011" s="2">
        <v>9922</v>
      </c>
      <c r="P1011" s="301">
        <v>3.8205621871390066E-2</v>
      </c>
      <c r="Q1011" s="14">
        <v>401.21212121212102</v>
      </c>
      <c r="R1011" s="2">
        <v>8840</v>
      </c>
      <c r="S1011" s="301">
        <v>3.2315138399450202E-2</v>
      </c>
      <c r="T1011" s="14">
        <v>482.42425500000002</v>
      </c>
      <c r="U1011" s="301">
        <v>-0.21029122744327319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1899</v>
      </c>
      <c r="B1012" s="2">
        <v>289</v>
      </c>
      <c r="C1012" s="301">
        <v>0.11893004115226337</v>
      </c>
      <c r="D1012" s="2">
        <v>83.030303030303003</v>
      </c>
      <c r="E1012" s="2">
        <v>216</v>
      </c>
      <c r="F1012" s="301">
        <v>9.366869037294015E-2</v>
      </c>
      <c r="G1012" s="14">
        <v>72.121212121212096</v>
      </c>
      <c r="H1012" s="2">
        <v>420</v>
      </c>
      <c r="I1012" s="301">
        <v>0.1214926236621348</v>
      </c>
      <c r="J1012" s="14">
        <v>203.636368</v>
      </c>
      <c r="K1012" s="301">
        <v>0.45328719723183392</v>
      </c>
      <c r="L1012" s="2">
        <v>27623</v>
      </c>
      <c r="M1012" s="301">
        <v>0.1113574702588518</v>
      </c>
      <c r="N1012" s="2">
        <v>699.39393939393904</v>
      </c>
      <c r="O1012" s="2">
        <v>31900</v>
      </c>
      <c r="P1012" s="301">
        <v>0.1228340392760878</v>
      </c>
      <c r="Q1012" s="14">
        <v>747.87878787878697</v>
      </c>
      <c r="R1012" s="2">
        <v>30788</v>
      </c>
      <c r="S1012" s="301">
        <v>0.11254733948442001</v>
      </c>
      <c r="T1012" s="14">
        <v>843.03030000000001</v>
      </c>
      <c r="U1012" s="301">
        <v>0.11457843101763024</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1900</v>
      </c>
      <c r="B1013" s="2">
        <v>241</v>
      </c>
      <c r="C1013" s="301">
        <v>9.9176954732510286E-2</v>
      </c>
      <c r="D1013" s="2">
        <v>66.060606060606005</v>
      </c>
      <c r="E1013" s="2">
        <v>228</v>
      </c>
      <c r="F1013" s="301">
        <v>9.8872506504770169E-2</v>
      </c>
      <c r="G1013" s="14">
        <v>65.454545454545396</v>
      </c>
      <c r="H1013" s="2">
        <v>450</v>
      </c>
      <c r="I1013" s="301">
        <v>0.13017066820943013</v>
      </c>
      <c r="J1013" s="14">
        <v>200</v>
      </c>
      <c r="K1013" s="301">
        <v>0.86721991701244816</v>
      </c>
      <c r="L1013" s="2">
        <v>21753</v>
      </c>
      <c r="M1013" s="301">
        <v>8.7693554304051083E-2</v>
      </c>
      <c r="N1013" s="2">
        <v>625.45454545454504</v>
      </c>
      <c r="O1013" s="2">
        <v>25813</v>
      </c>
      <c r="P1013" s="301">
        <v>9.939545629572584E-2</v>
      </c>
      <c r="Q1013" s="14">
        <v>606.06060606060601</v>
      </c>
      <c r="R1013" s="2">
        <v>25636</v>
      </c>
      <c r="S1013" s="301">
        <v>9.3713901358405585E-2</v>
      </c>
      <c r="T1013" s="14">
        <v>890.90909999999997</v>
      </c>
      <c r="U1013" s="301">
        <v>0.17850411437502872</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1901</v>
      </c>
      <c r="B1014" s="2">
        <v>90</v>
      </c>
      <c r="C1014" s="301">
        <v>3.7037037037037035E-2</v>
      </c>
      <c r="D1014" s="2">
        <v>39.393939393939398</v>
      </c>
      <c r="E1014" s="2">
        <v>200</v>
      </c>
      <c r="F1014" s="301">
        <v>8.6730268863833476E-2</v>
      </c>
      <c r="G1014" s="14">
        <v>75.757575757575694</v>
      </c>
      <c r="H1014" s="2">
        <v>119</v>
      </c>
      <c r="I1014" s="301">
        <v>3.4422910037604858E-2</v>
      </c>
      <c r="J1014" s="14">
        <v>86.060609999999997</v>
      </c>
      <c r="K1014" s="301">
        <v>0.32222222222222224</v>
      </c>
      <c r="L1014" s="2">
        <v>16996</v>
      </c>
      <c r="M1014" s="301">
        <v>6.8516510318193002E-2</v>
      </c>
      <c r="N1014" s="2">
        <v>532.72727272727195</v>
      </c>
      <c r="O1014" s="2">
        <v>19936</v>
      </c>
      <c r="P1014" s="301">
        <v>7.6765498652291111E-2</v>
      </c>
      <c r="Q1014" s="14">
        <v>593.33333333333303</v>
      </c>
      <c r="R1014" s="2">
        <v>18544</v>
      </c>
      <c r="S1014" s="301">
        <v>6.7788679465995996E-2</v>
      </c>
      <c r="T1014" s="14">
        <v>738.78790000000004</v>
      </c>
      <c r="U1014" s="301">
        <v>9.1080254177453523E-2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1902</v>
      </c>
      <c r="B1015" s="2">
        <v>41</v>
      </c>
      <c r="C1015" s="301">
        <v>1.6872427983539096E-2</v>
      </c>
      <c r="D1015" s="2">
        <v>29.696969696969699</v>
      </c>
      <c r="E1015" s="2">
        <v>118</v>
      </c>
      <c r="F1015" s="301">
        <v>5.1170858629661753E-2</v>
      </c>
      <c r="G1015" s="14">
        <v>55.151515151515099</v>
      </c>
      <c r="H1015" s="2">
        <v>34</v>
      </c>
      <c r="I1015" s="301">
        <v>9.8351171536013877E-3</v>
      </c>
      <c r="J1015" s="14">
        <v>29.69697</v>
      </c>
      <c r="K1015" s="301">
        <v>-0.17073170731707318</v>
      </c>
      <c r="L1015" s="2">
        <v>5039</v>
      </c>
      <c r="M1015" s="301">
        <v>2.0313879471250559E-2</v>
      </c>
      <c r="N1015" s="2">
        <v>307.27272727272702</v>
      </c>
      <c r="O1015" s="2">
        <v>7822</v>
      </c>
      <c r="P1015" s="301">
        <v>3.0119368502117827E-2</v>
      </c>
      <c r="Q1015" s="14">
        <v>378.18181818181802</v>
      </c>
      <c r="R1015" s="2">
        <v>8772</v>
      </c>
      <c r="S1015" s="301">
        <v>3.2066560411762125E-2</v>
      </c>
      <c r="T1015" s="14">
        <v>533.93939999999998</v>
      </c>
      <c r="U1015" s="301">
        <v>0.7408215915856321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1903</v>
      </c>
      <c r="B1016" s="2">
        <v>14</v>
      </c>
      <c r="C1016" s="301">
        <v>5.7613168724279839E-3</v>
      </c>
      <c r="D1016" s="2">
        <v>13.9393939393939</v>
      </c>
      <c r="E1016" s="2">
        <v>39</v>
      </c>
      <c r="F1016" s="301">
        <v>1.6912402428447527E-2</v>
      </c>
      <c r="G1016" s="14">
        <v>23.030303030302999</v>
      </c>
      <c r="H1016" s="2">
        <v>29</v>
      </c>
      <c r="I1016" s="301">
        <v>8.3887763957188315E-3</v>
      </c>
      <c r="J1016" s="14">
        <v>26.060606</v>
      </c>
      <c r="K1016" s="301">
        <v>1.0714285714285714</v>
      </c>
      <c r="L1016" s="2">
        <v>3924</v>
      </c>
      <c r="M1016" s="301">
        <v>1.5818944839290968E-2</v>
      </c>
      <c r="N1016" s="2">
        <v>262.42424242424198</v>
      </c>
      <c r="O1016" s="2">
        <v>5962</v>
      </c>
      <c r="P1016" s="301">
        <v>2.2957258375048133E-2</v>
      </c>
      <c r="Q1016" s="14">
        <v>300.60606060606</v>
      </c>
      <c r="R1016" s="2">
        <v>6152</v>
      </c>
      <c r="S1016" s="301">
        <v>2.2488996768486161E-2</v>
      </c>
      <c r="T1016" s="14">
        <v>363.63635299999999</v>
      </c>
      <c r="U1016" s="301">
        <v>0.56778797145769622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1904</v>
      </c>
      <c r="B1017" s="2">
        <v>66</v>
      </c>
      <c r="C1017" s="301">
        <v>2.7160493827160494E-2</v>
      </c>
      <c r="D1017" s="2">
        <v>29.090909090909101</v>
      </c>
      <c r="E1017" s="2">
        <v>85</v>
      </c>
      <c r="F1017" s="301">
        <v>3.6860364267129228E-2</v>
      </c>
      <c r="G1017" s="14">
        <v>42.424242424242401</v>
      </c>
      <c r="H1017" s="2">
        <v>312</v>
      </c>
      <c r="I1017" s="301">
        <v>9.0251663291871564E-2</v>
      </c>
      <c r="J1017" s="14">
        <v>138.78787199999999</v>
      </c>
      <c r="K1017" s="301">
        <v>3.7272727272727271</v>
      </c>
      <c r="L1017" s="2">
        <v>4946</v>
      </c>
      <c r="M1017" s="301">
        <v>1.9938965640961554E-2</v>
      </c>
      <c r="N1017" s="2">
        <v>309.09090909090901</v>
      </c>
      <c r="O1017" s="2">
        <v>6758</v>
      </c>
      <c r="P1017" s="301">
        <v>2.6022333461686562E-2</v>
      </c>
      <c r="Q1017" s="14">
        <v>330.30303030303003</v>
      </c>
      <c r="R1017" s="2">
        <v>8690</v>
      </c>
      <c r="S1017" s="301">
        <v>3.1766804603079443E-2</v>
      </c>
      <c r="T1017" s="14">
        <v>436.96969999999999</v>
      </c>
      <c r="U1017" s="301">
        <v>0.75697533360291147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1905</v>
      </c>
      <c r="B1018" s="2">
        <v>94</v>
      </c>
      <c r="C1018" s="301">
        <v>3.868312757201646E-2</v>
      </c>
      <c r="D1018" s="2">
        <v>49.090909090909101</v>
      </c>
      <c r="E1018" s="2">
        <v>31</v>
      </c>
      <c r="F1018" s="301">
        <v>1.3443191673894189E-2</v>
      </c>
      <c r="G1018" s="14">
        <v>31.515151515151501</v>
      </c>
      <c r="H1018" s="2">
        <v>143</v>
      </c>
      <c r="I1018" s="301">
        <v>4.1365345675441131E-2</v>
      </c>
      <c r="J1018" s="14">
        <v>84.242424</v>
      </c>
      <c r="K1018" s="301">
        <v>0.52127659574468088</v>
      </c>
      <c r="L1018" s="2">
        <v>3117</v>
      </c>
      <c r="M1018" s="301">
        <v>1.2565660311944431E-2</v>
      </c>
      <c r="N1018" s="2">
        <v>227.87878787878699</v>
      </c>
      <c r="O1018" s="2">
        <v>3150</v>
      </c>
      <c r="P1018" s="301">
        <v>1.2129380053908356E-2</v>
      </c>
      <c r="Q1018" s="14">
        <v>254.54545454545399</v>
      </c>
      <c r="R1018" s="2">
        <v>3505</v>
      </c>
      <c r="S1018" s="301">
        <v>1.2812733041863457E-2</v>
      </c>
      <c r="T1018" s="14">
        <v>296.96969999999999</v>
      </c>
      <c r="U1018" s="301">
        <v>0.12447866538338145</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1906</v>
      </c>
      <c r="B1019" s="2">
        <v>0</v>
      </c>
      <c r="C1019" s="301">
        <v>0</v>
      </c>
      <c r="D1019" s="2">
        <v>80</v>
      </c>
      <c r="E1019" s="2">
        <v>0</v>
      </c>
      <c r="F1019" s="301">
        <v>0</v>
      </c>
      <c r="G1019" s="14">
        <v>10.303030303030299</v>
      </c>
      <c r="H1019" s="2">
        <v>0</v>
      </c>
      <c r="I1019" s="301">
        <v>0</v>
      </c>
      <c r="J1019" s="14">
        <v>11.515152</v>
      </c>
      <c r="L1019" s="2">
        <v>1181</v>
      </c>
      <c r="M1019" s="301">
        <v>4.7610025115195301E-3</v>
      </c>
      <c r="N1019" s="2">
        <v>135.75757575757501</v>
      </c>
      <c r="O1019" s="2">
        <v>1312</v>
      </c>
      <c r="P1019" s="301">
        <v>5.0519830573738933E-3</v>
      </c>
      <c r="Q1019" s="14">
        <v>134.54545454545399</v>
      </c>
      <c r="R1019" s="2">
        <v>1516</v>
      </c>
      <c r="S1019" s="301">
        <v>5.5418269019871617E-3</v>
      </c>
      <c r="T1019" s="14">
        <v>226.060608</v>
      </c>
      <c r="U1019" s="301">
        <v>0.28365791701947501</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3" t="s">
        <v>1907</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122"/>
      <c r="W1021" s="122"/>
      <c r="X1021" s="122"/>
      <c r="Y1021" s="122"/>
      <c r="Z1021" s="122"/>
      <c r="AA1021" s="122"/>
      <c r="AB1021" s="122"/>
      <c r="AC1021" s="122"/>
      <c r="AD1021" s="122"/>
      <c r="AE1021" s="122"/>
    </row>
    <row r="1022" spans="1:31" x14ac:dyDescent="0.3">
      <c r="B1022" s="304" t="s">
        <v>1700</v>
      </c>
      <c r="C1022" s="304"/>
      <c r="D1022" s="304" t="s">
        <v>1701</v>
      </c>
      <c r="E1022" s="304" t="s">
        <v>1700</v>
      </c>
      <c r="F1022" s="304"/>
      <c r="G1022" s="304" t="s">
        <v>1701</v>
      </c>
      <c r="H1022" s="304" t="s">
        <v>1700</v>
      </c>
      <c r="I1022" s="304"/>
      <c r="J1022" s="304" t="s">
        <v>1701</v>
      </c>
      <c r="K1022" t="s">
        <v>170</v>
      </c>
      <c r="L1022" s="304" t="s">
        <v>1700</v>
      </c>
      <c r="M1022" s="304"/>
      <c r="N1022" s="304" t="s">
        <v>1701</v>
      </c>
      <c r="O1022" s="304" t="s">
        <v>1700</v>
      </c>
      <c r="P1022" s="304"/>
      <c r="Q1022" s="304" t="s">
        <v>1701</v>
      </c>
      <c r="R1022" s="304" t="s">
        <v>1700</v>
      </c>
      <c r="S1022" s="304"/>
      <c r="T1022" s="304" t="s">
        <v>1701</v>
      </c>
      <c r="U1022" t="s">
        <v>170</v>
      </c>
      <c r="V1022" s="207" t="s">
        <v>1700</v>
      </c>
      <c r="W1022" s="207"/>
      <c r="X1022" s="207" t="s">
        <v>1701</v>
      </c>
      <c r="Y1022" s="207" t="s">
        <v>1700</v>
      </c>
      <c r="Z1022" s="207"/>
      <c r="AA1022" s="207" t="s">
        <v>1701</v>
      </c>
      <c r="AB1022" s="207" t="s">
        <v>1700</v>
      </c>
      <c r="AC1022" s="207"/>
      <c r="AD1022" s="207" t="s">
        <v>1701</v>
      </c>
      <c r="AE1022" t="s">
        <v>170</v>
      </c>
    </row>
    <row r="1023" spans="1:31" x14ac:dyDescent="0.3">
      <c r="A1023" t="s">
        <v>172</v>
      </c>
      <c r="B1023" s="2">
        <v>2430</v>
      </c>
      <c r="C1023" t="s">
        <v>170</v>
      </c>
      <c r="D1023" s="2">
        <v>129.09090909090901</v>
      </c>
      <c r="E1023" s="2">
        <v>2306</v>
      </c>
      <c r="F1023" t="s">
        <v>170</v>
      </c>
      <c r="G1023" s="14">
        <v>124.24242424242399</v>
      </c>
      <c r="H1023" s="2">
        <v>3457</v>
      </c>
      <c r="I1023" t="s">
        <v>170</v>
      </c>
      <c r="J1023" s="14">
        <v>244.84848</v>
      </c>
      <c r="K1023" s="301">
        <v>0.42263374485596705</v>
      </c>
      <c r="L1023" s="2">
        <v>248057</v>
      </c>
      <c r="M1023" t="s">
        <v>170</v>
      </c>
      <c r="N1023" s="2">
        <v>1032.72727272727</v>
      </c>
      <c r="O1023" s="2">
        <v>259700</v>
      </c>
      <c r="P1023" t="s">
        <v>170</v>
      </c>
      <c r="Q1023" s="14">
        <v>948.48484848484804</v>
      </c>
      <c r="R1023" s="2">
        <v>273556</v>
      </c>
      <c r="S1023" t="s">
        <v>170</v>
      </c>
      <c r="T1023" s="14">
        <v>804.24243200000001</v>
      </c>
      <c r="U1023" s="301">
        <v>0.10279492213483192</v>
      </c>
      <c r="V1023" s="2">
        <v>12392852</v>
      </c>
      <c r="W1023" s="27" t="s">
        <v>170</v>
      </c>
      <c r="X1023" s="2">
        <v>13533</v>
      </c>
      <c r="Y1023" s="2">
        <v>12717801</v>
      </c>
      <c r="Z1023" s="27" t="s">
        <v>170</v>
      </c>
      <c r="AA1023" s="14">
        <v>11122.42</v>
      </c>
      <c r="AB1023" s="2">
        <v>13103114</v>
      </c>
      <c r="AC1023" s="27" t="s">
        <v>170</v>
      </c>
      <c r="AD1023" s="14">
        <v>11237.58</v>
      </c>
      <c r="AE1023" s="27">
        <v>5.7000000000000002E-2</v>
      </c>
    </row>
    <row r="1024" spans="1:31" x14ac:dyDescent="0.3">
      <c r="A1024" t="s">
        <v>1582</v>
      </c>
      <c r="B1024" s="2">
        <v>1532</v>
      </c>
      <c r="C1024" s="301">
        <v>0.63045267489711931</v>
      </c>
      <c r="D1024" s="2">
        <v>127.87878787878699</v>
      </c>
      <c r="E1024" s="2">
        <v>1223</v>
      </c>
      <c r="F1024" s="301">
        <v>0.53035559410234168</v>
      </c>
      <c r="G1024" s="14">
        <v>135.75757575757501</v>
      </c>
      <c r="H1024" s="2">
        <v>1830</v>
      </c>
      <c r="I1024" s="301">
        <v>0.52936071738501589</v>
      </c>
      <c r="J1024" s="14">
        <v>273.33334400000001</v>
      </c>
      <c r="K1024" s="301">
        <v>0.19451697127937337</v>
      </c>
      <c r="L1024" s="2">
        <v>152284</v>
      </c>
      <c r="M1024" s="301">
        <v>0.61390728743796785</v>
      </c>
      <c r="N1024" s="2">
        <v>1058.7878787878701</v>
      </c>
      <c r="O1024" s="2">
        <v>147125</v>
      </c>
      <c r="P1024" s="301">
        <v>0.56651906045437039</v>
      </c>
      <c r="Q1024" s="14">
        <v>1218.7878787878701</v>
      </c>
      <c r="R1024" s="2">
        <v>161113</v>
      </c>
      <c r="S1024" s="301">
        <v>0.58895801956454985</v>
      </c>
      <c r="T1024" s="14">
        <v>1397.57581</v>
      </c>
      <c r="U1024" s="301">
        <v>5.797720049381419E-2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1328</v>
      </c>
      <c r="B1025" s="2">
        <v>327</v>
      </c>
      <c r="C1025" s="301">
        <v>0.13456790123456791</v>
      </c>
      <c r="D1025" s="2">
        <v>66.6666666666666</v>
      </c>
      <c r="E1025" s="2">
        <v>200</v>
      </c>
      <c r="F1025" s="301">
        <v>8.6730268863833476E-2</v>
      </c>
      <c r="G1025" s="14">
        <v>57.5757575757575</v>
      </c>
      <c r="H1025" s="2">
        <v>581</v>
      </c>
      <c r="I1025" s="301">
        <v>0.16806479606595315</v>
      </c>
      <c r="J1025" s="14">
        <v>160.606064</v>
      </c>
      <c r="K1025" s="301">
        <v>0.77675840978593269</v>
      </c>
      <c r="L1025" s="2">
        <v>27554</v>
      </c>
      <c r="M1025" s="301">
        <v>0.1110793083847664</v>
      </c>
      <c r="N1025" s="2">
        <v>682.42424242424204</v>
      </c>
      <c r="O1025" s="2">
        <v>26120</v>
      </c>
      <c r="P1025" s="301">
        <v>0.10057758952637659</v>
      </c>
      <c r="Q1025" s="14">
        <v>688.48484848484804</v>
      </c>
      <c r="R1025" s="2">
        <v>30653</v>
      </c>
      <c r="S1025" s="301">
        <v>0.11205383906768632</v>
      </c>
      <c r="T1025" s="14">
        <v>921.21209999999996</v>
      </c>
      <c r="U1025" s="301">
        <v>0.11247005879364158</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1321</v>
      </c>
      <c r="B1026" s="2">
        <v>564</v>
      </c>
      <c r="C1026" s="301">
        <v>0.23209876543209876</v>
      </c>
      <c r="D1026" s="2">
        <v>97.575757575757606</v>
      </c>
      <c r="E1026" s="2">
        <v>475</v>
      </c>
      <c r="F1026" s="301">
        <v>0.2059843885516045</v>
      </c>
      <c r="G1026" s="2">
        <v>94.545454545454504</v>
      </c>
      <c r="H1026" s="2">
        <v>770</v>
      </c>
      <c r="I1026" s="301">
        <v>0.22273647671391381</v>
      </c>
      <c r="J1026" s="14">
        <v>260</v>
      </c>
      <c r="K1026" s="301">
        <v>0.36524822695035464</v>
      </c>
      <c r="L1026" s="2">
        <v>48264</v>
      </c>
      <c r="M1026" s="301">
        <v>0.19456818392546874</v>
      </c>
      <c r="N1026" s="2">
        <v>599.39393939393904</v>
      </c>
      <c r="O1026" s="2">
        <v>48379</v>
      </c>
      <c r="P1026" s="301">
        <v>0.1862880246438198</v>
      </c>
      <c r="Q1026" s="2">
        <v>637.57575757575705</v>
      </c>
      <c r="R1026" s="2">
        <v>50008</v>
      </c>
      <c r="S1026" s="301">
        <v>0.18280717659272691</v>
      </c>
      <c r="T1026" s="14">
        <v>1001.81818</v>
      </c>
      <c r="U1026" s="301">
        <v>3.6134593071440409E-2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1322</v>
      </c>
      <c r="B1027" s="2">
        <v>285</v>
      </c>
      <c r="C1027" s="301">
        <v>0.11728395061728394</v>
      </c>
      <c r="D1027" s="2">
        <v>72.727272727272705</v>
      </c>
      <c r="E1027" s="2">
        <v>216</v>
      </c>
      <c r="F1027" s="301">
        <v>9.366869037294015E-2</v>
      </c>
      <c r="G1027" s="14">
        <v>79.393939393939405</v>
      </c>
      <c r="H1027" s="2">
        <v>122</v>
      </c>
      <c r="I1027" s="301">
        <v>3.5290714492334396E-2</v>
      </c>
      <c r="J1027" s="14">
        <v>59.393940000000001</v>
      </c>
      <c r="K1027" s="301">
        <v>-0.57192982456140351</v>
      </c>
      <c r="L1027" s="2">
        <v>23918</v>
      </c>
      <c r="M1027" s="301">
        <v>9.6421387019918814E-2</v>
      </c>
      <c r="N1027" s="2">
        <v>640.60606060606005</v>
      </c>
      <c r="O1027" s="2">
        <v>23438</v>
      </c>
      <c r="P1027" s="301">
        <v>9.0250288794763184E-2</v>
      </c>
      <c r="Q1027" s="14">
        <v>667.87878787878697</v>
      </c>
      <c r="R1027" s="2">
        <v>24316</v>
      </c>
      <c r="S1027" s="301">
        <v>8.8888563950342891E-2</v>
      </c>
      <c r="T1027" s="14">
        <v>720</v>
      </c>
      <c r="U1027" s="301">
        <v>1.6640187306630989E-2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1323</v>
      </c>
      <c r="B1028" s="2">
        <v>165</v>
      </c>
      <c r="C1028" s="301">
        <v>6.7901234567901231E-2</v>
      </c>
      <c r="D1028" s="2">
        <v>64.848484848484802</v>
      </c>
      <c r="E1028" s="2">
        <v>198</v>
      </c>
      <c r="F1028" s="301">
        <v>8.5862966175195149E-2</v>
      </c>
      <c r="G1028" s="14">
        <v>60.606060606060602</v>
      </c>
      <c r="H1028" s="2">
        <v>254</v>
      </c>
      <c r="I1028" s="301">
        <v>7.3474110500433898E-2</v>
      </c>
      <c r="J1028" s="14">
        <v>103.63636</v>
      </c>
      <c r="K1028" s="301">
        <v>0.53939393939393943</v>
      </c>
      <c r="L1028" s="2">
        <v>24926</v>
      </c>
      <c r="M1028" s="301">
        <v>0.10048496918047062</v>
      </c>
      <c r="N1028" s="2">
        <v>703.030303030303</v>
      </c>
      <c r="O1028" s="2">
        <v>23197</v>
      </c>
      <c r="P1028" s="301">
        <v>8.932229495571814E-2</v>
      </c>
      <c r="Q1028" s="14">
        <v>706.66666666666595</v>
      </c>
      <c r="R1028" s="2">
        <v>27976</v>
      </c>
      <c r="S1028" s="301">
        <v>0.10226790858178947</v>
      </c>
      <c r="T1028" s="14">
        <v>878.78790000000004</v>
      </c>
      <c r="U1028" s="301">
        <v>0.12236219208858221</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1324</v>
      </c>
      <c r="B1029" s="2">
        <v>81</v>
      </c>
      <c r="C1029" s="301">
        <v>3.3333333333333333E-2</v>
      </c>
      <c r="D1029" s="2">
        <v>38.787878787878697</v>
      </c>
      <c r="E1029" s="2">
        <v>85</v>
      </c>
      <c r="F1029" s="301">
        <v>3.6860364267129228E-2</v>
      </c>
      <c r="G1029" s="14">
        <v>39.393939393939398</v>
      </c>
      <c r="H1029" s="2">
        <v>13</v>
      </c>
      <c r="I1029" s="301">
        <v>3.7604859704946487E-3</v>
      </c>
      <c r="J1029" s="14">
        <v>15.757576</v>
      </c>
      <c r="K1029" s="301">
        <v>-0.83950617283950613</v>
      </c>
      <c r="L1029" s="2">
        <v>15428</v>
      </c>
      <c r="M1029" s="301">
        <v>6.2195382512890182E-2</v>
      </c>
      <c r="N1029" s="2">
        <v>466.06060606060601</v>
      </c>
      <c r="O1029" s="2">
        <v>14544</v>
      </c>
      <c r="P1029" s="301">
        <v>5.6003080477474008E-2</v>
      </c>
      <c r="Q1029" s="14">
        <v>509.69696969696901</v>
      </c>
      <c r="R1029" s="2">
        <v>16370</v>
      </c>
      <c r="S1029" s="301">
        <v>5.9841494977262426E-2</v>
      </c>
      <c r="T1029" s="14">
        <v>603.03030000000001</v>
      </c>
      <c r="U1029" s="301">
        <v>6.1057816956183564E-2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1325</v>
      </c>
      <c r="B1030" s="2">
        <v>95</v>
      </c>
      <c r="C1030" s="301">
        <v>3.9094650205761319E-2</v>
      </c>
      <c r="D1030" s="2">
        <v>40</v>
      </c>
      <c r="E1030" s="2">
        <v>49</v>
      </c>
      <c r="F1030" s="301">
        <v>2.1248915871639202E-2</v>
      </c>
      <c r="G1030" s="14">
        <v>38.787878787878697</v>
      </c>
      <c r="H1030" s="2">
        <v>0</v>
      </c>
      <c r="I1030" s="301">
        <v>0</v>
      </c>
      <c r="J1030" s="14">
        <v>11.515152</v>
      </c>
      <c r="K1030" s="301">
        <v>-1</v>
      </c>
      <c r="L1030" s="2">
        <v>7170</v>
      </c>
      <c r="M1030" s="301">
        <v>2.8904646915829828E-2</v>
      </c>
      <c r="N1030" s="2">
        <v>364.84848484848402</v>
      </c>
      <c r="O1030" s="2">
        <v>7014</v>
      </c>
      <c r="P1030" s="301">
        <v>2.7008086253369271E-2</v>
      </c>
      <c r="Q1030" s="14">
        <v>381.81818181818102</v>
      </c>
      <c r="R1030" s="2">
        <v>7118</v>
      </c>
      <c r="S1030" s="301">
        <v>2.6020266417113865E-2</v>
      </c>
      <c r="T1030" s="14">
        <v>409.69695999999999</v>
      </c>
      <c r="U1030" s="301">
        <v>-7.2524407252440729E-3</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1393</v>
      </c>
      <c r="B1031" s="2">
        <v>15</v>
      </c>
      <c r="C1031" s="301">
        <v>6.1728395061728392E-3</v>
      </c>
      <c r="D1031" s="2">
        <v>16.969696969696901</v>
      </c>
      <c r="E1031" s="2">
        <v>0</v>
      </c>
      <c r="F1031" s="301">
        <v>0</v>
      </c>
      <c r="G1031" s="14">
        <v>10.303030303030299</v>
      </c>
      <c r="H1031" s="2">
        <v>90</v>
      </c>
      <c r="I1031" s="301">
        <v>2.6034133641886028E-2</v>
      </c>
      <c r="J1031" s="14">
        <v>59.393940000000001</v>
      </c>
      <c r="K1031" s="301">
        <v>5</v>
      </c>
      <c r="L1031" s="2">
        <v>5024</v>
      </c>
      <c r="M1031" s="301">
        <v>2.0253409498623299E-2</v>
      </c>
      <c r="N1031" s="2">
        <v>272.12121212121201</v>
      </c>
      <c r="O1031" s="2">
        <v>4433</v>
      </c>
      <c r="P1031" s="301">
        <v>1.7069695802849442E-2</v>
      </c>
      <c r="Q1031" s="14">
        <v>306.666666666666</v>
      </c>
      <c r="R1031" s="2">
        <v>4672</v>
      </c>
      <c r="S1031" s="301">
        <v>1.7078769977627983E-2</v>
      </c>
      <c r="T1031" s="14">
        <v>269.69695999999999</v>
      </c>
      <c r="U1031" s="301">
        <v>-7.0063694267515922E-2</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1585</v>
      </c>
      <c r="B1032" s="2">
        <v>898</v>
      </c>
      <c r="C1032" s="301">
        <v>0.36954732510288069</v>
      </c>
      <c r="D1032" s="2">
        <v>92.121212121212096</v>
      </c>
      <c r="E1032" s="2">
        <v>1083</v>
      </c>
      <c r="F1032" s="301">
        <v>0.46964440589765827</v>
      </c>
      <c r="G1032" s="14">
        <v>122.424242424242</v>
      </c>
      <c r="H1032" s="2">
        <v>1627</v>
      </c>
      <c r="I1032" s="301">
        <v>0.47063928261498411</v>
      </c>
      <c r="J1032" s="14">
        <v>258.78787199999999</v>
      </c>
      <c r="K1032" s="301">
        <v>0.81180400890868598</v>
      </c>
      <c r="L1032" s="2">
        <v>95773</v>
      </c>
      <c r="M1032" s="301">
        <v>0.38609271256203209</v>
      </c>
      <c r="N1032" s="2">
        <v>1146.0606060606001</v>
      </c>
      <c r="O1032" s="2">
        <v>112575</v>
      </c>
      <c r="P1032" s="301">
        <v>0.43348093954562955</v>
      </c>
      <c r="Q1032" s="14">
        <v>1309.69696969696</v>
      </c>
      <c r="R1032" s="2">
        <v>112443</v>
      </c>
      <c r="S1032" s="301">
        <v>0.41104198043545015</v>
      </c>
      <c r="T1032" s="14">
        <v>1340</v>
      </c>
      <c r="U1032" s="301">
        <v>0.17405740657596608</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1328</v>
      </c>
      <c r="B1033" s="2">
        <v>318</v>
      </c>
      <c r="C1033" s="301">
        <v>0.1308641975308642</v>
      </c>
      <c r="D1033" s="2">
        <v>76.363636363636303</v>
      </c>
      <c r="E1033" s="2">
        <v>278</v>
      </c>
      <c r="F1033" s="301">
        <v>0.12055507372072853</v>
      </c>
      <c r="G1033" s="14">
        <v>78.181818181818201</v>
      </c>
      <c r="H1033" s="2">
        <v>742</v>
      </c>
      <c r="I1033" s="301">
        <v>0.21463696846977148</v>
      </c>
      <c r="J1033" s="14">
        <v>226.060608</v>
      </c>
      <c r="K1033" s="301">
        <v>1.3333333333333333</v>
      </c>
      <c r="L1033" s="2">
        <v>22544</v>
      </c>
      <c r="M1033" s="301">
        <v>9.0882337527261881E-2</v>
      </c>
      <c r="N1033" s="2">
        <v>612.72727272727195</v>
      </c>
      <c r="O1033" s="2">
        <v>24513</v>
      </c>
      <c r="P1033" s="301">
        <v>9.438968040046207E-2</v>
      </c>
      <c r="Q1033" s="14">
        <v>581.21212121212102</v>
      </c>
      <c r="R1033" s="2">
        <v>26424</v>
      </c>
      <c r="S1033" s="301">
        <v>9.6594481568673327E-2</v>
      </c>
      <c r="T1033" s="14">
        <v>792.12120000000004</v>
      </c>
      <c r="U1033" s="301">
        <v>0.17210787792760823</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1321</v>
      </c>
      <c r="B1034" s="2">
        <v>120</v>
      </c>
      <c r="C1034" s="301">
        <v>4.9382716049382713E-2</v>
      </c>
      <c r="D1034" s="2">
        <v>58.787878787878803</v>
      </c>
      <c r="E1034" s="2">
        <v>209</v>
      </c>
      <c r="F1034" s="301">
        <v>9.0633130962705991E-2</v>
      </c>
      <c r="G1034" s="14">
        <v>80</v>
      </c>
      <c r="H1034" s="2">
        <v>60</v>
      </c>
      <c r="I1034" s="301">
        <v>1.7356089094590684E-2</v>
      </c>
      <c r="J1034" s="14">
        <v>45.4545441</v>
      </c>
      <c r="K1034" s="301">
        <v>-0.5</v>
      </c>
      <c r="L1034" s="2">
        <v>21471</v>
      </c>
      <c r="M1034" s="301">
        <v>8.6556718818658618E-2</v>
      </c>
      <c r="N1034" s="2">
        <v>629.09090909090901</v>
      </c>
      <c r="O1034" s="2">
        <v>25176</v>
      </c>
      <c r="P1034" s="301">
        <v>9.6942626107046598E-2</v>
      </c>
      <c r="Q1034" s="14">
        <v>773.93939393939399</v>
      </c>
      <c r="R1034" s="2">
        <v>26091</v>
      </c>
      <c r="S1034" s="301">
        <v>9.537718054073023E-2</v>
      </c>
      <c r="T1034" s="14">
        <v>852.72730000000001</v>
      </c>
      <c r="U1034" s="301">
        <v>0.21517395556797542</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1322</v>
      </c>
      <c r="B1035" s="2">
        <v>81</v>
      </c>
      <c r="C1035" s="301">
        <v>3.3333333333333333E-2</v>
      </c>
      <c r="D1035" s="2">
        <v>44.848484848484802</v>
      </c>
      <c r="E1035" s="2">
        <v>187</v>
      </c>
      <c r="F1035" s="301">
        <v>8.1092801387684307E-2</v>
      </c>
      <c r="G1035" s="14">
        <v>77.575757575757507</v>
      </c>
      <c r="H1035" s="2">
        <v>377</v>
      </c>
      <c r="I1035" s="301">
        <v>0.1090540931443448</v>
      </c>
      <c r="J1035" s="14">
        <v>195.75756799999999</v>
      </c>
      <c r="K1035" s="301">
        <v>3.6543209876543208</v>
      </c>
      <c r="L1035" s="2">
        <v>15690</v>
      </c>
      <c r="M1035" s="301">
        <v>6.325159136811298E-2</v>
      </c>
      <c r="N1035" s="2">
        <v>613.93939393939399</v>
      </c>
      <c r="O1035" s="2">
        <v>18749</v>
      </c>
      <c r="P1035" s="301">
        <v>7.2194840200231036E-2</v>
      </c>
      <c r="Q1035" s="14">
        <v>670.30303030303003</v>
      </c>
      <c r="R1035" s="2">
        <v>18830</v>
      </c>
      <c r="S1035" s="301">
        <v>6.8834169237742909E-2</v>
      </c>
      <c r="T1035" s="14">
        <v>733.33330000000001</v>
      </c>
      <c r="U1035" s="301">
        <v>0.20012746972594009</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1323</v>
      </c>
      <c r="B1036" s="2">
        <v>193</v>
      </c>
      <c r="C1036" s="301">
        <v>7.9423868312757204E-2</v>
      </c>
      <c r="D1036" s="2">
        <v>74.545454545454504</v>
      </c>
      <c r="E1036" s="2">
        <v>227</v>
      </c>
      <c r="F1036" s="301">
        <v>9.8438855160450991E-2</v>
      </c>
      <c r="G1036" s="14">
        <v>73.3333333333333</v>
      </c>
      <c r="H1036" s="2">
        <v>400</v>
      </c>
      <c r="I1036" s="301">
        <v>0.11570726063060457</v>
      </c>
      <c r="J1036" s="14">
        <v>156.363632</v>
      </c>
      <c r="K1036" s="301">
        <v>1.072538860103627</v>
      </c>
      <c r="L1036" s="2">
        <v>16221</v>
      </c>
      <c r="M1036" s="301">
        <v>6.5392228399117944E-2</v>
      </c>
      <c r="N1036" s="2">
        <v>564.84848484848396</v>
      </c>
      <c r="O1036" s="2">
        <v>18968</v>
      </c>
      <c r="P1036" s="301">
        <v>7.3038120908740858E-2</v>
      </c>
      <c r="Q1036" s="14">
        <v>566.66666666666595</v>
      </c>
      <c r="R1036" s="2">
        <v>19602</v>
      </c>
      <c r="S1036" s="301">
        <v>7.1656260509731104E-2</v>
      </c>
      <c r="T1036" s="14">
        <v>762.42425500000002</v>
      </c>
      <c r="U1036" s="301">
        <v>0.20843351211392638</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1324</v>
      </c>
      <c r="B1037" s="2">
        <v>128</v>
      </c>
      <c r="C1037" s="301">
        <v>5.2674897119341563E-2</v>
      </c>
      <c r="D1037" s="2">
        <v>64.848484848484802</v>
      </c>
      <c r="E1037" s="2">
        <v>114</v>
      </c>
      <c r="F1037" s="301">
        <v>4.9436253252385085E-2</v>
      </c>
      <c r="G1037" s="14">
        <v>60</v>
      </c>
      <c r="H1037" s="2">
        <v>30</v>
      </c>
      <c r="I1037" s="301">
        <v>8.6780445472953421E-3</v>
      </c>
      <c r="J1037" s="14">
        <v>33.3333321</v>
      </c>
      <c r="K1037" s="301">
        <v>-0.765625</v>
      </c>
      <c r="L1037" s="2">
        <v>11436</v>
      </c>
      <c r="M1037" s="301">
        <v>4.6102307131022306E-2</v>
      </c>
      <c r="N1037" s="2">
        <v>540.60606060606005</v>
      </c>
      <c r="O1037" s="2">
        <v>13325</v>
      </c>
      <c r="P1037" s="301">
        <v>5.13092029264536E-2</v>
      </c>
      <c r="Q1037" s="14">
        <v>499.39393939393898</v>
      </c>
      <c r="R1037" s="2">
        <v>11432</v>
      </c>
      <c r="S1037" s="301">
        <v>4.1790346400736963E-2</v>
      </c>
      <c r="T1037" s="14">
        <v>586.06060000000002</v>
      </c>
      <c r="U1037" s="301">
        <v>-3.497726477789437E-4</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1325</v>
      </c>
      <c r="B1038" s="2">
        <v>58</v>
      </c>
      <c r="C1038" s="301">
        <v>2.3868312757201648E-2</v>
      </c>
      <c r="D1038" s="2">
        <v>43.636363636363598</v>
      </c>
      <c r="E1038" s="2">
        <v>45</v>
      </c>
      <c r="F1038" s="301">
        <v>1.9514310494362534E-2</v>
      </c>
      <c r="G1038" s="14">
        <v>29.090909090909101</v>
      </c>
      <c r="H1038" s="2">
        <v>0</v>
      </c>
      <c r="I1038" s="301">
        <v>0</v>
      </c>
      <c r="J1038" s="14">
        <v>11.515152</v>
      </c>
      <c r="K1038" s="301">
        <v>-1</v>
      </c>
      <c r="L1038" s="2">
        <v>4476</v>
      </c>
      <c r="M1038" s="301">
        <v>1.8044239831974104E-2</v>
      </c>
      <c r="N1038" s="2">
        <v>309.69696969696901</v>
      </c>
      <c r="O1038" s="2">
        <v>7601</v>
      </c>
      <c r="P1038" s="301">
        <v>2.9268386599922987E-2</v>
      </c>
      <c r="Q1038" s="14">
        <v>435.75757575757501</v>
      </c>
      <c r="R1038" s="2">
        <v>5854</v>
      </c>
      <c r="S1038" s="301">
        <v>2.1399640293029581E-2</v>
      </c>
      <c r="T1038" s="14">
        <v>378.18182400000001</v>
      </c>
      <c r="U1038" s="301">
        <v>0.30786416443252906</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1393</v>
      </c>
      <c r="B1039" s="2">
        <v>0</v>
      </c>
      <c r="C1039" s="301">
        <v>0</v>
      </c>
      <c r="D1039" s="2">
        <v>80</v>
      </c>
      <c r="E1039" s="2">
        <v>23</v>
      </c>
      <c r="F1039" s="301">
        <v>9.9739809193408503E-3</v>
      </c>
      <c r="G1039" s="14">
        <v>18.7878787878787</v>
      </c>
      <c r="H1039" s="2">
        <v>18</v>
      </c>
      <c r="I1039" s="301">
        <v>5.2068267283772052E-3</v>
      </c>
      <c r="J1039" s="14">
        <v>21.818182</v>
      </c>
      <c r="L1039" s="2">
        <v>3935</v>
      </c>
      <c r="M1039" s="301">
        <v>1.5863289485884294E-2</v>
      </c>
      <c r="N1039" s="2">
        <v>272.72727272727201</v>
      </c>
      <c r="O1039" s="2">
        <v>4243</v>
      </c>
      <c r="P1039" s="301">
        <v>1.633808240277243E-2</v>
      </c>
      <c r="Q1039" s="14">
        <v>303.030303030303</v>
      </c>
      <c r="R1039" s="2">
        <v>4210</v>
      </c>
      <c r="S1039" s="301">
        <v>1.5389901884806037E-2</v>
      </c>
      <c r="T1039" s="14">
        <v>343.63635299999999</v>
      </c>
      <c r="U1039" s="301">
        <v>6.9885641677255403E-2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3" t="s">
        <v>1908</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122"/>
      <c r="W1041" s="122"/>
      <c r="X1041" s="122"/>
      <c r="Y1041" s="122"/>
      <c r="Z1041" s="122"/>
      <c r="AA1041" s="122"/>
      <c r="AB1041" s="122"/>
      <c r="AC1041" s="122"/>
      <c r="AD1041" s="122"/>
      <c r="AE1041" s="122"/>
    </row>
    <row r="1042" spans="1:31" x14ac:dyDescent="0.3">
      <c r="B1042" s="304" t="s">
        <v>1700</v>
      </c>
      <c r="C1042" s="304"/>
      <c r="D1042" s="304" t="s">
        <v>1701</v>
      </c>
      <c r="E1042" s="304" t="s">
        <v>1700</v>
      </c>
      <c r="F1042" s="304"/>
      <c r="G1042" s="304" t="s">
        <v>1701</v>
      </c>
      <c r="H1042" s="304" t="s">
        <v>1700</v>
      </c>
      <c r="I1042" s="304"/>
      <c r="J1042" s="304" t="s">
        <v>1701</v>
      </c>
      <c r="K1042" t="s">
        <v>170</v>
      </c>
      <c r="L1042" s="304" t="s">
        <v>1700</v>
      </c>
      <c r="M1042" s="304"/>
      <c r="N1042" s="304" t="s">
        <v>1701</v>
      </c>
      <c r="O1042" s="304" t="s">
        <v>1700</v>
      </c>
      <c r="P1042" s="304"/>
      <c r="Q1042" s="304" t="s">
        <v>1701</v>
      </c>
      <c r="R1042" s="304" t="s">
        <v>1700</v>
      </c>
      <c r="S1042" s="304"/>
      <c r="T1042" s="304" t="s">
        <v>1701</v>
      </c>
      <c r="U1042" t="s">
        <v>170</v>
      </c>
      <c r="V1042" s="207" t="s">
        <v>1700</v>
      </c>
      <c r="W1042" s="207"/>
      <c r="X1042" s="207" t="s">
        <v>1701</v>
      </c>
      <c r="Y1042" s="207" t="s">
        <v>1700</v>
      </c>
      <c r="Z1042" s="207"/>
      <c r="AA1042" s="207" t="s">
        <v>1701</v>
      </c>
      <c r="AB1042" s="207" t="s">
        <v>1700</v>
      </c>
      <c r="AC1042" s="207"/>
      <c r="AD1042" s="207" t="s">
        <v>1701</v>
      </c>
      <c r="AE1042" t="s">
        <v>170</v>
      </c>
    </row>
    <row r="1043" spans="1:31" x14ac:dyDescent="0.3">
      <c r="A1043" t="s">
        <v>1909</v>
      </c>
      <c r="B1043" s="14">
        <v>2.79</v>
      </c>
      <c r="C1043" t="s">
        <v>170</v>
      </c>
      <c r="D1043" s="14">
        <v>0.13939393939392999</v>
      </c>
      <c r="E1043" s="14">
        <v>2.94</v>
      </c>
      <c r="F1043" t="s">
        <v>170</v>
      </c>
      <c r="G1043" s="14">
        <v>0.13939393939392999</v>
      </c>
      <c r="H1043" s="14">
        <v>2.41</v>
      </c>
      <c r="I1043" t="s">
        <v>170</v>
      </c>
      <c r="J1043" s="14">
        <v>0.169696972</v>
      </c>
      <c r="K1043" s="301">
        <v>-0.13620071684587809</v>
      </c>
      <c r="L1043" s="14">
        <v>3.14</v>
      </c>
      <c r="M1043" t="s">
        <v>170</v>
      </c>
      <c r="N1043" s="14">
        <v>1.212121212121E-2</v>
      </c>
      <c r="O1043" s="14">
        <v>3.21</v>
      </c>
      <c r="P1043" t="s">
        <v>170</v>
      </c>
      <c r="Q1043" s="14">
        <v>1.212121212121E-2</v>
      </c>
      <c r="R1043" s="14">
        <v>3.15</v>
      </c>
      <c r="S1043" t="s">
        <v>170</v>
      </c>
      <c r="T1043" s="14">
        <v>1.21212117E-2</v>
      </c>
      <c r="U1043" s="301">
        <v>3.1847133757961104E-3</v>
      </c>
      <c r="V1043" s="14">
        <v>2.89</v>
      </c>
      <c r="W1043" s="27" t="s">
        <v>170</v>
      </c>
      <c r="X1043" s="14">
        <v>0.01</v>
      </c>
      <c r="Y1043" s="14">
        <v>2.96</v>
      </c>
      <c r="Z1043" s="27" t="s">
        <v>170</v>
      </c>
      <c r="AA1043" s="14">
        <v>0.01</v>
      </c>
      <c r="AB1043" s="14">
        <v>2.94</v>
      </c>
      <c r="AC1043" s="27" t="s">
        <v>170</v>
      </c>
      <c r="AD1043" s="14">
        <v>0.01</v>
      </c>
      <c r="AE1043" s="27">
        <v>1.7000000000000001E-2</v>
      </c>
    </row>
    <row r="1044" spans="1:31" x14ac:dyDescent="0.3">
      <c r="A1044" t="s">
        <v>1910</v>
      </c>
      <c r="B1044" s="14">
        <v>2.7</v>
      </c>
      <c r="C1044" t="s">
        <v>170</v>
      </c>
      <c r="D1044" s="14">
        <v>0.13333333333333</v>
      </c>
      <c r="E1044" s="14">
        <v>2.82</v>
      </c>
      <c r="F1044" t="s">
        <v>170</v>
      </c>
      <c r="G1044" s="14">
        <v>0.18787878787878001</v>
      </c>
      <c r="H1044" s="14">
        <v>2.42</v>
      </c>
      <c r="I1044" t="s">
        <v>170</v>
      </c>
      <c r="J1044" s="14">
        <v>0.26666668100000002</v>
      </c>
      <c r="K1044" s="301">
        <v>-0.10370370370370378</v>
      </c>
      <c r="L1044" s="14">
        <v>3.1</v>
      </c>
      <c r="M1044" t="s">
        <v>170</v>
      </c>
      <c r="N1044" s="14">
        <v>1.818181818181E-2</v>
      </c>
      <c r="O1044" s="14">
        <v>3.14</v>
      </c>
      <c r="P1044" t="s">
        <v>170</v>
      </c>
      <c r="Q1044" s="14">
        <v>1.818181818181E-2</v>
      </c>
      <c r="R1044" s="14">
        <v>3.13</v>
      </c>
      <c r="S1044" t="s">
        <v>170</v>
      </c>
      <c r="T1044" s="14">
        <v>1.81818176E-2</v>
      </c>
      <c r="U1044" s="301">
        <v>9.6774193548386459E-3</v>
      </c>
      <c r="V1044" s="14">
        <v>2.97</v>
      </c>
      <c r="W1044" s="27" t="s">
        <v>170</v>
      </c>
      <c r="X1044" s="14">
        <v>0.01</v>
      </c>
      <c r="Y1044" s="14">
        <v>3</v>
      </c>
      <c r="Z1044" s="27" t="s">
        <v>170</v>
      </c>
      <c r="AA1044" s="14">
        <v>0.01</v>
      </c>
      <c r="AB1044" s="14">
        <v>3.01</v>
      </c>
      <c r="AC1044" s="27" t="s">
        <v>170</v>
      </c>
      <c r="AD1044" s="14">
        <v>0.01</v>
      </c>
      <c r="AE1044" s="27">
        <v>1.2999999999999999E-2</v>
      </c>
    </row>
    <row r="1045" spans="1:31" x14ac:dyDescent="0.3">
      <c r="A1045" t="s">
        <v>1911</v>
      </c>
      <c r="B1045" s="14">
        <v>2.93</v>
      </c>
      <c r="C1045" t="s">
        <v>170</v>
      </c>
      <c r="D1045" s="14">
        <v>0.28484848484848002</v>
      </c>
      <c r="E1045" s="14">
        <v>3.08</v>
      </c>
      <c r="F1045" t="s">
        <v>170</v>
      </c>
      <c r="G1045" s="14">
        <v>0.26666666666666</v>
      </c>
      <c r="H1045" s="14">
        <v>2.41</v>
      </c>
      <c r="I1045" t="s">
        <v>170</v>
      </c>
      <c r="J1045" s="14">
        <v>0.29090908199999999</v>
      </c>
      <c r="K1045" s="301">
        <v>-0.17747440273037543</v>
      </c>
      <c r="L1045" s="14">
        <v>3.2</v>
      </c>
      <c r="M1045" t="s">
        <v>170</v>
      </c>
      <c r="N1045" s="14">
        <v>2.4242424242419999E-2</v>
      </c>
      <c r="O1045" s="14">
        <v>3.3</v>
      </c>
      <c r="P1045" t="s">
        <v>170</v>
      </c>
      <c r="Q1045" s="14">
        <v>2.4242424242419999E-2</v>
      </c>
      <c r="R1045" s="14">
        <v>3.18</v>
      </c>
      <c r="S1045" t="s">
        <v>170</v>
      </c>
      <c r="T1045" s="14">
        <v>2.4242423499999999E-2</v>
      </c>
      <c r="U1045" s="301">
        <v>-6.2500000000000056E-3</v>
      </c>
      <c r="V1045" s="14">
        <v>2.79</v>
      </c>
      <c r="W1045" s="27" t="s">
        <v>170</v>
      </c>
      <c r="X1045" s="14">
        <v>0.02</v>
      </c>
      <c r="Y1045" s="14">
        <v>2.91</v>
      </c>
      <c r="Z1045" s="27" t="s">
        <v>170</v>
      </c>
      <c r="AA1045" s="14">
        <v>0.01</v>
      </c>
      <c r="AB1045" s="14">
        <v>2.85</v>
      </c>
      <c r="AC1045" s="27" t="s">
        <v>170</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3" t="s">
        <v>1912</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122"/>
      <c r="W1047" s="122"/>
      <c r="X1047" s="122"/>
      <c r="Y1047" s="122"/>
      <c r="Z1047" s="122"/>
      <c r="AA1047" s="122"/>
      <c r="AB1047" s="122"/>
      <c r="AC1047" s="122"/>
      <c r="AD1047" s="122"/>
      <c r="AE1047" s="122"/>
    </row>
    <row r="1048" spans="1:31" x14ac:dyDescent="0.3">
      <c r="B1048" s="304" t="s">
        <v>1700</v>
      </c>
      <c r="C1048" s="304"/>
      <c r="D1048" s="304" t="s">
        <v>1701</v>
      </c>
      <c r="E1048" s="304" t="s">
        <v>1700</v>
      </c>
      <c r="F1048" s="304"/>
      <c r="G1048" s="304" t="s">
        <v>1701</v>
      </c>
      <c r="H1048" s="304" t="s">
        <v>1700</v>
      </c>
      <c r="I1048" s="304"/>
      <c r="J1048" s="304" t="s">
        <v>1701</v>
      </c>
      <c r="K1048" t="s">
        <v>170</v>
      </c>
      <c r="L1048" s="304" t="s">
        <v>1700</v>
      </c>
      <c r="M1048" s="304"/>
      <c r="N1048" s="304" t="s">
        <v>1701</v>
      </c>
      <c r="O1048" s="304" t="s">
        <v>1700</v>
      </c>
      <c r="P1048" s="304"/>
      <c r="Q1048" s="304" t="s">
        <v>1701</v>
      </c>
      <c r="R1048" s="304" t="s">
        <v>1700</v>
      </c>
      <c r="S1048" s="304"/>
      <c r="T1048" s="304" t="s">
        <v>1701</v>
      </c>
      <c r="U1048" t="s">
        <v>170</v>
      </c>
      <c r="V1048" s="207" t="s">
        <v>1700</v>
      </c>
      <c r="W1048" s="207"/>
      <c r="X1048" s="207" t="s">
        <v>1701</v>
      </c>
      <c r="Y1048" s="207" t="s">
        <v>1700</v>
      </c>
      <c r="Z1048" s="207"/>
      <c r="AA1048" s="207" t="s">
        <v>1701</v>
      </c>
      <c r="AB1048" s="207" t="s">
        <v>1700</v>
      </c>
      <c r="AC1048" s="207"/>
      <c r="AD1048" s="207" t="s">
        <v>1701</v>
      </c>
      <c r="AE1048" t="s">
        <v>170</v>
      </c>
    </row>
    <row r="1049" spans="1:31" x14ac:dyDescent="0.3">
      <c r="A1049" t="s">
        <v>172</v>
      </c>
      <c r="B1049" s="2">
        <v>2430</v>
      </c>
      <c r="C1049" t="s">
        <v>170</v>
      </c>
      <c r="D1049" s="2">
        <v>129.09090909090901</v>
      </c>
      <c r="E1049" s="2">
        <v>2306</v>
      </c>
      <c r="F1049" t="s">
        <v>170</v>
      </c>
      <c r="G1049" s="14">
        <v>124.24242424242399</v>
      </c>
      <c r="H1049" s="2">
        <v>3457</v>
      </c>
      <c r="I1049" t="s">
        <v>170</v>
      </c>
      <c r="J1049" s="14">
        <v>244.84848</v>
      </c>
      <c r="K1049" s="301">
        <v>0.42263374485596705</v>
      </c>
      <c r="L1049" s="2">
        <v>248057</v>
      </c>
      <c r="M1049" t="s">
        <v>170</v>
      </c>
      <c r="N1049" s="2">
        <v>1032.72727272727</v>
      </c>
      <c r="O1049" s="2">
        <v>259700</v>
      </c>
      <c r="P1049" t="s">
        <v>170</v>
      </c>
      <c r="Q1049" s="14">
        <v>948.48484848484804</v>
      </c>
      <c r="R1049" s="2">
        <v>273556</v>
      </c>
      <c r="S1049" t="s">
        <v>170</v>
      </c>
      <c r="T1049" s="14">
        <v>804.24243200000001</v>
      </c>
      <c r="U1049" s="301">
        <v>0.10279492213483192</v>
      </c>
      <c r="V1049" s="2">
        <v>12392852</v>
      </c>
      <c r="W1049" s="27" t="s">
        <v>170</v>
      </c>
      <c r="X1049" s="2">
        <v>13533</v>
      </c>
      <c r="Y1049" s="2">
        <v>12717801</v>
      </c>
      <c r="Z1049" s="27" t="s">
        <v>170</v>
      </c>
      <c r="AA1049" s="14">
        <v>11122.42</v>
      </c>
      <c r="AB1049" s="2">
        <v>13103114</v>
      </c>
      <c r="AC1049" s="27" t="s">
        <v>170</v>
      </c>
      <c r="AD1049" s="14">
        <v>11237.58</v>
      </c>
      <c r="AE1049" s="27">
        <v>5.7000000000000002E-2</v>
      </c>
    </row>
    <row r="1050" spans="1:31" x14ac:dyDescent="0.3">
      <c r="A1050" t="s">
        <v>1582</v>
      </c>
      <c r="B1050" s="2">
        <v>1532</v>
      </c>
      <c r="C1050" s="301">
        <v>0.63045267489711931</v>
      </c>
      <c r="D1050" s="2">
        <v>127.87878787878699</v>
      </c>
      <c r="E1050" s="2">
        <v>1223</v>
      </c>
      <c r="F1050" s="301">
        <v>0.53035559410234168</v>
      </c>
      <c r="G1050" s="14">
        <v>135.75757575757501</v>
      </c>
      <c r="H1050" s="2">
        <v>1830</v>
      </c>
      <c r="I1050" s="301">
        <v>0.52936071738501589</v>
      </c>
      <c r="J1050" s="14">
        <v>273.33334400000001</v>
      </c>
      <c r="K1050" s="301">
        <v>0.19451697127937337</v>
      </c>
      <c r="L1050" s="2">
        <v>152284</v>
      </c>
      <c r="M1050" s="301">
        <v>0.61390728743796785</v>
      </c>
      <c r="N1050" s="2">
        <v>1058.7878787878701</v>
      </c>
      <c r="O1050" s="2">
        <v>147125</v>
      </c>
      <c r="P1050" s="301">
        <v>0.56651906045437039</v>
      </c>
      <c r="Q1050" s="14">
        <v>1218.7878787878701</v>
      </c>
      <c r="R1050" s="2">
        <v>161113</v>
      </c>
      <c r="S1050" s="301">
        <v>0.58895801956454985</v>
      </c>
      <c r="T1050" s="14">
        <v>1397.57581</v>
      </c>
      <c r="U1050" s="301">
        <v>5.797720049381419E-2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1913</v>
      </c>
      <c r="B1051" s="2">
        <v>1153</v>
      </c>
      <c r="C1051" s="301">
        <v>0.47448559670781892</v>
      </c>
      <c r="D1051" s="2">
        <v>112.72727272727199</v>
      </c>
      <c r="E1051" s="2">
        <v>921</v>
      </c>
      <c r="F1051" s="301">
        <v>0.39939288811795315</v>
      </c>
      <c r="G1051" s="14">
        <v>114.54545454545401</v>
      </c>
      <c r="H1051" s="2">
        <v>1408</v>
      </c>
      <c r="I1051" s="301">
        <v>0.40728955741972811</v>
      </c>
      <c r="J1051" s="14">
        <v>293.33334400000001</v>
      </c>
      <c r="K1051" s="301">
        <v>0.22116218560277537</v>
      </c>
      <c r="L1051" s="2">
        <v>93427</v>
      </c>
      <c r="M1051" s="301">
        <v>0.37663520884312879</v>
      </c>
      <c r="N1051" s="2">
        <v>966.66666666666595</v>
      </c>
      <c r="O1051" s="2">
        <v>91766</v>
      </c>
      <c r="P1051" s="301">
        <v>0.3533538698498267</v>
      </c>
      <c r="Q1051" s="14">
        <v>976.969696969697</v>
      </c>
      <c r="R1051" s="2">
        <v>98970</v>
      </c>
      <c r="S1051" s="301">
        <v>0.36179063884542834</v>
      </c>
      <c r="T1051" s="14">
        <v>1252.12122</v>
      </c>
      <c r="U1051" s="301">
        <v>5.9329744078264315E-2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1914</v>
      </c>
      <c r="B1052" s="2">
        <v>333</v>
      </c>
      <c r="C1052" s="301">
        <v>0.13703703703703704</v>
      </c>
      <c r="D1052" s="2">
        <v>70.909090909090907</v>
      </c>
      <c r="E1052" s="2">
        <v>229</v>
      </c>
      <c r="F1052" s="301">
        <v>9.9306157849089333E-2</v>
      </c>
      <c r="G1052" s="14">
        <v>68.484848484848399</v>
      </c>
      <c r="H1052" s="2">
        <v>374</v>
      </c>
      <c r="I1052" s="301">
        <v>0.10818628868961527</v>
      </c>
      <c r="J1052" s="14">
        <v>123.030304</v>
      </c>
      <c r="K1052" s="301">
        <v>0.12312312312312312</v>
      </c>
      <c r="L1052" s="2">
        <v>50732</v>
      </c>
      <c r="M1052" s="301">
        <v>0.2045175100884071</v>
      </c>
      <c r="N1052" s="2">
        <v>903.63636363636294</v>
      </c>
      <c r="O1052" s="2">
        <v>47781</v>
      </c>
      <c r="P1052" s="301">
        <v>0.18398536773199847</v>
      </c>
      <c r="Q1052" s="14">
        <v>816.969696969697</v>
      </c>
      <c r="R1052" s="2">
        <v>53070</v>
      </c>
      <c r="S1052" s="301">
        <v>0.19400049715597537</v>
      </c>
      <c r="T1052" s="14">
        <v>1210.3030000000001</v>
      </c>
      <c r="U1052" s="301">
        <v>4.6085311046282426E-2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1915</v>
      </c>
      <c r="B1053" s="2">
        <v>46</v>
      </c>
      <c r="C1053" s="301">
        <v>1.8930041152263374E-2</v>
      </c>
      <c r="D1053" s="2">
        <v>30.909090909090899</v>
      </c>
      <c r="E1053" s="2">
        <v>49</v>
      </c>
      <c r="F1053" s="301">
        <v>2.1248915871639202E-2</v>
      </c>
      <c r="G1053" s="14">
        <v>38.787878787878697</v>
      </c>
      <c r="H1053" s="2">
        <v>48</v>
      </c>
      <c r="I1053" s="301">
        <v>1.3884871275672549E-2</v>
      </c>
      <c r="J1053" s="14">
        <v>36.969695999999999</v>
      </c>
      <c r="K1053" s="301">
        <v>4.3478260869565216E-2</v>
      </c>
      <c r="L1053" s="2">
        <v>6701</v>
      </c>
      <c r="M1053" s="301">
        <v>2.7013952438350863E-2</v>
      </c>
      <c r="N1053" s="2">
        <v>316.36363636363598</v>
      </c>
      <c r="O1053" s="2">
        <v>6163</v>
      </c>
      <c r="P1053" s="301">
        <v>2.3731228340392759E-2</v>
      </c>
      <c r="Q1053" s="14">
        <v>345.45454545454498</v>
      </c>
      <c r="R1053" s="2">
        <v>7137</v>
      </c>
      <c r="S1053" s="301">
        <v>2.6089722031320827E-2</v>
      </c>
      <c r="T1053" s="14">
        <v>420</v>
      </c>
      <c r="U1053" s="301">
        <v>6.5064915684226232E-2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1916</v>
      </c>
      <c r="B1054" s="2">
        <v>0</v>
      </c>
      <c r="C1054" s="301">
        <v>0</v>
      </c>
      <c r="D1054" s="2">
        <v>80</v>
      </c>
      <c r="E1054" s="2">
        <v>10</v>
      </c>
      <c r="F1054" s="301">
        <v>4.3365134431916736E-3</v>
      </c>
      <c r="G1054" s="14">
        <v>10.909090909090899</v>
      </c>
      <c r="H1054" s="2">
        <v>0</v>
      </c>
      <c r="I1054" s="301">
        <v>0</v>
      </c>
      <c r="J1054" s="14">
        <v>11.515152</v>
      </c>
      <c r="L1054" s="2">
        <v>1102</v>
      </c>
      <c r="M1054" s="301">
        <v>4.4425273223492991E-3</v>
      </c>
      <c r="N1054" s="2">
        <v>141.21212121212099</v>
      </c>
      <c r="O1054" s="2">
        <v>941</v>
      </c>
      <c r="P1054" s="301">
        <v>3.6234116288024645E-3</v>
      </c>
      <c r="Q1054" s="14">
        <v>115.151515151515</v>
      </c>
      <c r="R1054" s="2">
        <v>1295</v>
      </c>
      <c r="S1054" s="301">
        <v>4.7339484420009063E-3</v>
      </c>
      <c r="T1054" s="14">
        <v>170.30302399999999</v>
      </c>
      <c r="U1054" s="301">
        <v>0.17513611615245009</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1917</v>
      </c>
      <c r="B1055" s="2">
        <v>0</v>
      </c>
      <c r="C1055" s="301">
        <v>0</v>
      </c>
      <c r="D1055" s="2">
        <v>80</v>
      </c>
      <c r="E1055" s="2">
        <v>14</v>
      </c>
      <c r="F1055" s="301">
        <v>6.0711188204683438E-3</v>
      </c>
      <c r="G1055" s="14">
        <v>14.545454545454501</v>
      </c>
      <c r="H1055" s="2">
        <v>0</v>
      </c>
      <c r="I1055" s="301">
        <v>0</v>
      </c>
      <c r="J1055" s="14">
        <v>11.515152</v>
      </c>
      <c r="L1055" s="2">
        <v>322</v>
      </c>
      <c r="M1055" s="301">
        <v>1.2980887457318278E-3</v>
      </c>
      <c r="N1055" s="2">
        <v>77.575757575757507</v>
      </c>
      <c r="O1055" s="2">
        <v>474</v>
      </c>
      <c r="P1055" s="301">
        <v>1.8251829033500192E-3</v>
      </c>
      <c r="Q1055" s="14">
        <v>81.818181818181799</v>
      </c>
      <c r="R1055" s="2">
        <v>641</v>
      </c>
      <c r="S1055" s="301">
        <v>2.3432130898243869E-3</v>
      </c>
      <c r="T1055" s="14">
        <v>117.57576</v>
      </c>
      <c r="U1055" s="301">
        <v>0.99068322981366463</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1585</v>
      </c>
      <c r="B1056" s="2">
        <v>898</v>
      </c>
      <c r="C1056" s="301">
        <v>0.36954732510288069</v>
      </c>
      <c r="D1056" s="2">
        <v>92.121212121212096</v>
      </c>
      <c r="E1056" s="2">
        <v>1083</v>
      </c>
      <c r="F1056" s="301">
        <v>0.46964440589765827</v>
      </c>
      <c r="G1056" s="14">
        <v>122.424242424242</v>
      </c>
      <c r="H1056" s="2">
        <v>1627</v>
      </c>
      <c r="I1056" s="301">
        <v>0.47063928261498411</v>
      </c>
      <c r="J1056" s="14">
        <v>258.78787199999999</v>
      </c>
      <c r="K1056" s="301">
        <v>0.81180400890868598</v>
      </c>
      <c r="L1056" s="2">
        <v>95773</v>
      </c>
      <c r="M1056" s="301">
        <v>0.38609271256203209</v>
      </c>
      <c r="N1056" s="2">
        <v>1146.0606060606001</v>
      </c>
      <c r="O1056" s="2">
        <v>112575</v>
      </c>
      <c r="P1056" s="301">
        <v>0.43348093954562955</v>
      </c>
      <c r="Q1056" s="14">
        <v>1309.69696969696</v>
      </c>
      <c r="R1056" s="2">
        <v>112443</v>
      </c>
      <c r="S1056" s="301">
        <v>0.41104198043545015</v>
      </c>
      <c r="T1056" s="14">
        <v>1340</v>
      </c>
      <c r="U1056" s="301">
        <v>0.17405740657596608</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1913</v>
      </c>
      <c r="B1057" s="2">
        <v>363</v>
      </c>
      <c r="C1057" s="301">
        <v>0.14938271604938272</v>
      </c>
      <c r="D1057" s="2">
        <v>80</v>
      </c>
      <c r="E1057" s="2">
        <v>379</v>
      </c>
      <c r="F1057" s="301">
        <v>0.16435385949696443</v>
      </c>
      <c r="G1057" s="14">
        <v>91.515151515151501</v>
      </c>
      <c r="H1057" s="2">
        <v>978</v>
      </c>
      <c r="I1057" s="301">
        <v>0.28290425224182819</v>
      </c>
      <c r="J1057" s="14">
        <v>268.48486300000002</v>
      </c>
      <c r="K1057" s="301">
        <v>1.6942148760330578</v>
      </c>
      <c r="L1057" s="2">
        <v>41402</v>
      </c>
      <c r="M1057" s="301">
        <v>0.16690518711425198</v>
      </c>
      <c r="N1057" s="2">
        <v>669.09090909090901</v>
      </c>
      <c r="O1057" s="2">
        <v>47431</v>
      </c>
      <c r="P1057" s="301">
        <v>0.18263765883711974</v>
      </c>
      <c r="Q1057" s="14">
        <v>930.90909090909099</v>
      </c>
      <c r="R1057" s="2">
        <v>47588</v>
      </c>
      <c r="S1057" s="301">
        <v>0.17396072467794529</v>
      </c>
      <c r="T1057" s="14">
        <v>1096.96973</v>
      </c>
      <c r="U1057" s="301">
        <v>0.14941307183227864</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1914</v>
      </c>
      <c r="B1058" s="2">
        <v>433</v>
      </c>
      <c r="C1058" s="301">
        <v>0.17818930041152264</v>
      </c>
      <c r="D1058" s="2">
        <v>101.818181818181</v>
      </c>
      <c r="E1058" s="2">
        <v>553</v>
      </c>
      <c r="F1058" s="301">
        <v>0.23980919340849957</v>
      </c>
      <c r="G1058" s="14">
        <v>100.60606060606</v>
      </c>
      <c r="H1058" s="2">
        <v>631</v>
      </c>
      <c r="I1058" s="301">
        <v>0.1825282036447787</v>
      </c>
      <c r="J1058" s="14">
        <v>149.69697600000001</v>
      </c>
      <c r="K1058" s="301">
        <v>0.45727482678983833</v>
      </c>
      <c r="L1058" s="2">
        <v>40960</v>
      </c>
      <c r="M1058" s="301">
        <v>0.16512333858750206</v>
      </c>
      <c r="N1058" s="2">
        <v>844.84848484848499</v>
      </c>
      <c r="O1058" s="2">
        <v>49059</v>
      </c>
      <c r="P1058" s="301">
        <v>0.18890643049672698</v>
      </c>
      <c r="Q1058" s="14">
        <v>990.90909090909099</v>
      </c>
      <c r="R1058" s="2">
        <v>48764</v>
      </c>
      <c r="S1058" s="301">
        <v>0.17825966164149204</v>
      </c>
      <c r="T1058" s="14">
        <v>1114.5454099999999</v>
      </c>
      <c r="U1058" s="301">
        <v>0.19052734374999999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1915</v>
      </c>
      <c r="B1059" s="2">
        <v>102</v>
      </c>
      <c r="C1059" s="301">
        <v>4.1975308641975309E-2</v>
      </c>
      <c r="D1059" s="2">
        <v>58.787878787878803</v>
      </c>
      <c r="E1059" s="2">
        <v>104</v>
      </c>
      <c r="F1059" s="301">
        <v>4.5099739809193407E-2</v>
      </c>
      <c r="G1059" s="14">
        <v>61.212121212121197</v>
      </c>
      <c r="H1059" s="2">
        <v>18</v>
      </c>
      <c r="I1059" s="301">
        <v>5.2068267283772052E-3</v>
      </c>
      <c r="J1059" s="14">
        <v>21.818182</v>
      </c>
      <c r="K1059" s="301">
        <v>-0.82352941176470584</v>
      </c>
      <c r="L1059" s="2">
        <v>9945</v>
      </c>
      <c r="M1059" s="301">
        <v>4.0091591851872756E-2</v>
      </c>
      <c r="N1059" s="2">
        <v>476.36363636363598</v>
      </c>
      <c r="O1059" s="2">
        <v>12178</v>
      </c>
      <c r="P1059" s="301">
        <v>4.6892568348093952E-2</v>
      </c>
      <c r="Q1059" s="14">
        <v>449.09090909090901</v>
      </c>
      <c r="R1059" s="2">
        <v>10586</v>
      </c>
      <c r="S1059" s="301">
        <v>3.8697743789205867E-2</v>
      </c>
      <c r="T1059" s="14">
        <v>513.33330000000001</v>
      </c>
      <c r="U1059" s="301">
        <v>6.4454499748617403E-2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1916</v>
      </c>
      <c r="B1060" s="2">
        <v>0</v>
      </c>
      <c r="C1060" s="301">
        <v>0</v>
      </c>
      <c r="D1060" s="2">
        <v>80</v>
      </c>
      <c r="E1060" s="2">
        <v>47</v>
      </c>
      <c r="F1060" s="301">
        <v>2.0381613183000868E-2</v>
      </c>
      <c r="G1060" s="14">
        <v>43.636363636363598</v>
      </c>
      <c r="H1060" s="2">
        <v>0</v>
      </c>
      <c r="I1060" s="301">
        <v>0</v>
      </c>
      <c r="J1060" s="14">
        <v>11.515152</v>
      </c>
      <c r="L1060" s="2">
        <v>2610</v>
      </c>
      <c r="M1060" s="301">
        <v>1.0521775237143077E-2</v>
      </c>
      <c r="N1060" s="2">
        <v>230.90909090909</v>
      </c>
      <c r="O1060" s="2">
        <v>3112</v>
      </c>
      <c r="P1060" s="301">
        <v>1.1983057373892953E-2</v>
      </c>
      <c r="Q1060" s="14">
        <v>276.36363636363598</v>
      </c>
      <c r="R1060" s="2">
        <v>4137</v>
      </c>
      <c r="S1060" s="301">
        <v>1.5123046103905599E-2</v>
      </c>
      <c r="T1060" s="14">
        <v>346.06060000000002</v>
      </c>
      <c r="U1060" s="301">
        <v>0.5850574712643678</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1917</v>
      </c>
      <c r="B1061" s="2">
        <v>0</v>
      </c>
      <c r="C1061" s="301">
        <v>0</v>
      </c>
      <c r="D1061" s="2">
        <v>80</v>
      </c>
      <c r="E1061" s="2">
        <v>0</v>
      </c>
      <c r="F1061" s="301">
        <v>0</v>
      </c>
      <c r="G1061" s="14">
        <v>10.303030303030299</v>
      </c>
      <c r="H1061" s="2">
        <v>0</v>
      </c>
      <c r="I1061" s="301">
        <v>0</v>
      </c>
      <c r="J1061" s="14">
        <v>11.515152</v>
      </c>
      <c r="L1061" s="2">
        <v>856</v>
      </c>
      <c r="M1061" s="301">
        <v>3.4508197712622502E-3</v>
      </c>
      <c r="N1061" s="2">
        <v>120</v>
      </c>
      <c r="O1061" s="2">
        <v>795</v>
      </c>
      <c r="P1061" s="301">
        <v>3.0612244897959182E-3</v>
      </c>
      <c r="Q1061" s="14">
        <v>138.18181818181799</v>
      </c>
      <c r="R1061" s="2">
        <v>1368</v>
      </c>
      <c r="S1061" s="301">
        <v>5.0008042229013434E-3</v>
      </c>
      <c r="T1061" s="14">
        <v>198.78787199999999</v>
      </c>
      <c r="U1061" s="301">
        <v>0.59813084112149528</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3" t="s">
        <v>1918</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122"/>
      <c r="W1063" s="122"/>
      <c r="X1063" s="122"/>
      <c r="Y1063" s="122"/>
      <c r="Z1063" s="122"/>
      <c r="AA1063" s="122"/>
      <c r="AB1063" s="122"/>
      <c r="AC1063" s="122"/>
      <c r="AD1063" s="122"/>
      <c r="AE1063" s="122"/>
    </row>
    <row r="1064" spans="1:31" x14ac:dyDescent="0.3">
      <c r="B1064" s="304" t="s">
        <v>1700</v>
      </c>
      <c r="C1064" s="304"/>
      <c r="D1064" s="304" t="s">
        <v>1701</v>
      </c>
      <c r="E1064" s="304" t="s">
        <v>1700</v>
      </c>
      <c r="F1064" s="304"/>
      <c r="G1064" s="304" t="s">
        <v>1701</v>
      </c>
      <c r="H1064" s="304" t="s">
        <v>1700</v>
      </c>
      <c r="I1064" s="304"/>
      <c r="J1064" s="304" t="s">
        <v>1701</v>
      </c>
      <c r="K1064" t="s">
        <v>170</v>
      </c>
      <c r="L1064" s="304" t="s">
        <v>1700</v>
      </c>
      <c r="M1064" s="304"/>
      <c r="N1064" s="304" t="s">
        <v>1701</v>
      </c>
      <c r="O1064" s="304" t="s">
        <v>1700</v>
      </c>
      <c r="P1064" s="304"/>
      <c r="Q1064" s="304" t="s">
        <v>1701</v>
      </c>
      <c r="R1064" s="304" t="s">
        <v>1700</v>
      </c>
      <c r="S1064" s="304"/>
      <c r="T1064" s="304" t="s">
        <v>1701</v>
      </c>
      <c r="U1064" t="s">
        <v>170</v>
      </c>
      <c r="V1064" s="207" t="s">
        <v>1700</v>
      </c>
      <c r="W1064" s="207"/>
      <c r="X1064" s="207" t="s">
        <v>1701</v>
      </c>
      <c r="Y1064" s="207" t="s">
        <v>1700</v>
      </c>
      <c r="Z1064" s="207"/>
      <c r="AA1064" s="207" t="s">
        <v>1701</v>
      </c>
      <c r="AB1064" s="207" t="s">
        <v>1700</v>
      </c>
      <c r="AC1064" s="207"/>
      <c r="AD1064" s="207" t="s">
        <v>1701</v>
      </c>
      <c r="AE1064" t="s">
        <v>170</v>
      </c>
    </row>
    <row r="1065" spans="1:31" x14ac:dyDescent="0.3">
      <c r="A1065" t="s">
        <v>172</v>
      </c>
      <c r="B1065" s="2">
        <v>2430</v>
      </c>
      <c r="C1065" t="s">
        <v>170</v>
      </c>
      <c r="D1065" s="2">
        <v>129.09090909090901</v>
      </c>
      <c r="E1065" s="2">
        <v>2306</v>
      </c>
      <c r="F1065" t="s">
        <v>170</v>
      </c>
      <c r="G1065" s="14">
        <v>124.24242424242399</v>
      </c>
      <c r="H1065" s="2">
        <v>3457</v>
      </c>
      <c r="I1065" t="s">
        <v>170</v>
      </c>
      <c r="J1065" s="14">
        <v>244.84848</v>
      </c>
      <c r="K1065" s="301">
        <v>0.42263374485596705</v>
      </c>
      <c r="L1065" s="2">
        <v>248057</v>
      </c>
      <c r="M1065" t="s">
        <v>170</v>
      </c>
      <c r="N1065" s="2">
        <v>1032.72727272727</v>
      </c>
      <c r="O1065" s="2">
        <v>259700</v>
      </c>
      <c r="P1065" t="s">
        <v>170</v>
      </c>
      <c r="Q1065" s="14">
        <v>948.48484848484804</v>
      </c>
      <c r="R1065" s="2">
        <v>273556</v>
      </c>
      <c r="S1065" t="s">
        <v>170</v>
      </c>
      <c r="T1065" s="14">
        <v>804.24243200000001</v>
      </c>
      <c r="U1065" s="301">
        <v>0.10279492213483192</v>
      </c>
      <c r="V1065" s="2">
        <v>12392852</v>
      </c>
      <c r="W1065" s="27" t="s">
        <v>170</v>
      </c>
      <c r="X1065" s="2">
        <v>13533</v>
      </c>
      <c r="Y1065" s="2">
        <v>12717801</v>
      </c>
      <c r="Z1065" s="27" t="s">
        <v>170</v>
      </c>
      <c r="AA1065" s="14">
        <v>11122.42</v>
      </c>
      <c r="AB1065" s="2">
        <v>13103114</v>
      </c>
      <c r="AC1065" s="27" t="s">
        <v>170</v>
      </c>
      <c r="AD1065" s="14">
        <v>11237.58</v>
      </c>
      <c r="AE1065" s="27">
        <v>5.7000000000000002E-2</v>
      </c>
    </row>
    <row r="1066" spans="1:31" x14ac:dyDescent="0.3">
      <c r="A1066" t="s">
        <v>1582</v>
      </c>
      <c r="B1066" s="2">
        <v>1532</v>
      </c>
      <c r="C1066" s="301">
        <v>0.63045267489711931</v>
      </c>
      <c r="D1066" s="2">
        <v>127.87878787878699</v>
      </c>
      <c r="E1066" s="2">
        <v>1223</v>
      </c>
      <c r="F1066" s="301">
        <v>0.53035559410234168</v>
      </c>
      <c r="G1066" s="14">
        <v>135.75757575757501</v>
      </c>
      <c r="H1066" s="2">
        <v>1830</v>
      </c>
      <c r="I1066" s="301">
        <v>0.52936071738501589</v>
      </c>
      <c r="J1066" s="14">
        <v>273.33334400000001</v>
      </c>
      <c r="K1066" s="301">
        <v>0.19451697127937337</v>
      </c>
      <c r="L1066" s="2">
        <v>152284</v>
      </c>
      <c r="M1066" s="301">
        <v>0.61390728743796785</v>
      </c>
      <c r="N1066" s="2">
        <v>1058.7878787878701</v>
      </c>
      <c r="O1066" s="2">
        <v>147125</v>
      </c>
      <c r="P1066" s="301">
        <v>0.56651906045437039</v>
      </c>
      <c r="Q1066" s="14">
        <v>1218.7878787878701</v>
      </c>
      <c r="R1066" s="2">
        <v>161113</v>
      </c>
      <c r="S1066" s="301">
        <v>0.58895801956454985</v>
      </c>
      <c r="T1066" s="14">
        <v>1397.57581</v>
      </c>
      <c r="U1066" s="301">
        <v>5.797720049381419E-2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1919</v>
      </c>
      <c r="B1067" s="2">
        <v>138</v>
      </c>
      <c r="C1067" s="301">
        <v>5.6790123456790124E-2</v>
      </c>
      <c r="D1067" s="2">
        <v>60.606060606060602</v>
      </c>
      <c r="E1067" s="2">
        <v>113</v>
      </c>
      <c r="F1067" s="301">
        <v>4.9002601908065914E-2</v>
      </c>
      <c r="G1067" s="14">
        <v>49.090909090909101</v>
      </c>
      <c r="H1067" s="2">
        <v>181</v>
      </c>
      <c r="I1067" s="301">
        <v>5.2357535435348566E-2</v>
      </c>
      <c r="J1067" s="14">
        <v>93.939390000000003</v>
      </c>
      <c r="K1067" s="301">
        <v>0.31159420289855072</v>
      </c>
      <c r="L1067" s="2">
        <v>20045</v>
      </c>
      <c r="M1067" s="301">
        <v>8.0808040087560526E-2</v>
      </c>
      <c r="N1067" s="2">
        <v>632.12121212121201</v>
      </c>
      <c r="O1067" s="2">
        <v>19124</v>
      </c>
      <c r="P1067" s="301">
        <v>7.3638814016172505E-2</v>
      </c>
      <c r="Q1067" s="14">
        <v>598.78787878787796</v>
      </c>
      <c r="R1067" s="2">
        <v>21967</v>
      </c>
      <c r="S1067" s="301">
        <v>8.0301656699176771E-2</v>
      </c>
      <c r="T1067" s="14">
        <v>786.66669999999999</v>
      </c>
      <c r="U1067" s="301">
        <v>9.5884260414068348E-2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1920</v>
      </c>
      <c r="B1068" s="2">
        <v>123</v>
      </c>
      <c r="C1068" s="301">
        <v>5.0617283950617285E-2</v>
      </c>
      <c r="D1068" s="2">
        <v>57.5757575757575</v>
      </c>
      <c r="E1068" s="2">
        <v>89</v>
      </c>
      <c r="F1068" s="301">
        <v>3.8594969644405897E-2</v>
      </c>
      <c r="G1068" s="14">
        <v>46.6666666666666</v>
      </c>
      <c r="H1068" s="2">
        <v>181</v>
      </c>
      <c r="I1068" s="301">
        <v>5.2357535435348566E-2</v>
      </c>
      <c r="J1068" s="14">
        <v>93.939390000000003</v>
      </c>
      <c r="K1068" s="301">
        <v>0.47154471544715448</v>
      </c>
      <c r="L1068" s="2">
        <v>18349</v>
      </c>
      <c r="M1068" s="301">
        <v>7.3970901849171766E-2</v>
      </c>
      <c r="N1068" s="2">
        <v>589.69696969696895</v>
      </c>
      <c r="O1068" s="2">
        <v>17761</v>
      </c>
      <c r="P1068" s="301">
        <v>6.8390450519830573E-2</v>
      </c>
      <c r="Q1068" s="14">
        <v>603.030303030303</v>
      </c>
      <c r="R1068" s="2">
        <v>20475</v>
      </c>
      <c r="S1068" s="301">
        <v>7.4847563204608933E-2</v>
      </c>
      <c r="T1068" s="14">
        <v>803.03030000000001</v>
      </c>
      <c r="U1068" s="301">
        <v>0.1158646247751921</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1921</v>
      </c>
      <c r="B1069" s="2">
        <v>15</v>
      </c>
      <c r="C1069" s="301">
        <v>6.1728395061728392E-3</v>
      </c>
      <c r="D1069" s="2">
        <v>16.969696969696901</v>
      </c>
      <c r="E1069" s="2">
        <v>0</v>
      </c>
      <c r="F1069" s="301">
        <v>0</v>
      </c>
      <c r="G1069" s="14">
        <v>10.303030303030299</v>
      </c>
      <c r="H1069" s="2">
        <v>0</v>
      </c>
      <c r="I1069" s="301">
        <v>0</v>
      </c>
      <c r="J1069" s="14">
        <v>11.515152</v>
      </c>
      <c r="K1069" s="301">
        <v>-1</v>
      </c>
      <c r="L1069" s="2">
        <v>1348</v>
      </c>
      <c r="M1069" s="301">
        <v>5.4342348734363471E-3</v>
      </c>
      <c r="N1069" s="2">
        <v>125.454545454545</v>
      </c>
      <c r="O1069" s="2">
        <v>1056</v>
      </c>
      <c r="P1069" s="301">
        <v>4.0662302656911823E-3</v>
      </c>
      <c r="Q1069" s="14">
        <v>162.42424242424201</v>
      </c>
      <c r="R1069" s="2">
        <v>1207</v>
      </c>
      <c r="S1069" s="301">
        <v>4.4122592814633934E-3</v>
      </c>
      <c r="T1069" s="14">
        <v>193.939392</v>
      </c>
      <c r="U1069" s="301">
        <v>-0.10459940652818991</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1922</v>
      </c>
      <c r="B1070" s="2">
        <v>0</v>
      </c>
      <c r="C1070" s="301">
        <v>0</v>
      </c>
      <c r="D1070" s="2">
        <v>80</v>
      </c>
      <c r="E1070" s="2">
        <v>24</v>
      </c>
      <c r="F1070" s="301">
        <v>1.0407632263660017E-2</v>
      </c>
      <c r="G1070" s="14">
        <v>19.393939393939299</v>
      </c>
      <c r="H1070" s="2">
        <v>0</v>
      </c>
      <c r="I1070" s="301">
        <v>0</v>
      </c>
      <c r="J1070" s="14">
        <v>11.515152</v>
      </c>
      <c r="L1070" s="2">
        <v>348</v>
      </c>
      <c r="M1070" s="301">
        <v>1.4029033649524101E-3</v>
      </c>
      <c r="N1070" s="2">
        <v>83.030303030303003</v>
      </c>
      <c r="O1070" s="2">
        <v>307</v>
      </c>
      <c r="P1070" s="301">
        <v>1.1821332306507508E-3</v>
      </c>
      <c r="Q1070" s="14">
        <v>62.424242424242401</v>
      </c>
      <c r="R1070" s="2">
        <v>285</v>
      </c>
      <c r="S1070" s="301">
        <v>1.0418342131044466E-3</v>
      </c>
      <c r="T1070" s="14">
        <v>74.545455899999993</v>
      </c>
      <c r="U1070" s="301">
        <v>-0.18103448275862069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1923</v>
      </c>
      <c r="B1071" s="2">
        <v>982</v>
      </c>
      <c r="C1071" s="301">
        <v>0.40411522633744856</v>
      </c>
      <c r="D1071" s="2">
        <v>103.030303030303</v>
      </c>
      <c r="E1071" s="2">
        <v>716</v>
      </c>
      <c r="F1071" s="301">
        <v>0.31049436253252383</v>
      </c>
      <c r="G1071" s="14">
        <v>90.303030303030297</v>
      </c>
      <c r="H1071" s="2">
        <v>926</v>
      </c>
      <c r="I1071" s="301">
        <v>0.26786230835984959</v>
      </c>
      <c r="J1071" s="14">
        <v>162.42424</v>
      </c>
      <c r="K1071" s="301">
        <v>-5.7026476578411409E-2</v>
      </c>
      <c r="L1071" s="2">
        <v>97966</v>
      </c>
      <c r="M1071" s="301">
        <v>0.39493342256013741</v>
      </c>
      <c r="N1071" s="2">
        <v>881.21212121212102</v>
      </c>
      <c r="O1071" s="2">
        <v>91139</v>
      </c>
      <c r="P1071" s="301">
        <v>0.35093954562957258</v>
      </c>
      <c r="Q1071" s="14">
        <v>949.69696969696895</v>
      </c>
      <c r="R1071" s="2">
        <v>94740</v>
      </c>
      <c r="S1071" s="301">
        <v>0.34632762578777287</v>
      </c>
      <c r="T1071" s="14">
        <v>1009.09088</v>
      </c>
      <c r="U1071" s="301">
        <v>-3.292979196864218E-2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1920</v>
      </c>
      <c r="B1072" s="2">
        <v>951</v>
      </c>
      <c r="C1072" s="301">
        <v>0.391358024691358</v>
      </c>
      <c r="D1072" s="2">
        <v>103.636363636363</v>
      </c>
      <c r="E1072" s="2">
        <v>667</v>
      </c>
      <c r="F1072" s="301">
        <v>0.28924544666088464</v>
      </c>
      <c r="G1072" s="14">
        <v>92.727272727272705</v>
      </c>
      <c r="H1072" s="2">
        <v>878</v>
      </c>
      <c r="I1072" s="301">
        <v>0.25397743708417703</v>
      </c>
      <c r="J1072" s="14">
        <v>169.090912</v>
      </c>
      <c r="K1072" s="301">
        <v>-7.6761303890641425E-2</v>
      </c>
      <c r="L1072" s="2">
        <v>91916</v>
      </c>
      <c r="M1072" s="301">
        <v>0.37054386693380958</v>
      </c>
      <c r="N1072" s="2">
        <v>879.39393939393904</v>
      </c>
      <c r="O1072" s="2">
        <v>85339</v>
      </c>
      <c r="P1072" s="301">
        <v>0.32860608394301116</v>
      </c>
      <c r="Q1072" s="14">
        <v>889.09090909090901</v>
      </c>
      <c r="R1072" s="2">
        <v>88009</v>
      </c>
      <c r="S1072" s="301">
        <v>0.32172206056529556</v>
      </c>
      <c r="T1072" s="14">
        <v>998.78790000000004</v>
      </c>
      <c r="U1072" s="301">
        <v>-4.2506201314243437E-2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1921</v>
      </c>
      <c r="B1073" s="2">
        <v>31</v>
      </c>
      <c r="C1073" s="301">
        <v>1.2757201646090535E-2</v>
      </c>
      <c r="D1073" s="2">
        <v>27.878787878787801</v>
      </c>
      <c r="E1073" s="2">
        <v>49</v>
      </c>
      <c r="F1073" s="301">
        <v>2.1248915871639202E-2</v>
      </c>
      <c r="G1073" s="14">
        <v>38.787878787878697</v>
      </c>
      <c r="H1073" s="2">
        <v>48</v>
      </c>
      <c r="I1073" s="301">
        <v>1.3884871275672549E-2</v>
      </c>
      <c r="J1073" s="14">
        <v>36.969695999999999</v>
      </c>
      <c r="K1073" s="301">
        <v>0.54838709677419351</v>
      </c>
      <c r="L1073" s="2">
        <v>5018</v>
      </c>
      <c r="M1073" s="301">
        <v>2.0229221509572397E-2</v>
      </c>
      <c r="N1073" s="2">
        <v>258.18181818181802</v>
      </c>
      <c r="O1073" s="2">
        <v>4803</v>
      </c>
      <c r="P1073" s="301">
        <v>1.8494416634578358E-2</v>
      </c>
      <c r="Q1073" s="14">
        <v>319.39393939393898</v>
      </c>
      <c r="R1073" s="2">
        <v>5231</v>
      </c>
      <c r="S1073" s="301">
        <v>1.9122227258769685E-2</v>
      </c>
      <c r="T1073" s="14">
        <v>371.51513699999998</v>
      </c>
      <c r="U1073" s="301">
        <v>4.2447190115583899E-2</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1922</v>
      </c>
      <c r="B1074" s="2">
        <v>0</v>
      </c>
      <c r="C1074" s="301">
        <v>0</v>
      </c>
      <c r="D1074" s="2">
        <v>80</v>
      </c>
      <c r="E1074" s="2">
        <v>0</v>
      </c>
      <c r="F1074" s="301">
        <v>0</v>
      </c>
      <c r="G1074" s="14">
        <v>10.303030303030299</v>
      </c>
      <c r="H1074" s="2">
        <v>0</v>
      </c>
      <c r="I1074" s="301">
        <v>0</v>
      </c>
      <c r="J1074" s="14">
        <v>11.515152</v>
      </c>
      <c r="L1074" s="2">
        <v>1032</v>
      </c>
      <c r="M1074" s="301">
        <v>4.1603341167554229E-3</v>
      </c>
      <c r="N1074" s="2">
        <v>143.030303030303</v>
      </c>
      <c r="O1074" s="2">
        <v>997</v>
      </c>
      <c r="P1074" s="301">
        <v>3.8390450519830573E-3</v>
      </c>
      <c r="Q1074" s="14">
        <v>131.51515151515099</v>
      </c>
      <c r="R1074" s="2">
        <v>1500</v>
      </c>
      <c r="S1074" s="301">
        <v>5.4833379637076142E-3</v>
      </c>
      <c r="T1074" s="14">
        <v>174.545456</v>
      </c>
      <c r="U1074" s="301">
        <v>0.45348837209302323</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1924</v>
      </c>
      <c r="B1075" s="2">
        <v>412</v>
      </c>
      <c r="C1075" s="301">
        <v>0.16954732510288065</v>
      </c>
      <c r="D1075" s="2">
        <v>60</v>
      </c>
      <c r="E1075" s="2">
        <v>394</v>
      </c>
      <c r="F1075" s="301">
        <v>0.17085862966175194</v>
      </c>
      <c r="G1075" s="14">
        <v>69.696969696969703</v>
      </c>
      <c r="H1075" s="2">
        <v>723</v>
      </c>
      <c r="I1075" s="301">
        <v>0.20914087358981776</v>
      </c>
      <c r="J1075" s="14">
        <v>254.545456</v>
      </c>
      <c r="K1075" s="301">
        <v>0.75485436893203883</v>
      </c>
      <c r="L1075" s="2">
        <v>34273</v>
      </c>
      <c r="M1075" s="301">
        <v>0.13816582479026998</v>
      </c>
      <c r="N1075" s="2">
        <v>418.78787878787801</v>
      </c>
      <c r="O1075" s="2">
        <v>36862</v>
      </c>
      <c r="P1075" s="301">
        <v>0.14194070080862534</v>
      </c>
      <c r="Q1075" s="14">
        <v>505.45454545454498</v>
      </c>
      <c r="R1075" s="2">
        <v>44406</v>
      </c>
      <c r="S1075" s="301">
        <v>0.1623287370776002</v>
      </c>
      <c r="T1075" s="14">
        <v>727.87879999999996</v>
      </c>
      <c r="U1075" s="301">
        <v>0.29565547223762145</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1920</v>
      </c>
      <c r="B1076" s="2">
        <v>412</v>
      </c>
      <c r="C1076" s="301">
        <v>0.16954732510288065</v>
      </c>
      <c r="D1076" s="2">
        <v>60</v>
      </c>
      <c r="E1076" s="2">
        <v>394</v>
      </c>
      <c r="F1076" s="301">
        <v>0.17085862966175194</v>
      </c>
      <c r="G1076" s="14">
        <v>69.696969696969703</v>
      </c>
      <c r="H1076" s="2">
        <v>723</v>
      </c>
      <c r="I1076" s="301">
        <v>0.20914087358981776</v>
      </c>
      <c r="J1076" s="14">
        <v>254.545456</v>
      </c>
      <c r="K1076" s="301">
        <v>0.75485436893203883</v>
      </c>
      <c r="L1076" s="2">
        <v>33894</v>
      </c>
      <c r="M1076" s="301">
        <v>0.13663795014855457</v>
      </c>
      <c r="N1076" s="2">
        <v>416.36363636363598</v>
      </c>
      <c r="O1076" s="2">
        <v>36447</v>
      </c>
      <c r="P1076" s="301">
        <v>0.14034270311898345</v>
      </c>
      <c r="Q1076" s="14">
        <v>486.06060606060601</v>
      </c>
      <c r="R1076" s="2">
        <v>43556</v>
      </c>
      <c r="S1076" s="301">
        <v>0.15922151223149922</v>
      </c>
      <c r="T1076" s="14">
        <v>757.57574499999998</v>
      </c>
      <c r="U1076" s="301">
        <v>0.28506520328081664</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1921</v>
      </c>
      <c r="B1077" s="2">
        <v>0</v>
      </c>
      <c r="C1077" s="301">
        <v>0</v>
      </c>
      <c r="D1077" s="2">
        <v>80</v>
      </c>
      <c r="E1077" s="2">
        <v>0</v>
      </c>
      <c r="F1077" s="301">
        <v>0</v>
      </c>
      <c r="G1077" s="14">
        <v>10.303030303030299</v>
      </c>
      <c r="H1077" s="2">
        <v>0</v>
      </c>
      <c r="I1077" s="301">
        <v>0</v>
      </c>
      <c r="J1077" s="14">
        <v>11.515152</v>
      </c>
      <c r="L1077" s="2">
        <v>335</v>
      </c>
      <c r="M1077" s="301">
        <v>1.350496055342119E-3</v>
      </c>
      <c r="N1077" s="2">
        <v>76.363636363636303</v>
      </c>
      <c r="O1077" s="2">
        <v>304</v>
      </c>
      <c r="P1077" s="301">
        <v>1.1705814401232191E-3</v>
      </c>
      <c r="Q1077" s="14">
        <v>61.212121212121197</v>
      </c>
      <c r="R1077" s="2">
        <v>699</v>
      </c>
      <c r="S1077" s="301">
        <v>2.555235491087748E-3</v>
      </c>
      <c r="T1077" s="14">
        <v>113.333336</v>
      </c>
      <c r="U1077" s="301">
        <v>1.0865671641791044</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1922</v>
      </c>
      <c r="B1078" s="2">
        <v>0</v>
      </c>
      <c r="C1078" s="301">
        <v>0</v>
      </c>
      <c r="D1078" s="2">
        <v>80</v>
      </c>
      <c r="E1078" s="2">
        <v>0</v>
      </c>
      <c r="F1078" s="301">
        <v>0</v>
      </c>
      <c r="G1078" s="14">
        <v>10.303030303030299</v>
      </c>
      <c r="H1078" s="2">
        <v>0</v>
      </c>
      <c r="I1078" s="301">
        <v>0</v>
      </c>
      <c r="J1078" s="14">
        <v>11.515152</v>
      </c>
      <c r="L1078" s="2">
        <v>44</v>
      </c>
      <c r="M1078" s="301">
        <v>1.7737858637329325E-4</v>
      </c>
      <c r="N1078" s="2">
        <v>22.424242424242401</v>
      </c>
      <c r="O1078" s="2">
        <v>111</v>
      </c>
      <c r="P1078" s="301">
        <v>4.2741624951867538E-4</v>
      </c>
      <c r="Q1078" s="14">
        <v>34.545454545454497</v>
      </c>
      <c r="R1078" s="2">
        <v>151</v>
      </c>
      <c r="S1078" s="301">
        <v>5.5198935501323313E-4</v>
      </c>
      <c r="T1078" s="14">
        <v>64.242424</v>
      </c>
      <c r="U1078" s="301">
        <v>2.4318181818181817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1585</v>
      </c>
      <c r="B1079" s="2">
        <v>898</v>
      </c>
      <c r="C1079" s="301">
        <v>0.36954732510288069</v>
      </c>
      <c r="D1079" s="2">
        <v>92.121212121212096</v>
      </c>
      <c r="E1079" s="2">
        <v>1083</v>
      </c>
      <c r="F1079" s="301">
        <v>0.46964440589765827</v>
      </c>
      <c r="G1079" s="14">
        <v>122.424242424242</v>
      </c>
      <c r="H1079" s="2">
        <v>1627</v>
      </c>
      <c r="I1079" s="301">
        <v>0.47063928261498411</v>
      </c>
      <c r="J1079" s="14">
        <v>258.78787199999999</v>
      </c>
      <c r="K1079" s="301">
        <v>0.81180400890868598</v>
      </c>
      <c r="L1079" s="2">
        <v>95773</v>
      </c>
      <c r="M1079" s="301">
        <v>0.38609271256203209</v>
      </c>
      <c r="N1079" s="2">
        <v>1146.0606060606001</v>
      </c>
      <c r="O1079" s="2">
        <v>112575</v>
      </c>
      <c r="P1079" s="301">
        <v>0.43348093954562955</v>
      </c>
      <c r="Q1079" s="14">
        <v>1309.69696969696</v>
      </c>
      <c r="R1079" s="2">
        <v>112443</v>
      </c>
      <c r="S1079" s="301">
        <v>0.41104198043545015</v>
      </c>
      <c r="T1079" s="14">
        <v>1340</v>
      </c>
      <c r="U1079" s="301">
        <v>0.17405740657596608</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1919</v>
      </c>
      <c r="B1080" s="2">
        <v>352</v>
      </c>
      <c r="C1080" s="301">
        <v>0.14485596707818929</v>
      </c>
      <c r="D1080" s="2">
        <v>84.848484848484802</v>
      </c>
      <c r="E1080" s="2">
        <v>382</v>
      </c>
      <c r="F1080" s="301">
        <v>0.16565481352992195</v>
      </c>
      <c r="G1080" s="14">
        <v>95.151515151515099</v>
      </c>
      <c r="H1080" s="2">
        <v>540</v>
      </c>
      <c r="I1080" s="301">
        <v>0.15620480185131616</v>
      </c>
      <c r="J1080" s="14">
        <v>203.636368</v>
      </c>
      <c r="K1080" s="301">
        <v>0.53409090909090906</v>
      </c>
      <c r="L1080" s="2">
        <v>38817</v>
      </c>
      <c r="M1080" s="301">
        <v>0.15648419516482098</v>
      </c>
      <c r="N1080" s="2">
        <v>816.969696969697</v>
      </c>
      <c r="O1080" s="2">
        <v>41822</v>
      </c>
      <c r="P1080" s="301">
        <v>0.16103966114747786</v>
      </c>
      <c r="Q1080" s="14">
        <v>876.969696969697</v>
      </c>
      <c r="R1080" s="2">
        <v>39628</v>
      </c>
      <c r="S1080" s="301">
        <v>0.14486247788387022</v>
      </c>
      <c r="T1080" s="14">
        <v>957.57574499999998</v>
      </c>
      <c r="U1080" s="301">
        <v>2.089290774660587E-2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1920</v>
      </c>
      <c r="B1081" s="2">
        <v>263</v>
      </c>
      <c r="C1081" s="301">
        <v>0.10823045267489712</v>
      </c>
      <c r="D1081" s="2">
        <v>90.303030303030297</v>
      </c>
      <c r="E1081" s="2">
        <v>282</v>
      </c>
      <c r="F1081" s="301">
        <v>0.1222896790980052</v>
      </c>
      <c r="G1081" s="14">
        <v>81.818181818181799</v>
      </c>
      <c r="H1081" s="2">
        <v>540</v>
      </c>
      <c r="I1081" s="301">
        <v>0.15620480185131616</v>
      </c>
      <c r="J1081" s="14">
        <v>203.636368</v>
      </c>
      <c r="K1081" s="301">
        <v>1.0532319391634981</v>
      </c>
      <c r="L1081" s="2">
        <v>31842</v>
      </c>
      <c r="M1081" s="301">
        <v>0.12836565789314552</v>
      </c>
      <c r="N1081" s="2">
        <v>677.57575757575705</v>
      </c>
      <c r="O1081" s="2">
        <v>34684</v>
      </c>
      <c r="P1081" s="301">
        <v>0.13355410088563727</v>
      </c>
      <c r="Q1081" s="14">
        <v>783.030303030303</v>
      </c>
      <c r="R1081" s="2">
        <v>32379</v>
      </c>
      <c r="S1081" s="301">
        <v>0.11836333328459255</v>
      </c>
      <c r="T1081" s="14">
        <v>978.18179999999995</v>
      </c>
      <c r="U1081" s="301">
        <v>1.6864518560391936E-2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1921</v>
      </c>
      <c r="B1082" s="2">
        <v>89</v>
      </c>
      <c r="C1082" s="301">
        <v>3.6625514403292182E-2</v>
      </c>
      <c r="D1082" s="2">
        <v>59.393939393939398</v>
      </c>
      <c r="E1082" s="2">
        <v>53</v>
      </c>
      <c r="F1082" s="301">
        <v>2.298352124891587E-2</v>
      </c>
      <c r="G1082" s="14">
        <v>45.454545454545404</v>
      </c>
      <c r="H1082" s="2">
        <v>0</v>
      </c>
      <c r="I1082" s="301">
        <v>0</v>
      </c>
      <c r="J1082" s="14">
        <v>11.515152</v>
      </c>
      <c r="K1082" s="301">
        <v>-1</v>
      </c>
      <c r="L1082" s="2">
        <v>5229</v>
      </c>
      <c r="M1082" s="301">
        <v>2.1079832457862508E-2</v>
      </c>
      <c r="N1082" s="2">
        <v>329.09090909090901</v>
      </c>
      <c r="O1082" s="2">
        <v>5409</v>
      </c>
      <c r="P1082" s="301">
        <v>2.0827878321139776E-2</v>
      </c>
      <c r="Q1082" s="14">
        <v>299.39393939393898</v>
      </c>
      <c r="R1082" s="2">
        <v>4935</v>
      </c>
      <c r="S1082" s="301">
        <v>1.804018190059805E-2</v>
      </c>
      <c r="T1082" s="14">
        <v>361.21212800000001</v>
      </c>
      <c r="U1082" s="301">
        <v>-5.6224899598393573E-2</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1922</v>
      </c>
      <c r="B1083" s="2">
        <v>0</v>
      </c>
      <c r="C1083" s="301">
        <v>0</v>
      </c>
      <c r="D1083" s="2">
        <v>80</v>
      </c>
      <c r="E1083" s="2">
        <v>47</v>
      </c>
      <c r="F1083" s="301">
        <v>2.0381613183000868E-2</v>
      </c>
      <c r="G1083" s="14">
        <v>43.636363636363598</v>
      </c>
      <c r="H1083" s="2">
        <v>0</v>
      </c>
      <c r="I1083" s="301">
        <v>0</v>
      </c>
      <c r="J1083" s="14">
        <v>11.515152</v>
      </c>
      <c r="L1083" s="2">
        <v>1746</v>
      </c>
      <c r="M1083" s="301">
        <v>7.0387048138129543E-3</v>
      </c>
      <c r="N1083" s="2">
        <v>185.45454545454501</v>
      </c>
      <c r="O1083" s="2">
        <v>1729</v>
      </c>
      <c r="P1083" s="301">
        <v>6.6576819407008084E-3</v>
      </c>
      <c r="Q1083" s="14">
        <v>179.39393939393901</v>
      </c>
      <c r="R1083" s="2">
        <v>2314</v>
      </c>
      <c r="S1083" s="301">
        <v>8.4589626986796129E-3</v>
      </c>
      <c r="T1083" s="14">
        <v>280.60604899999998</v>
      </c>
      <c r="U1083" s="301">
        <v>0.32531500572737687</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1923</v>
      </c>
      <c r="B1084" s="2">
        <v>386</v>
      </c>
      <c r="C1084" s="301">
        <v>0.15884773662551441</v>
      </c>
      <c r="D1084" s="2">
        <v>82.424242424242394</v>
      </c>
      <c r="E1084" s="2">
        <v>585</v>
      </c>
      <c r="F1084" s="301">
        <v>0.25368603642671295</v>
      </c>
      <c r="G1084" s="14">
        <v>92.121212121212096</v>
      </c>
      <c r="H1084" s="2">
        <v>632</v>
      </c>
      <c r="I1084" s="301">
        <v>0.18281747179635521</v>
      </c>
      <c r="J1084" s="14">
        <v>189.69697600000001</v>
      </c>
      <c r="K1084" s="301">
        <v>0.63730569948186533</v>
      </c>
      <c r="L1084" s="2">
        <v>47712</v>
      </c>
      <c r="M1084" s="301">
        <v>0.19234288893278562</v>
      </c>
      <c r="N1084" s="2">
        <v>877.57575757575705</v>
      </c>
      <c r="O1084" s="2">
        <v>59533</v>
      </c>
      <c r="P1084" s="301">
        <v>0.22923758182518289</v>
      </c>
      <c r="Q1084" s="14">
        <v>924.84848484848499</v>
      </c>
      <c r="R1084" s="2">
        <v>59104</v>
      </c>
      <c r="S1084" s="301">
        <v>0.21605813800464987</v>
      </c>
      <c r="T1084" s="14">
        <v>1177.57581</v>
      </c>
      <c r="U1084" s="301">
        <v>0.23876592890677398</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1920</v>
      </c>
      <c r="B1085" s="2">
        <v>373</v>
      </c>
      <c r="C1085" s="301">
        <v>0.15349794238683129</v>
      </c>
      <c r="D1085" s="2">
        <v>81.818181818181799</v>
      </c>
      <c r="E1085" s="2">
        <v>534</v>
      </c>
      <c r="F1085" s="301">
        <v>0.23156981786643538</v>
      </c>
      <c r="G1085" s="14">
        <v>95.151515151515099</v>
      </c>
      <c r="H1085" s="2">
        <v>614</v>
      </c>
      <c r="I1085" s="301">
        <v>0.17761064506797802</v>
      </c>
      <c r="J1085" s="14">
        <v>193.33332799999999</v>
      </c>
      <c r="K1085" s="301">
        <v>0.64611260053619302</v>
      </c>
      <c r="L1085" s="2">
        <v>41471</v>
      </c>
      <c r="M1085" s="301">
        <v>0.16718334898833737</v>
      </c>
      <c r="N1085" s="2">
        <v>763.63636363636294</v>
      </c>
      <c r="O1085" s="2">
        <v>50774</v>
      </c>
      <c r="P1085" s="301">
        <v>0.19551020408163267</v>
      </c>
      <c r="Q1085" s="14">
        <v>884.84848484848499</v>
      </c>
      <c r="R1085" s="2">
        <v>50762</v>
      </c>
      <c r="S1085" s="301">
        <v>0.18556346780915059</v>
      </c>
      <c r="T1085" s="14">
        <v>1078.78784</v>
      </c>
      <c r="U1085" s="301">
        <v>0.22403607340068965</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1921</v>
      </c>
      <c r="B1086" s="2">
        <v>13</v>
      </c>
      <c r="C1086" s="301">
        <v>5.3497942386831277E-3</v>
      </c>
      <c r="D1086" s="2">
        <v>12.7272727272727</v>
      </c>
      <c r="E1086" s="2">
        <v>51</v>
      </c>
      <c r="F1086" s="301">
        <v>2.2116218560277536E-2</v>
      </c>
      <c r="G1086" s="14">
        <v>41.212121212121197</v>
      </c>
      <c r="H1086" s="2">
        <v>18</v>
      </c>
      <c r="I1086" s="301">
        <v>5.2068267283772052E-3</v>
      </c>
      <c r="J1086" s="14">
        <v>21.818182</v>
      </c>
      <c r="K1086" s="301">
        <v>0.38461538461538464</v>
      </c>
      <c r="L1086" s="2">
        <v>4604</v>
      </c>
      <c r="M1086" s="301">
        <v>1.8560250265060047E-2</v>
      </c>
      <c r="N1086" s="2">
        <v>335.15151515151501</v>
      </c>
      <c r="O1086" s="2">
        <v>6632</v>
      </c>
      <c r="P1086" s="301">
        <v>2.5537158259530228E-2</v>
      </c>
      <c r="Q1086" s="14">
        <v>378.18181818181802</v>
      </c>
      <c r="R1086" s="2">
        <v>5390</v>
      </c>
      <c r="S1086" s="301">
        <v>1.9703461082922692E-2</v>
      </c>
      <c r="T1086" s="14">
        <v>353.33334400000001</v>
      </c>
      <c r="U1086" s="301">
        <v>0.17072111207645527</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1922</v>
      </c>
      <c r="B1087" s="2">
        <v>0</v>
      </c>
      <c r="C1087" s="301">
        <v>0</v>
      </c>
      <c r="D1087" s="2">
        <v>80</v>
      </c>
      <c r="E1087" s="2">
        <v>0</v>
      </c>
      <c r="F1087" s="301">
        <v>0</v>
      </c>
      <c r="G1087" s="14">
        <v>10.303030303030299</v>
      </c>
      <c r="H1087" s="2">
        <v>0</v>
      </c>
      <c r="I1087" s="301">
        <v>0</v>
      </c>
      <c r="J1087" s="14">
        <v>11.515152</v>
      </c>
      <c r="L1087" s="2">
        <v>1637</v>
      </c>
      <c r="M1087" s="301">
        <v>6.5992896793882049E-3</v>
      </c>
      <c r="N1087" s="2">
        <v>198.78787878787799</v>
      </c>
      <c r="O1087" s="2">
        <v>2127</v>
      </c>
      <c r="P1087" s="301">
        <v>8.1902194840200223E-3</v>
      </c>
      <c r="Q1087" s="14">
        <v>217.575757575757</v>
      </c>
      <c r="R1087" s="2">
        <v>2952</v>
      </c>
      <c r="S1087" s="301">
        <v>1.0791209112576585E-2</v>
      </c>
      <c r="T1087" s="14">
        <v>313.33334400000001</v>
      </c>
      <c r="U1087" s="301">
        <v>0.80329871716554668</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1924</v>
      </c>
      <c r="B1088" s="2">
        <v>160</v>
      </c>
      <c r="C1088" s="301">
        <v>6.584362139917696E-2</v>
      </c>
      <c r="D1088" s="2">
        <v>40</v>
      </c>
      <c r="E1088" s="2">
        <v>116</v>
      </c>
      <c r="F1088" s="301">
        <v>5.0303555941023419E-2</v>
      </c>
      <c r="G1088" s="14">
        <v>50.909090909090899</v>
      </c>
      <c r="H1088" s="2">
        <v>455</v>
      </c>
      <c r="I1088" s="301">
        <v>0.13161700896731271</v>
      </c>
      <c r="J1088" s="14">
        <v>157.57576</v>
      </c>
      <c r="K1088" s="301">
        <v>1.84375</v>
      </c>
      <c r="L1088" s="2">
        <v>9244</v>
      </c>
      <c r="M1088" s="301">
        <v>3.7265628464425514E-2</v>
      </c>
      <c r="N1088" s="2">
        <v>380.60606060606</v>
      </c>
      <c r="O1088" s="2">
        <v>11220</v>
      </c>
      <c r="P1088" s="301">
        <v>4.3203696572968811E-2</v>
      </c>
      <c r="Q1088" s="14">
        <v>429.69696969696901</v>
      </c>
      <c r="R1088" s="2">
        <v>13711</v>
      </c>
      <c r="S1088" s="301">
        <v>5.0121364546930065E-2</v>
      </c>
      <c r="T1088" s="14">
        <v>603.63635299999999</v>
      </c>
      <c r="U1088" s="301">
        <v>0.48323236694071831</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1920</v>
      </c>
      <c r="B1089" s="2">
        <v>160</v>
      </c>
      <c r="C1089" s="301">
        <v>6.584362139917696E-2</v>
      </c>
      <c r="D1089" s="2">
        <v>40</v>
      </c>
      <c r="E1089" s="2">
        <v>116</v>
      </c>
      <c r="F1089" s="301">
        <v>5.0303555941023419E-2</v>
      </c>
      <c r="G1089" s="14">
        <v>50.909090909090899</v>
      </c>
      <c r="H1089" s="2">
        <v>455</v>
      </c>
      <c r="I1089" s="301">
        <v>0.13161700896731271</v>
      </c>
      <c r="J1089" s="14">
        <v>157.57576</v>
      </c>
      <c r="K1089" s="301">
        <v>1.84375</v>
      </c>
      <c r="L1089" s="2">
        <v>9049</v>
      </c>
      <c r="M1089" s="301">
        <v>3.6479518820271145E-2</v>
      </c>
      <c r="N1089" s="2">
        <v>369.09090909090901</v>
      </c>
      <c r="O1089" s="2">
        <v>11032</v>
      </c>
      <c r="P1089" s="301">
        <v>4.2479784366576817E-2</v>
      </c>
      <c r="Q1089" s="14">
        <v>439.39393939393898</v>
      </c>
      <c r="R1089" s="2">
        <v>13211</v>
      </c>
      <c r="S1089" s="301">
        <v>4.8293585225694192E-2</v>
      </c>
      <c r="T1089" s="14">
        <v>602.42425500000002</v>
      </c>
      <c r="U1089" s="301">
        <v>0.45994032489777875</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1921</v>
      </c>
      <c r="B1090" s="2">
        <v>0</v>
      </c>
      <c r="C1090" s="301">
        <v>0</v>
      </c>
      <c r="D1090" s="2">
        <v>80</v>
      </c>
      <c r="E1090" s="2">
        <v>0</v>
      </c>
      <c r="F1090" s="301">
        <v>0</v>
      </c>
      <c r="G1090" s="14">
        <v>10.303030303030299</v>
      </c>
      <c r="H1090" s="2">
        <v>0</v>
      </c>
      <c r="I1090" s="301">
        <v>0</v>
      </c>
      <c r="J1090" s="14">
        <v>11.515152</v>
      </c>
      <c r="L1090" s="2">
        <v>112</v>
      </c>
      <c r="M1090" s="301">
        <v>4.5150912895020094E-4</v>
      </c>
      <c r="N1090" s="2">
        <v>58.181818181818201</v>
      </c>
      <c r="O1090" s="2">
        <v>137</v>
      </c>
      <c r="P1090" s="301">
        <v>5.275317674239507E-4</v>
      </c>
      <c r="Q1090" s="14">
        <v>52.121212121212103</v>
      </c>
      <c r="R1090" s="2">
        <v>261</v>
      </c>
      <c r="S1090" s="301">
        <v>9.5410080568512478E-4</v>
      </c>
      <c r="T1090" s="14">
        <v>78.787880000000001</v>
      </c>
      <c r="U1090" s="301">
        <v>1.3303571428571428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1922</v>
      </c>
      <c r="B1091" s="2">
        <v>0</v>
      </c>
      <c r="C1091" s="301">
        <v>0</v>
      </c>
      <c r="D1091" s="2">
        <v>80</v>
      </c>
      <c r="E1091" s="2">
        <v>0</v>
      </c>
      <c r="F1091" s="301">
        <v>0</v>
      </c>
      <c r="G1091" s="14">
        <v>10.303030303030299</v>
      </c>
      <c r="H1091" s="2">
        <v>0</v>
      </c>
      <c r="I1091" s="301">
        <v>0</v>
      </c>
      <c r="J1091" s="14">
        <v>11.515152</v>
      </c>
      <c r="L1091" s="2">
        <v>83</v>
      </c>
      <c r="M1091" s="301">
        <v>3.3460051520416677E-4</v>
      </c>
      <c r="N1091" s="2">
        <v>36.969696969696898</v>
      </c>
      <c r="O1091" s="2">
        <v>51</v>
      </c>
      <c r="P1091" s="301">
        <v>1.9638043896804005E-4</v>
      </c>
      <c r="Q1091" s="14">
        <v>22.424242424242401</v>
      </c>
      <c r="R1091" s="2">
        <v>239</v>
      </c>
      <c r="S1091" s="301">
        <v>8.7367851555074643E-4</v>
      </c>
      <c r="T1091" s="14">
        <v>87.878784199999998</v>
      </c>
      <c r="U1091" s="301">
        <v>1.8795180722891567</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3" t="s">
        <v>1925</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122"/>
      <c r="W1093" s="122"/>
      <c r="X1093" s="122"/>
      <c r="Y1093" s="122"/>
      <c r="Z1093" s="122"/>
      <c r="AA1093" s="122"/>
      <c r="AB1093" s="122"/>
      <c r="AC1093" s="122"/>
      <c r="AD1093" s="122"/>
      <c r="AE1093" s="122"/>
    </row>
    <row r="1094" spans="1:31" x14ac:dyDescent="0.3">
      <c r="B1094" s="304" t="s">
        <v>1700</v>
      </c>
      <c r="C1094" s="304"/>
      <c r="D1094" s="304" t="s">
        <v>1701</v>
      </c>
      <c r="E1094" s="304" t="s">
        <v>1700</v>
      </c>
      <c r="F1094" s="304"/>
      <c r="G1094" s="304" t="s">
        <v>1701</v>
      </c>
      <c r="H1094" s="304" t="s">
        <v>1700</v>
      </c>
      <c r="I1094" s="304"/>
      <c r="J1094" s="304" t="s">
        <v>1701</v>
      </c>
      <c r="K1094" t="s">
        <v>170</v>
      </c>
      <c r="L1094" s="304" t="s">
        <v>1700</v>
      </c>
      <c r="M1094" s="304"/>
      <c r="N1094" s="304" t="s">
        <v>1701</v>
      </c>
      <c r="O1094" s="304" t="s">
        <v>1700</v>
      </c>
      <c r="P1094" s="304"/>
      <c r="Q1094" s="304" t="s">
        <v>1701</v>
      </c>
      <c r="R1094" s="304" t="s">
        <v>1700</v>
      </c>
      <c r="S1094" s="304"/>
      <c r="T1094" s="304" t="s">
        <v>1701</v>
      </c>
      <c r="U1094" t="s">
        <v>170</v>
      </c>
      <c r="V1094" s="207" t="s">
        <v>1700</v>
      </c>
      <c r="W1094" s="207"/>
      <c r="X1094" s="207" t="s">
        <v>1701</v>
      </c>
      <c r="Y1094" s="207" t="s">
        <v>1700</v>
      </c>
      <c r="Z1094" s="207"/>
      <c r="AA1094" s="207" t="s">
        <v>1701</v>
      </c>
      <c r="AB1094" s="207" t="s">
        <v>1700</v>
      </c>
      <c r="AC1094" s="207"/>
      <c r="AD1094" s="207" t="s">
        <v>1701</v>
      </c>
      <c r="AE1094" t="s">
        <v>170</v>
      </c>
    </row>
    <row r="1095" spans="1:31" x14ac:dyDescent="0.3">
      <c r="A1095" t="s">
        <v>172</v>
      </c>
      <c r="B1095" s="2">
        <v>2767</v>
      </c>
      <c r="C1095" t="s">
        <v>170</v>
      </c>
      <c r="D1095" s="2">
        <v>159.39393939393901</v>
      </c>
      <c r="E1095" s="2">
        <v>2558</v>
      </c>
      <c r="F1095" t="s">
        <v>170</v>
      </c>
      <c r="G1095" s="14">
        <v>146.666666666666</v>
      </c>
      <c r="H1095" s="2">
        <v>3582</v>
      </c>
      <c r="I1095" t="s">
        <v>170</v>
      </c>
      <c r="J1095" s="14">
        <v>240</v>
      </c>
      <c r="K1095" s="301">
        <v>0.29454282616552224</v>
      </c>
      <c r="L1095" s="2">
        <v>278239</v>
      </c>
      <c r="M1095" t="s">
        <v>170</v>
      </c>
      <c r="N1095" s="2">
        <v>533.93939393939399</v>
      </c>
      <c r="O1095" s="2">
        <v>289529</v>
      </c>
      <c r="P1095" t="s">
        <v>170</v>
      </c>
      <c r="Q1095" s="14">
        <v>309.69696969696901</v>
      </c>
      <c r="R1095" s="2">
        <v>299179</v>
      </c>
      <c r="S1095" t="s">
        <v>170</v>
      </c>
      <c r="T1095" s="14">
        <v>258.78787199999999</v>
      </c>
      <c r="U1095" s="301">
        <v>7.5259039890166371E-2</v>
      </c>
      <c r="V1095" s="2">
        <v>13552624</v>
      </c>
      <c r="W1095" s="27" t="s">
        <v>170</v>
      </c>
      <c r="X1095" s="2">
        <v>692</v>
      </c>
      <c r="Y1095" s="2">
        <v>13845790</v>
      </c>
      <c r="Z1095" s="27" t="s">
        <v>170</v>
      </c>
      <c r="AA1095" s="14">
        <v>652.12</v>
      </c>
      <c r="AB1095" s="2">
        <v>14210945</v>
      </c>
      <c r="AC1095" s="27" t="s">
        <v>170</v>
      </c>
      <c r="AD1095" s="14">
        <v>811.52</v>
      </c>
      <c r="AE1095" s="27">
        <v>4.9000000000000002E-2</v>
      </c>
    </row>
    <row r="1096" spans="1:31" x14ac:dyDescent="0.3">
      <c r="A1096" t="s">
        <v>1545</v>
      </c>
      <c r="B1096" s="2">
        <v>2066</v>
      </c>
      <c r="C1096" s="301">
        <v>0.74665702927358146</v>
      </c>
      <c r="D1096" s="2">
        <v>153.939393939393</v>
      </c>
      <c r="E1096" s="2">
        <v>1832</v>
      </c>
      <c r="F1096" s="301">
        <v>0.71618451915559034</v>
      </c>
      <c r="G1096" s="14">
        <v>140.60606060606</v>
      </c>
      <c r="H1096" s="2">
        <v>2319</v>
      </c>
      <c r="I1096" s="301">
        <v>0.64740368509212731</v>
      </c>
      <c r="J1096" s="14">
        <v>239.393936</v>
      </c>
      <c r="K1096" s="301">
        <v>0.12245885769603097</v>
      </c>
      <c r="L1096" s="2">
        <v>197791</v>
      </c>
      <c r="M1096" s="301">
        <v>0.71086727597497112</v>
      </c>
      <c r="N1096" s="2">
        <v>990.90909090909099</v>
      </c>
      <c r="O1096" s="2">
        <v>205569</v>
      </c>
      <c r="P1096" s="301">
        <v>0.71001177774937918</v>
      </c>
      <c r="Q1096" s="14">
        <v>967.27272727272702</v>
      </c>
      <c r="R1096" s="2">
        <v>216329</v>
      </c>
      <c r="S1096" s="301">
        <v>0.72307548323913107</v>
      </c>
      <c r="T1096" s="14">
        <v>1209.6969999999999</v>
      </c>
      <c r="U1096" s="301">
        <v>9.3725194776304283E-2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1546</v>
      </c>
      <c r="B1097" s="2">
        <v>124</v>
      </c>
      <c r="C1097" s="301">
        <v>4.4813877846042648E-2</v>
      </c>
      <c r="D1097" s="2">
        <v>64.848484848484802</v>
      </c>
      <c r="E1097" s="2">
        <v>22</v>
      </c>
      <c r="F1097" s="301">
        <v>8.6004691164972627E-3</v>
      </c>
      <c r="G1097" s="14">
        <v>16.363636363636299</v>
      </c>
      <c r="H1097" s="2">
        <v>101</v>
      </c>
      <c r="I1097" s="301">
        <v>2.8196538246789502E-2</v>
      </c>
      <c r="J1097" s="14">
        <v>61.212119999999999</v>
      </c>
      <c r="K1097" s="301">
        <v>-0.18548387096774194</v>
      </c>
      <c r="L1097" s="2">
        <v>7161</v>
      </c>
      <c r="M1097" s="301">
        <v>2.5736866506852023E-2</v>
      </c>
      <c r="N1097" s="2">
        <v>383.030303030303</v>
      </c>
      <c r="O1097" s="2">
        <v>7685</v>
      </c>
      <c r="P1097" s="301">
        <v>2.6543109671224644E-2</v>
      </c>
      <c r="Q1097" s="14">
        <v>416.36363636363598</v>
      </c>
      <c r="R1097" s="2">
        <v>7605</v>
      </c>
      <c r="S1097" s="301">
        <v>2.5419564875876984E-2</v>
      </c>
      <c r="T1097" s="14">
        <v>427.27273600000001</v>
      </c>
      <c r="U1097" s="301">
        <v>6.2002513615416845E-2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1547</v>
      </c>
      <c r="B1098" s="2">
        <v>55</v>
      </c>
      <c r="C1098" s="301">
        <v>1.9877123238164075E-2</v>
      </c>
      <c r="D1098" s="2">
        <v>41.212121212121197</v>
      </c>
      <c r="E1098" s="2">
        <v>89</v>
      </c>
      <c r="F1098" s="301">
        <v>3.4792806880375296E-2</v>
      </c>
      <c r="G1098" s="14">
        <v>49.696969696969703</v>
      </c>
      <c r="H1098" s="2">
        <v>26</v>
      </c>
      <c r="I1098" s="301">
        <v>7.2585147962032385E-3</v>
      </c>
      <c r="J1098" s="14">
        <v>25.454546000000001</v>
      </c>
      <c r="K1098" s="301">
        <v>-0.52727272727272723</v>
      </c>
      <c r="L1098" s="2">
        <v>8985</v>
      </c>
      <c r="M1098" s="301">
        <v>3.229238172937654E-2</v>
      </c>
      <c r="N1098" s="2">
        <v>422.42424242424198</v>
      </c>
      <c r="O1098" s="2">
        <v>9777</v>
      </c>
      <c r="P1098" s="301">
        <v>3.3768638029351115E-2</v>
      </c>
      <c r="Q1098" s="14">
        <v>433.33333333333297</v>
      </c>
      <c r="R1098" s="2">
        <v>8083</v>
      </c>
      <c r="S1098" s="301">
        <v>2.7017270597201007E-2</v>
      </c>
      <c r="T1098" s="14">
        <v>457.57574499999998</v>
      </c>
      <c r="U1098" s="301">
        <v>-0.10038953811908737</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1548</v>
      </c>
      <c r="B1099" s="2">
        <v>162</v>
      </c>
      <c r="C1099" s="301">
        <v>5.8547162992410556E-2</v>
      </c>
      <c r="D1099" s="2">
        <v>77.575757575757507</v>
      </c>
      <c r="E1099" s="2">
        <v>177</v>
      </c>
      <c r="F1099" s="301">
        <v>6.9194683346364347E-2</v>
      </c>
      <c r="G1099" s="14">
        <v>56.363636363636303</v>
      </c>
      <c r="H1099" s="2">
        <v>187</v>
      </c>
      <c r="I1099" s="301">
        <v>5.2205471803461752E-2</v>
      </c>
      <c r="J1099" s="14">
        <v>91.515150000000006</v>
      </c>
      <c r="K1099" s="301">
        <v>0.15432098765432098</v>
      </c>
      <c r="L1099" s="2">
        <v>18937</v>
      </c>
      <c r="M1099" s="301">
        <v>6.8060192855782256E-2</v>
      </c>
      <c r="N1099" s="2">
        <v>713.93939393939399</v>
      </c>
      <c r="O1099" s="2">
        <v>18101</v>
      </c>
      <c r="P1099" s="301">
        <v>6.2518780502125865E-2</v>
      </c>
      <c r="Q1099" s="14">
        <v>618.18181818181802</v>
      </c>
      <c r="R1099" s="2">
        <v>17214</v>
      </c>
      <c r="S1099" s="301">
        <v>5.7537460851196105E-2</v>
      </c>
      <c r="T1099" s="14">
        <v>731.51513699999998</v>
      </c>
      <c r="U1099" s="301">
        <v>-9.0985900617838095E-2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1549</v>
      </c>
      <c r="B1100" s="2">
        <v>204</v>
      </c>
      <c r="C1100" s="301">
        <v>7.3726057101554027E-2</v>
      </c>
      <c r="D1100" s="2">
        <v>65.454545454545396</v>
      </c>
      <c r="E1100" s="2">
        <v>163</v>
      </c>
      <c r="F1100" s="301">
        <v>6.3721657544956997E-2</v>
      </c>
      <c r="G1100" s="14">
        <v>66.6666666666666</v>
      </c>
      <c r="H1100" s="2">
        <v>207</v>
      </c>
      <c r="I1100" s="301">
        <v>5.7788944723618091E-2</v>
      </c>
      <c r="J1100" s="14">
        <v>120.606064</v>
      </c>
      <c r="K1100" s="301">
        <v>1.4705882352941176E-2</v>
      </c>
      <c r="L1100" s="2">
        <v>10957</v>
      </c>
      <c r="M1100" s="301">
        <v>3.9379813757237481E-2</v>
      </c>
      <c r="N1100" s="2">
        <v>507.87878787878799</v>
      </c>
      <c r="O1100" s="2">
        <v>12281</v>
      </c>
      <c r="P1100" s="301">
        <v>4.2417167192232902E-2</v>
      </c>
      <c r="Q1100" s="14">
        <v>513.93939393939399</v>
      </c>
      <c r="R1100" s="2">
        <v>10498</v>
      </c>
      <c r="S1100" s="301">
        <v>3.5089361218534725E-2</v>
      </c>
      <c r="T1100" s="14">
        <v>543.63635299999999</v>
      </c>
      <c r="U1100" s="301">
        <v>-4.1891028566213379E-2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1550</v>
      </c>
      <c r="B1101" s="2">
        <v>0</v>
      </c>
      <c r="C1101" s="301">
        <v>0</v>
      </c>
      <c r="D1101" s="2">
        <v>80</v>
      </c>
      <c r="E1101" s="2">
        <v>66</v>
      </c>
      <c r="F1101" s="301">
        <v>2.5801407349491792E-2</v>
      </c>
      <c r="G1101" s="14">
        <v>38.181818181818102</v>
      </c>
      <c r="H1101" s="2">
        <v>199</v>
      </c>
      <c r="I1101" s="301">
        <v>5.5555555555555552E-2</v>
      </c>
      <c r="J1101" s="14">
        <v>106.060608</v>
      </c>
      <c r="L1101" s="2">
        <v>4026</v>
      </c>
      <c r="M1101" s="301">
        <v>1.4469574718138003E-2</v>
      </c>
      <c r="N1101" s="2">
        <v>306.666666666666</v>
      </c>
      <c r="O1101" s="2">
        <v>5546</v>
      </c>
      <c r="P1101" s="301">
        <v>1.9155248697021714E-2</v>
      </c>
      <c r="Q1101" s="14">
        <v>381.21212121212102</v>
      </c>
      <c r="R1101" s="2">
        <v>5853</v>
      </c>
      <c r="S1101" s="301">
        <v>1.9563538884747926E-2</v>
      </c>
      <c r="T1101" s="14">
        <v>393.33334400000001</v>
      </c>
      <c r="U1101" s="301">
        <v>0.45380029806259314</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1551</v>
      </c>
      <c r="B1102" s="2">
        <v>15</v>
      </c>
      <c r="C1102" s="301">
        <v>5.4210336104083849E-3</v>
      </c>
      <c r="D1102" s="2">
        <v>14.545454545454501</v>
      </c>
      <c r="E1102" s="2">
        <v>78</v>
      </c>
      <c r="F1102" s="301">
        <v>3.0492572322126661E-2</v>
      </c>
      <c r="G1102" s="14">
        <v>54.545454545454497</v>
      </c>
      <c r="H1102" s="2">
        <v>0</v>
      </c>
      <c r="I1102" s="301">
        <v>0</v>
      </c>
      <c r="J1102" s="14">
        <v>11.515152</v>
      </c>
      <c r="K1102" s="301">
        <v>-1</v>
      </c>
      <c r="L1102" s="2">
        <v>2439</v>
      </c>
      <c r="M1102" s="301">
        <v>8.7658451906454521E-3</v>
      </c>
      <c r="N1102" s="2">
        <v>207.272727272727</v>
      </c>
      <c r="O1102" s="2">
        <v>3406</v>
      </c>
      <c r="P1102" s="301">
        <v>1.1763933837370349E-2</v>
      </c>
      <c r="Q1102" s="14">
        <v>240.60606060606</v>
      </c>
      <c r="R1102" s="2">
        <v>3363</v>
      </c>
      <c r="S1102" s="301">
        <v>1.1240762219273412E-2</v>
      </c>
      <c r="T1102" s="14">
        <v>313.33334400000001</v>
      </c>
      <c r="U1102" s="301">
        <v>0.37884378843788435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1552</v>
      </c>
      <c r="B1103" s="2">
        <v>44</v>
      </c>
      <c r="C1103" s="301">
        <v>1.5901698590531262E-2</v>
      </c>
      <c r="D1103" s="2">
        <v>26.060606060605998</v>
      </c>
      <c r="E1103" s="2">
        <v>0</v>
      </c>
      <c r="F1103" s="301">
        <v>0</v>
      </c>
      <c r="G1103" s="14">
        <v>10.303030303030299</v>
      </c>
      <c r="H1103" s="2">
        <v>0</v>
      </c>
      <c r="I1103" s="301">
        <v>0</v>
      </c>
      <c r="J1103" s="14">
        <v>11.515152</v>
      </c>
      <c r="K1103" s="301">
        <v>-1</v>
      </c>
      <c r="L1103" s="2">
        <v>5490</v>
      </c>
      <c r="M1103" s="301">
        <v>1.9731238252006369E-2</v>
      </c>
      <c r="N1103" s="2">
        <v>270.90909090909003</v>
      </c>
      <c r="O1103" s="2">
        <v>5768</v>
      </c>
      <c r="P1103" s="301">
        <v>1.9922011266574332E-2</v>
      </c>
      <c r="Q1103" s="14">
        <v>330.90909090909003</v>
      </c>
      <c r="R1103" s="2">
        <v>7628</v>
      </c>
      <c r="S1103" s="301">
        <v>2.5496441929413496E-2</v>
      </c>
      <c r="T1103" s="14">
        <v>402.42425500000002</v>
      </c>
      <c r="U1103" s="301">
        <v>0.3894353369763206</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1553</v>
      </c>
      <c r="B1104" s="2">
        <v>97</v>
      </c>
      <c r="C1104" s="301">
        <v>3.5056017347307553E-2</v>
      </c>
      <c r="D1104" s="2">
        <v>36.363636363636303</v>
      </c>
      <c r="E1104" s="2">
        <v>131</v>
      </c>
      <c r="F1104" s="301">
        <v>5.1211884284597345E-2</v>
      </c>
      <c r="G1104" s="14">
        <v>40.606060606060602</v>
      </c>
      <c r="H1104" s="2">
        <v>543</v>
      </c>
      <c r="I1104" s="301">
        <v>0.15159128978224456</v>
      </c>
      <c r="J1104" s="14">
        <v>239.393936</v>
      </c>
      <c r="K1104" s="301">
        <v>4.5979381443298966</v>
      </c>
      <c r="L1104" s="2">
        <v>21983</v>
      </c>
      <c r="M1104" s="301">
        <v>7.9007615754800725E-2</v>
      </c>
      <c r="N1104" s="2">
        <v>601.21212121212102</v>
      </c>
      <c r="O1104" s="2">
        <v>20889</v>
      </c>
      <c r="P1104" s="301">
        <v>7.2148213132363248E-2</v>
      </c>
      <c r="Q1104" s="14">
        <v>533.93939393939399</v>
      </c>
      <c r="R1104" s="2">
        <v>22085</v>
      </c>
      <c r="S1104" s="301">
        <v>7.3818683797993848E-2</v>
      </c>
      <c r="T1104" s="14">
        <v>679.39390000000003</v>
      </c>
      <c r="U1104" s="301">
        <v>4.6399490515398262E-3</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1554</v>
      </c>
      <c r="B1105" s="2">
        <v>0</v>
      </c>
      <c r="C1105" s="301">
        <v>0</v>
      </c>
      <c r="D1105" s="2">
        <v>80</v>
      </c>
      <c r="E1105" s="2">
        <v>0</v>
      </c>
      <c r="F1105" s="301">
        <v>0</v>
      </c>
      <c r="G1105" s="14">
        <v>10.303030303030299</v>
      </c>
      <c r="H1105" s="2">
        <v>0</v>
      </c>
      <c r="I1105" s="301">
        <v>0</v>
      </c>
      <c r="J1105" s="14">
        <v>11.515152</v>
      </c>
      <c r="L1105" s="2">
        <v>470</v>
      </c>
      <c r="M1105" s="301">
        <v>1.6891952601899806E-3</v>
      </c>
      <c r="N1105" s="2">
        <v>101.212121212121</v>
      </c>
      <c r="O1105" s="2">
        <v>507</v>
      </c>
      <c r="P1105" s="301">
        <v>1.751119922356655E-3</v>
      </c>
      <c r="Q1105" s="14">
        <v>91.515151515151501</v>
      </c>
      <c r="R1105" s="2">
        <v>521</v>
      </c>
      <c r="S1105" s="301">
        <v>1.7414323866314146E-3</v>
      </c>
      <c r="T1105" s="14">
        <v>103.030304</v>
      </c>
      <c r="U1105" s="301">
        <v>0.10851063829787234</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3" t="s">
        <v>1926</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122"/>
      <c r="W1107" s="122"/>
      <c r="X1107" s="122"/>
      <c r="Y1107" s="122"/>
      <c r="Z1107" s="122"/>
      <c r="AA1107" s="122"/>
      <c r="AB1107" s="122"/>
      <c r="AC1107" s="122"/>
      <c r="AD1107" s="122"/>
      <c r="AE1107" s="122"/>
    </row>
    <row r="1108" spans="1:31" x14ac:dyDescent="0.3">
      <c r="B1108" s="304" t="s">
        <v>1700</v>
      </c>
      <c r="C1108" s="304"/>
      <c r="D1108" s="304" t="s">
        <v>1701</v>
      </c>
      <c r="E1108" s="304" t="s">
        <v>1700</v>
      </c>
      <c r="F1108" s="304"/>
      <c r="G1108" s="304" t="s">
        <v>1701</v>
      </c>
      <c r="H1108" s="304" t="s">
        <v>1700</v>
      </c>
      <c r="I1108" s="304"/>
      <c r="J1108" s="304" t="s">
        <v>1701</v>
      </c>
      <c r="K1108" t="s">
        <v>170</v>
      </c>
      <c r="L1108" s="304" t="s">
        <v>1700</v>
      </c>
      <c r="M1108" s="304"/>
      <c r="N1108" s="304" t="s">
        <v>1701</v>
      </c>
      <c r="O1108" s="304" t="s">
        <v>1700</v>
      </c>
      <c r="P1108" s="304"/>
      <c r="Q1108" s="304" t="s">
        <v>1701</v>
      </c>
      <c r="R1108" s="304" t="s">
        <v>1700</v>
      </c>
      <c r="S1108" s="304"/>
      <c r="T1108" s="304" t="s">
        <v>1701</v>
      </c>
      <c r="U1108" t="s">
        <v>170</v>
      </c>
      <c r="V1108" s="207" t="s">
        <v>1700</v>
      </c>
      <c r="W1108" s="207"/>
      <c r="X1108" s="207" t="s">
        <v>1701</v>
      </c>
      <c r="Y1108" s="207" t="s">
        <v>1700</v>
      </c>
      <c r="Z1108" s="207"/>
      <c r="AA1108" s="207" t="s">
        <v>1701</v>
      </c>
      <c r="AB1108" s="207" t="s">
        <v>1700</v>
      </c>
      <c r="AC1108" s="207"/>
      <c r="AD1108" s="207" t="s">
        <v>1701</v>
      </c>
      <c r="AE1108" t="s">
        <v>170</v>
      </c>
    </row>
    <row r="1109" spans="1:31" x14ac:dyDescent="0.3">
      <c r="A1109" t="s">
        <v>172</v>
      </c>
      <c r="B1109" s="2">
        <v>2430</v>
      </c>
      <c r="C1109" t="s">
        <v>170</v>
      </c>
      <c r="D1109" s="2">
        <v>129.09090909090901</v>
      </c>
      <c r="E1109" s="2">
        <v>2306</v>
      </c>
      <c r="F1109" t="s">
        <v>170</v>
      </c>
      <c r="G1109" s="14">
        <v>124.24242424242399</v>
      </c>
      <c r="H1109" s="2">
        <v>3457</v>
      </c>
      <c r="I1109" t="s">
        <v>170</v>
      </c>
      <c r="J1109" s="14">
        <v>244.84848</v>
      </c>
      <c r="K1109" s="301">
        <v>0.42263374485596705</v>
      </c>
      <c r="L1109" s="2">
        <v>248057</v>
      </c>
      <c r="M1109" t="s">
        <v>170</v>
      </c>
      <c r="N1109" s="2">
        <v>1032.72727272727</v>
      </c>
      <c r="O1109" s="2">
        <v>259700</v>
      </c>
      <c r="P1109" t="s">
        <v>170</v>
      </c>
      <c r="Q1109" s="14">
        <v>948.48484848484804</v>
      </c>
      <c r="R1109" s="2">
        <v>273556</v>
      </c>
      <c r="S1109" t="s">
        <v>170</v>
      </c>
      <c r="T1109" s="14">
        <v>804.24243200000001</v>
      </c>
      <c r="U1109" s="301">
        <v>0.10279492213483192</v>
      </c>
      <c r="V1109" s="2">
        <v>12392852</v>
      </c>
      <c r="W1109" s="27" t="s">
        <v>170</v>
      </c>
      <c r="X1109" s="2">
        <v>13533</v>
      </c>
      <c r="Y1109" s="2">
        <v>12717801</v>
      </c>
      <c r="Z1109" s="27" t="s">
        <v>170</v>
      </c>
      <c r="AA1109" s="14">
        <v>11122.42</v>
      </c>
      <c r="AB1109" s="2">
        <v>13103114</v>
      </c>
      <c r="AC1109" s="27" t="s">
        <v>170</v>
      </c>
      <c r="AD1109" s="14">
        <v>11237.58</v>
      </c>
      <c r="AE1109" s="27">
        <v>5.7000000000000002E-2</v>
      </c>
    </row>
    <row r="1110" spans="1:31" x14ac:dyDescent="0.3">
      <c r="A1110" t="s">
        <v>1927</v>
      </c>
      <c r="B1110" s="2">
        <v>1532</v>
      </c>
      <c r="C1110" s="301">
        <v>0.63045267489711931</v>
      </c>
      <c r="D1110" s="2">
        <v>127.87878787878699</v>
      </c>
      <c r="E1110" s="2">
        <v>1223</v>
      </c>
      <c r="F1110" s="301">
        <v>0.53035559410234168</v>
      </c>
      <c r="G1110" s="14">
        <v>135.75757575757501</v>
      </c>
      <c r="H1110" s="2">
        <v>1830</v>
      </c>
      <c r="I1110" s="301">
        <v>0.52936071738501589</v>
      </c>
      <c r="J1110" s="14">
        <v>273.33334400000001</v>
      </c>
      <c r="K1110" s="301">
        <v>0.19451697127937337</v>
      </c>
      <c r="L1110" s="2">
        <v>152284</v>
      </c>
      <c r="M1110" s="301">
        <v>0.61390728743796785</v>
      </c>
      <c r="N1110" s="2">
        <v>1058.7878787878701</v>
      </c>
      <c r="O1110" s="2">
        <v>147125</v>
      </c>
      <c r="P1110" s="301">
        <v>0.56651906045437039</v>
      </c>
      <c r="Q1110" s="14">
        <v>1218.7878787878701</v>
      </c>
      <c r="R1110" s="2">
        <v>161113</v>
      </c>
      <c r="S1110" s="301">
        <v>0.58895801956454985</v>
      </c>
      <c r="T1110" s="14">
        <v>1397.57581</v>
      </c>
      <c r="U1110" s="301">
        <v>5.797720049381419E-2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1928</v>
      </c>
      <c r="B1111" s="2">
        <v>1468</v>
      </c>
      <c r="C1111" s="301">
        <v>0.60411522633744852</v>
      </c>
      <c r="D1111" s="2">
        <v>124.24242424242399</v>
      </c>
      <c r="E1111" s="2">
        <v>1026</v>
      </c>
      <c r="F1111" s="301">
        <v>0.44492627927146572</v>
      </c>
      <c r="G1111" s="14">
        <v>118.787878787878</v>
      </c>
      <c r="H1111" s="2">
        <v>1380</v>
      </c>
      <c r="I1111" s="301">
        <v>0.39919004917558576</v>
      </c>
      <c r="J1111" s="14">
        <v>210.30302399999999</v>
      </c>
      <c r="K1111" s="301">
        <v>-5.9945504087193457E-2</v>
      </c>
      <c r="L1111" s="2">
        <v>134784</v>
      </c>
      <c r="M1111" s="301">
        <v>0.54335898603949895</v>
      </c>
      <c r="N1111" s="2">
        <v>1030.30303030303</v>
      </c>
      <c r="O1111" s="2">
        <v>131704</v>
      </c>
      <c r="P1111" s="301">
        <v>0.50713900654601463</v>
      </c>
      <c r="Q1111" s="14">
        <v>1239.3939393939299</v>
      </c>
      <c r="R1111" s="2">
        <v>144915</v>
      </c>
      <c r="S1111" s="301">
        <v>0.52974528067379256</v>
      </c>
      <c r="T1111" s="14">
        <v>1424.84851</v>
      </c>
      <c r="U1111" s="301">
        <v>7.5164707977207978E-2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1929</v>
      </c>
      <c r="B1112" s="2">
        <v>0</v>
      </c>
      <c r="C1112" s="301">
        <v>0</v>
      </c>
      <c r="D1112" s="2">
        <v>80</v>
      </c>
      <c r="E1112" s="2">
        <v>22</v>
      </c>
      <c r="F1112" s="301">
        <v>9.5403295750216832E-3</v>
      </c>
      <c r="G1112" s="14">
        <v>16.363636363636299</v>
      </c>
      <c r="H1112" s="2">
        <v>0</v>
      </c>
      <c r="I1112" s="301">
        <v>0</v>
      </c>
      <c r="J1112" s="14">
        <v>11.515152</v>
      </c>
      <c r="L1112" s="2">
        <v>3131</v>
      </c>
      <c r="M1112" s="301">
        <v>1.2622098953063206E-2</v>
      </c>
      <c r="N1112" s="2">
        <v>181.21212121212099</v>
      </c>
      <c r="O1112" s="2">
        <v>2960</v>
      </c>
      <c r="P1112" s="301">
        <v>1.1397766653831343E-2</v>
      </c>
      <c r="Q1112" s="14">
        <v>209.69696969696901</v>
      </c>
      <c r="R1112" s="2">
        <v>2815</v>
      </c>
      <c r="S1112" s="301">
        <v>1.0290397578557955E-2</v>
      </c>
      <c r="T1112" s="14">
        <v>223.03030000000001</v>
      </c>
      <c r="U1112" s="301">
        <v>-0.10092622165442351</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4595</v>
      </c>
      <c r="B1113" s="2">
        <v>0</v>
      </c>
      <c r="C1113" s="301">
        <v>0</v>
      </c>
      <c r="D1113" s="2">
        <v>80</v>
      </c>
      <c r="E1113" s="2">
        <v>47</v>
      </c>
      <c r="F1113" s="301">
        <v>2.0381613183000868E-2</v>
      </c>
      <c r="G1113" s="14">
        <v>40.606060606060602</v>
      </c>
      <c r="H1113" s="2">
        <v>0</v>
      </c>
      <c r="I1113" s="301">
        <v>0</v>
      </c>
      <c r="J1113" s="14">
        <v>11.515152</v>
      </c>
      <c r="L1113" s="2">
        <v>523</v>
      </c>
      <c r="M1113" s="301">
        <v>2.108386378937099E-3</v>
      </c>
      <c r="N1113" s="2">
        <v>83.636363636363598</v>
      </c>
      <c r="O1113" s="2">
        <v>435</v>
      </c>
      <c r="P1113" s="301">
        <v>1.6750096264921063E-3</v>
      </c>
      <c r="Q1113" s="14">
        <v>83.030303030303003</v>
      </c>
      <c r="R1113" s="2">
        <v>351</v>
      </c>
      <c r="S1113" s="301">
        <v>1.2831010835075815E-3</v>
      </c>
      <c r="T1113" s="14">
        <v>70.909090000000006</v>
      </c>
      <c r="U1113" s="301">
        <v>-0.32887189292543023</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1930</v>
      </c>
      <c r="B1114" s="2">
        <v>0</v>
      </c>
      <c r="C1114" s="301">
        <v>0</v>
      </c>
      <c r="D1114" s="2">
        <v>80</v>
      </c>
      <c r="E1114" s="2">
        <v>0</v>
      </c>
      <c r="F1114" s="301">
        <v>0</v>
      </c>
      <c r="G1114" s="14">
        <v>10.303030303030299</v>
      </c>
      <c r="H1114" s="2">
        <v>27</v>
      </c>
      <c r="I1114" s="301">
        <v>7.8102400925658087E-3</v>
      </c>
      <c r="J1114" s="14">
        <v>27.272728000000001</v>
      </c>
      <c r="L1114" s="2">
        <v>525</v>
      </c>
      <c r="M1114" s="301">
        <v>2.1164490419540668E-3</v>
      </c>
      <c r="N1114" s="2">
        <v>98.787878787878796</v>
      </c>
      <c r="O1114" s="2">
        <v>597</v>
      </c>
      <c r="P1114" s="301">
        <v>2.2988063149788217E-3</v>
      </c>
      <c r="Q1114" s="14">
        <v>115.757575757575</v>
      </c>
      <c r="R1114" s="2">
        <v>624</v>
      </c>
      <c r="S1114" s="301">
        <v>2.2810685929023672E-3</v>
      </c>
      <c r="T1114" s="14">
        <v>135.15152</v>
      </c>
      <c r="U1114" s="301">
        <v>0.18857142857142858</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1931</v>
      </c>
      <c r="B1115" s="2">
        <v>0</v>
      </c>
      <c r="C1115" s="301">
        <v>0</v>
      </c>
      <c r="D1115" s="2">
        <v>80</v>
      </c>
      <c r="E1115" s="2">
        <v>0</v>
      </c>
      <c r="F1115" s="301">
        <v>0</v>
      </c>
      <c r="G1115" s="14">
        <v>10.303030303030299</v>
      </c>
      <c r="H1115" s="2">
        <v>0</v>
      </c>
      <c r="I1115" s="301">
        <v>0</v>
      </c>
      <c r="J1115" s="14">
        <v>11.515152</v>
      </c>
      <c r="L1115" s="2">
        <v>176</v>
      </c>
      <c r="M1115" s="301">
        <v>7.0951434549317298E-4</v>
      </c>
      <c r="N1115" s="2">
        <v>67.272727272727195</v>
      </c>
      <c r="O1115" s="2">
        <v>291</v>
      </c>
      <c r="P1115" s="301">
        <v>1.1205236811705815E-3</v>
      </c>
      <c r="Q1115" s="14">
        <v>63.636363636363598</v>
      </c>
      <c r="R1115" s="2">
        <v>170</v>
      </c>
      <c r="S1115" s="301">
        <v>6.2144496922019626E-4</v>
      </c>
      <c r="T1115" s="14">
        <v>47.272728000000001</v>
      </c>
      <c r="U1115" s="301">
        <v>-3.4090909090909088E-2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1932</v>
      </c>
      <c r="B1116" s="2">
        <v>0</v>
      </c>
      <c r="C1116" s="301">
        <v>0</v>
      </c>
      <c r="D1116" s="2">
        <v>80</v>
      </c>
      <c r="E1116" s="2">
        <v>10</v>
      </c>
      <c r="F1116" s="301">
        <v>4.3365134431916736E-3</v>
      </c>
      <c r="G1116" s="14">
        <v>10.303030303030299</v>
      </c>
      <c r="H1116" s="2">
        <v>20</v>
      </c>
      <c r="I1116" s="301">
        <v>5.7853630315302289E-3</v>
      </c>
      <c r="J1116" s="14">
        <v>20</v>
      </c>
      <c r="L1116" s="2">
        <v>8</v>
      </c>
      <c r="M1116" s="301">
        <v>3.2250652067871498E-5</v>
      </c>
      <c r="N1116" s="2">
        <v>9.0909090909090899</v>
      </c>
      <c r="O1116" s="2">
        <v>45</v>
      </c>
      <c r="P1116" s="301">
        <v>1.7327685791297651E-4</v>
      </c>
      <c r="Q1116" s="14">
        <v>16.969696969696901</v>
      </c>
      <c r="R1116" s="2">
        <v>118</v>
      </c>
      <c r="S1116" s="301">
        <v>4.313559198116656E-4</v>
      </c>
      <c r="T1116" s="14">
        <v>33.939392099999999</v>
      </c>
      <c r="U1116" s="301">
        <v>13.75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1933</v>
      </c>
      <c r="B1117" s="2">
        <v>0</v>
      </c>
      <c r="C1117" s="301">
        <v>0</v>
      </c>
      <c r="D1117" s="2">
        <v>80</v>
      </c>
      <c r="E1117" s="2">
        <v>0</v>
      </c>
      <c r="F1117" s="301">
        <v>0</v>
      </c>
      <c r="G1117" s="14">
        <v>10.303030303030299</v>
      </c>
      <c r="H1117" s="2">
        <v>0</v>
      </c>
      <c r="I1117" s="301">
        <v>0</v>
      </c>
      <c r="J1117" s="14">
        <v>11.515152</v>
      </c>
      <c r="L1117" s="2">
        <v>110</v>
      </c>
      <c r="M1117" s="301">
        <v>4.4344646593323309E-4</v>
      </c>
      <c r="N1117" s="2">
        <v>33.939393939393902</v>
      </c>
      <c r="O1117" s="2">
        <v>112</v>
      </c>
      <c r="P1117" s="301">
        <v>4.3126684636118597E-4</v>
      </c>
      <c r="Q1117" s="14">
        <v>38.787878787878697</v>
      </c>
      <c r="R1117" s="2">
        <v>174</v>
      </c>
      <c r="S1117" s="301">
        <v>6.3606720379008315E-4</v>
      </c>
      <c r="T1117" s="14">
        <v>66.060609999999997</v>
      </c>
      <c r="U1117" s="301">
        <v>0.58181818181818179</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1934</v>
      </c>
      <c r="B1118" s="2">
        <v>0</v>
      </c>
      <c r="C1118" s="301">
        <v>0</v>
      </c>
      <c r="D1118" s="2">
        <v>80</v>
      </c>
      <c r="E1118" s="2">
        <v>0</v>
      </c>
      <c r="F1118" s="301">
        <v>0</v>
      </c>
      <c r="G1118" s="14">
        <v>10.303030303030299</v>
      </c>
      <c r="H1118" s="2">
        <v>0</v>
      </c>
      <c r="I1118" s="301">
        <v>0</v>
      </c>
      <c r="J1118" s="14">
        <v>11.515152</v>
      </c>
      <c r="L1118" s="2">
        <v>121</v>
      </c>
      <c r="M1118" s="301">
        <v>4.8779111252655638E-4</v>
      </c>
      <c r="N1118" s="2">
        <v>38.181818181818102</v>
      </c>
      <c r="O1118" s="2">
        <v>82</v>
      </c>
      <c r="P1118" s="301">
        <v>3.1574894108586833E-4</v>
      </c>
      <c r="Q1118" s="14">
        <v>24.2424242424242</v>
      </c>
      <c r="R1118" s="2">
        <v>109</v>
      </c>
      <c r="S1118" s="301">
        <v>3.9845589202941993E-4</v>
      </c>
      <c r="T1118" s="14">
        <v>44.848483999999999</v>
      </c>
      <c r="U1118" s="301">
        <v>-9.9173553719008267E-2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1935</v>
      </c>
      <c r="B1119" s="2">
        <v>64</v>
      </c>
      <c r="C1119" s="301">
        <v>2.6337448559670781E-2</v>
      </c>
      <c r="D1119" s="2">
        <v>27.878787878787801</v>
      </c>
      <c r="E1119" s="2">
        <v>118</v>
      </c>
      <c r="F1119" s="301">
        <v>5.1170858629661753E-2</v>
      </c>
      <c r="G1119" s="14">
        <v>38.787878787878697</v>
      </c>
      <c r="H1119" s="2">
        <v>403</v>
      </c>
      <c r="I1119" s="301">
        <v>0.11657506508533411</v>
      </c>
      <c r="J1119" s="14">
        <v>223.636368</v>
      </c>
      <c r="K1119" s="301">
        <v>5.296875</v>
      </c>
      <c r="L1119" s="2">
        <v>12521</v>
      </c>
      <c r="M1119" s="301">
        <v>5.047630181772738E-2</v>
      </c>
      <c r="N1119" s="2">
        <v>433.93939393939399</v>
      </c>
      <c r="O1119" s="2">
        <v>10562</v>
      </c>
      <c r="P1119" s="301">
        <v>4.0670003850596839E-2</v>
      </c>
      <c r="Q1119" s="14">
        <v>353.93939393939303</v>
      </c>
      <c r="R1119" s="2">
        <v>11597</v>
      </c>
      <c r="S1119" s="301">
        <v>4.2393513576744798E-2</v>
      </c>
      <c r="T1119" s="14">
        <v>589.09090000000003</v>
      </c>
      <c r="U1119" s="301">
        <v>-7.3796022681894419E-2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1936</v>
      </c>
      <c r="B1120" s="2">
        <v>0</v>
      </c>
      <c r="C1120" s="301">
        <v>0</v>
      </c>
      <c r="D1120" s="2">
        <v>80</v>
      </c>
      <c r="E1120" s="2">
        <v>0</v>
      </c>
      <c r="F1120" s="301">
        <v>0</v>
      </c>
      <c r="G1120" s="14">
        <v>10.303030303030299</v>
      </c>
      <c r="H1120" s="2">
        <v>0</v>
      </c>
      <c r="I1120" s="301">
        <v>0</v>
      </c>
      <c r="J1120" s="14">
        <v>11.515152</v>
      </c>
      <c r="L1120" s="2">
        <v>385</v>
      </c>
      <c r="M1120" s="301">
        <v>1.5520626307663158E-3</v>
      </c>
      <c r="N1120" s="2">
        <v>95.757575757575694</v>
      </c>
      <c r="O1120" s="2">
        <v>337</v>
      </c>
      <c r="P1120" s="301">
        <v>1.2976511359260685E-3</v>
      </c>
      <c r="Q1120" s="14">
        <v>85.454545454545396</v>
      </c>
      <c r="R1120" s="2">
        <v>240</v>
      </c>
      <c r="S1120" s="301">
        <v>8.7733407419321821E-4</v>
      </c>
      <c r="T1120" s="14">
        <v>81.212119999999999</v>
      </c>
      <c r="U1120" s="301">
        <v>-0.37662337662337664</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1937</v>
      </c>
      <c r="B1121" s="2">
        <v>898</v>
      </c>
      <c r="C1121" s="301">
        <v>0.36954732510288069</v>
      </c>
      <c r="D1121" s="2">
        <v>92.121212121212096</v>
      </c>
      <c r="E1121" s="2">
        <v>1083</v>
      </c>
      <c r="F1121" s="301">
        <v>0.46964440589765827</v>
      </c>
      <c r="G1121" s="14">
        <v>122.424242424242</v>
      </c>
      <c r="H1121" s="2">
        <v>1627</v>
      </c>
      <c r="I1121" s="301">
        <v>0.47063928261498411</v>
      </c>
      <c r="J1121" s="14">
        <v>258.78787199999999</v>
      </c>
      <c r="K1121" s="301">
        <v>0.81180400890868598</v>
      </c>
      <c r="L1121" s="2">
        <v>95773</v>
      </c>
      <c r="M1121" s="301">
        <v>0.38609271256203209</v>
      </c>
      <c r="N1121" s="2">
        <v>1146.0606060606001</v>
      </c>
      <c r="O1121" s="2">
        <v>112575</v>
      </c>
      <c r="P1121" s="301">
        <v>0.43348093954562955</v>
      </c>
      <c r="Q1121" s="14">
        <v>1309.69696969696</v>
      </c>
      <c r="R1121" s="2">
        <v>112443</v>
      </c>
      <c r="S1121" s="301">
        <v>0.41104198043545015</v>
      </c>
      <c r="T1121" s="14">
        <v>1340</v>
      </c>
      <c r="U1121" s="301">
        <v>0.17405740657596608</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1928</v>
      </c>
      <c r="B1122" s="2">
        <v>446</v>
      </c>
      <c r="C1122" s="301">
        <v>0.18353909465020576</v>
      </c>
      <c r="D1122" s="2">
        <v>76.363636363636303</v>
      </c>
      <c r="E1122" s="2">
        <v>637</v>
      </c>
      <c r="F1122" s="301">
        <v>0.27623590633130962</v>
      </c>
      <c r="G1122" s="14">
        <v>109.69696969696901</v>
      </c>
      <c r="H1122" s="2">
        <v>903</v>
      </c>
      <c r="I1122" s="301">
        <v>0.26120914087358982</v>
      </c>
      <c r="J1122" s="14">
        <v>225.454544</v>
      </c>
      <c r="K1122" s="301">
        <v>1.0246636771300448</v>
      </c>
      <c r="L1122" s="2">
        <v>44535</v>
      </c>
      <c r="M1122" s="301">
        <v>0.17953534873033214</v>
      </c>
      <c r="N1122" s="2">
        <v>841.21212121212102</v>
      </c>
      <c r="O1122" s="2">
        <v>56334</v>
      </c>
      <c r="P1122" s="301">
        <v>0.21691952252599153</v>
      </c>
      <c r="Q1122" s="14">
        <v>1005.45454545454</v>
      </c>
      <c r="R1122" s="2">
        <v>55806</v>
      </c>
      <c r="S1122" s="301">
        <v>0.20400210560177806</v>
      </c>
      <c r="T1122" s="14">
        <v>1208.48486</v>
      </c>
      <c r="U1122" s="301">
        <v>0.25308184573930614</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1929</v>
      </c>
      <c r="B1123" s="2">
        <v>81</v>
      </c>
      <c r="C1123" s="301">
        <v>3.3333333333333333E-2</v>
      </c>
      <c r="D1123" s="2">
        <v>51.515151515151501</v>
      </c>
      <c r="E1123" s="2">
        <v>0</v>
      </c>
      <c r="F1123" s="301">
        <v>0</v>
      </c>
      <c r="G1123" s="14">
        <v>10.303030303030299</v>
      </c>
      <c r="H1123" s="2">
        <v>51</v>
      </c>
      <c r="I1123" s="301">
        <v>1.4752675730402082E-2</v>
      </c>
      <c r="J1123" s="14">
        <v>37.5757561</v>
      </c>
      <c r="K1123" s="301">
        <v>-0.37037037037037035</v>
      </c>
      <c r="L1123" s="2">
        <v>3303</v>
      </c>
      <c r="M1123" s="301">
        <v>1.3315487972522444E-2</v>
      </c>
      <c r="N1123" s="2">
        <v>234.54545454545399</v>
      </c>
      <c r="O1123" s="2">
        <v>4085</v>
      </c>
      <c r="P1123" s="301">
        <v>1.5729688101655755E-2</v>
      </c>
      <c r="Q1123" s="14">
        <v>281.81818181818102</v>
      </c>
      <c r="R1123" s="2">
        <v>4189</v>
      </c>
      <c r="S1123" s="301">
        <v>1.5313135153314129E-2</v>
      </c>
      <c r="T1123" s="14">
        <v>326.66665599999999</v>
      </c>
      <c r="U1123" s="301">
        <v>0.26824099303663335</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4595</v>
      </c>
      <c r="B1124" s="2">
        <v>18</v>
      </c>
      <c r="C1124" s="301">
        <v>7.4074074074074077E-3</v>
      </c>
      <c r="D1124" s="2">
        <v>18.7878787878787</v>
      </c>
      <c r="E1124" s="2">
        <v>42</v>
      </c>
      <c r="F1124" s="301">
        <v>1.8213356461405029E-2</v>
      </c>
      <c r="G1124" s="14">
        <v>32.727272727272698</v>
      </c>
      <c r="H1124" s="2">
        <v>26</v>
      </c>
      <c r="I1124" s="301">
        <v>7.5209719409892973E-3</v>
      </c>
      <c r="J1124" s="14">
        <v>25.454546000000001</v>
      </c>
      <c r="K1124" s="301">
        <v>0.44444444444444442</v>
      </c>
      <c r="L1124" s="2">
        <v>6900</v>
      </c>
      <c r="M1124" s="301">
        <v>2.7816187408539167E-2</v>
      </c>
      <c r="N1124" s="2">
        <v>407.87878787878702</v>
      </c>
      <c r="O1124" s="2">
        <v>7937</v>
      </c>
      <c r="P1124" s="301">
        <v>3.0562187139006547E-2</v>
      </c>
      <c r="Q1124" s="14">
        <v>407.87878787878702</v>
      </c>
      <c r="R1124" s="2">
        <v>6851</v>
      </c>
      <c r="S1124" s="301">
        <v>2.5044232259573907E-2</v>
      </c>
      <c r="T1124" s="14">
        <v>405.45455900000002</v>
      </c>
      <c r="U1124" s="301">
        <v>-7.101449275362319E-3</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1930</v>
      </c>
      <c r="B1125" s="2">
        <v>162</v>
      </c>
      <c r="C1125" s="301">
        <v>6.6666666666666666E-2</v>
      </c>
      <c r="D1125" s="2">
        <v>77.575757575757507</v>
      </c>
      <c r="E1125" s="2">
        <v>177</v>
      </c>
      <c r="F1125" s="301">
        <v>7.6756287944492629E-2</v>
      </c>
      <c r="G1125" s="14">
        <v>56.363636363636303</v>
      </c>
      <c r="H1125" s="2">
        <v>160</v>
      </c>
      <c r="I1125" s="301">
        <v>4.6282904252241831E-2</v>
      </c>
      <c r="J1125" s="14">
        <v>86.666664100000006</v>
      </c>
      <c r="K1125" s="301">
        <v>-1.2345679012345678E-2</v>
      </c>
      <c r="L1125" s="2">
        <v>15713</v>
      </c>
      <c r="M1125" s="301">
        <v>6.33443119928081E-2</v>
      </c>
      <c r="N1125" s="2">
        <v>618.18181818181802</v>
      </c>
      <c r="O1125" s="2">
        <v>14904</v>
      </c>
      <c r="P1125" s="301">
        <v>5.7389295340777823E-2</v>
      </c>
      <c r="Q1125" s="14">
        <v>578.78787878787796</v>
      </c>
      <c r="R1125" s="2">
        <v>15308</v>
      </c>
      <c r="S1125" s="301">
        <v>5.5959291698957435E-2</v>
      </c>
      <c r="T1125" s="14">
        <v>673.93939999999998</v>
      </c>
      <c r="U1125" s="301">
        <v>-2.5774836122955516E-2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1931</v>
      </c>
      <c r="B1126" s="2">
        <v>114</v>
      </c>
      <c r="C1126" s="301">
        <v>4.6913580246913583E-2</v>
      </c>
      <c r="D1126" s="2">
        <v>49.090909090909101</v>
      </c>
      <c r="E1126" s="2">
        <v>80</v>
      </c>
      <c r="F1126" s="301">
        <v>3.4692107545533389E-2</v>
      </c>
      <c r="G1126" s="14">
        <v>43.030303030303003</v>
      </c>
      <c r="H1126" s="2">
        <v>207</v>
      </c>
      <c r="I1126" s="301">
        <v>5.9878507376337868E-2</v>
      </c>
      <c r="J1126" s="14">
        <v>120.606064</v>
      </c>
      <c r="K1126" s="301">
        <v>0.81578947368421051</v>
      </c>
      <c r="L1126" s="2">
        <v>9366</v>
      </c>
      <c r="M1126" s="301">
        <v>3.7757450908460555E-2</v>
      </c>
      <c r="N1126" s="2">
        <v>456.969696969697</v>
      </c>
      <c r="O1126" s="2">
        <v>10373</v>
      </c>
      <c r="P1126" s="301">
        <v>3.994224104736234E-2</v>
      </c>
      <c r="Q1126" s="14">
        <v>447.87878787878702</v>
      </c>
      <c r="R1126" s="2">
        <v>9019</v>
      </c>
      <c r="S1126" s="301">
        <v>3.2969483396452649E-2</v>
      </c>
      <c r="T1126" s="14">
        <v>513.33330000000001</v>
      </c>
      <c r="U1126" s="301">
        <v>-3.7048900277599828E-2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1932</v>
      </c>
      <c r="B1127" s="2">
        <v>0</v>
      </c>
      <c r="C1127" s="301">
        <v>0</v>
      </c>
      <c r="D1127" s="2">
        <v>80</v>
      </c>
      <c r="E1127" s="2">
        <v>56</v>
      </c>
      <c r="F1127" s="301">
        <v>2.4284475281873375E-2</v>
      </c>
      <c r="G1127" s="2">
        <v>36.969696969696898</v>
      </c>
      <c r="H1127" s="2">
        <v>140</v>
      </c>
      <c r="I1127" s="301">
        <v>4.04975412207116E-2</v>
      </c>
      <c r="J1127" s="14">
        <v>96.363640000000004</v>
      </c>
      <c r="L1127" s="2">
        <v>3177</v>
      </c>
      <c r="M1127" s="301">
        <v>1.2807540202453468E-2</v>
      </c>
      <c r="N1127" s="2">
        <v>260.60606060606</v>
      </c>
      <c r="O1127" s="2">
        <v>4702</v>
      </c>
      <c r="P1127" s="301">
        <v>1.810550635348479E-2</v>
      </c>
      <c r="Q1127" s="2">
        <v>367.27272727272702</v>
      </c>
      <c r="R1127" s="2">
        <v>4760</v>
      </c>
      <c r="S1127" s="301">
        <v>1.7400459138165493E-2</v>
      </c>
      <c r="T1127" s="14">
        <v>359.39395100000002</v>
      </c>
      <c r="U1127" s="301">
        <v>0.49826880705067672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1933</v>
      </c>
      <c r="B1128" s="2">
        <v>15</v>
      </c>
      <c r="C1128" s="301">
        <v>6.1728395061728392E-3</v>
      </c>
      <c r="D1128" s="2">
        <v>14.545454545454501</v>
      </c>
      <c r="E1128" s="2">
        <v>78</v>
      </c>
      <c r="F1128" s="301">
        <v>3.3824804856895055E-2</v>
      </c>
      <c r="G1128" s="14">
        <v>54.545454545454497</v>
      </c>
      <c r="H1128" s="2">
        <v>0</v>
      </c>
      <c r="I1128" s="301">
        <v>0</v>
      </c>
      <c r="J1128" s="14">
        <v>11.515152</v>
      </c>
      <c r="K1128" s="301">
        <v>-1</v>
      </c>
      <c r="L1128" s="2">
        <v>2247</v>
      </c>
      <c r="M1128" s="301">
        <v>9.0584018995634071E-3</v>
      </c>
      <c r="N1128" s="2">
        <v>200</v>
      </c>
      <c r="O1128" s="2">
        <v>3071</v>
      </c>
      <c r="P1128" s="301">
        <v>1.182518290335002E-2</v>
      </c>
      <c r="Q1128" s="14">
        <v>220</v>
      </c>
      <c r="R1128" s="2">
        <v>3004</v>
      </c>
      <c r="S1128" s="301">
        <v>1.0981298161985115E-2</v>
      </c>
      <c r="T1128" s="14">
        <v>303.63635299999999</v>
      </c>
      <c r="U1128" s="301">
        <v>0.33689363595905653</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1934</v>
      </c>
      <c r="B1129" s="2">
        <v>44</v>
      </c>
      <c r="C1129" s="301">
        <v>1.8106995884773661E-2</v>
      </c>
      <c r="D1129" s="2">
        <v>26.060606060605998</v>
      </c>
      <c r="E1129" s="2">
        <v>0</v>
      </c>
      <c r="F1129" s="301">
        <v>0</v>
      </c>
      <c r="G1129" s="14">
        <v>10.303030303030299</v>
      </c>
      <c r="H1129" s="2">
        <v>0</v>
      </c>
      <c r="I1129" s="301">
        <v>0</v>
      </c>
      <c r="J1129" s="14">
        <v>11.515152</v>
      </c>
      <c r="K1129" s="301">
        <v>-1</v>
      </c>
      <c r="L1129" s="2">
        <v>5166</v>
      </c>
      <c r="M1129" s="301">
        <v>2.082585857282802E-2</v>
      </c>
      <c r="N1129" s="2">
        <v>251.51515151515099</v>
      </c>
      <c r="O1129" s="2">
        <v>5165</v>
      </c>
      <c r="P1129" s="301">
        <v>1.9888332691567194E-2</v>
      </c>
      <c r="Q1129" s="14">
        <v>316.36363636363598</v>
      </c>
      <c r="R1129" s="2">
        <v>6878</v>
      </c>
      <c r="S1129" s="301">
        <v>2.5142932342920647E-2</v>
      </c>
      <c r="T1129" s="14">
        <v>377.57574499999998</v>
      </c>
      <c r="U1129" s="301">
        <v>0.3313975996902826</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1935</v>
      </c>
      <c r="B1130" s="2">
        <v>18</v>
      </c>
      <c r="C1130" s="301">
        <v>7.4074074074074077E-3</v>
      </c>
      <c r="D1130" s="2">
        <v>16.969696969696901</v>
      </c>
      <c r="E1130" s="2">
        <v>13</v>
      </c>
      <c r="F1130" s="301">
        <v>5.6374674761491758E-3</v>
      </c>
      <c r="G1130" s="14">
        <v>13.3333333333333</v>
      </c>
      <c r="H1130" s="2">
        <v>140</v>
      </c>
      <c r="I1130" s="301">
        <v>4.04975412207116E-2</v>
      </c>
      <c r="J1130" s="14">
        <v>115.757576</v>
      </c>
      <c r="K1130" s="301">
        <v>6.7777777777777777</v>
      </c>
      <c r="L1130" s="2">
        <v>5281</v>
      </c>
      <c r="M1130" s="301">
        <v>2.1289461696303674E-2</v>
      </c>
      <c r="N1130" s="2">
        <v>349.69696969696901</v>
      </c>
      <c r="O1130" s="2">
        <v>5834</v>
      </c>
      <c r="P1130" s="301">
        <v>2.2464381979206777E-2</v>
      </c>
      <c r="Q1130" s="14">
        <v>374.54545454545399</v>
      </c>
      <c r="R1130" s="2">
        <v>6347</v>
      </c>
      <c r="S1130" s="301">
        <v>2.3201830703768151E-2</v>
      </c>
      <c r="T1130" s="14">
        <v>433.33334400000001</v>
      </c>
      <c r="U1130" s="301">
        <v>0.20185570914599507</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1936</v>
      </c>
      <c r="B1131" s="2">
        <v>0</v>
      </c>
      <c r="C1131" s="301">
        <v>0</v>
      </c>
      <c r="D1131" s="2">
        <v>80</v>
      </c>
      <c r="E1131" s="2">
        <v>0</v>
      </c>
      <c r="F1131" s="301">
        <v>0</v>
      </c>
      <c r="G1131" s="14">
        <v>10.303030303030299</v>
      </c>
      <c r="H1131" s="2">
        <v>0</v>
      </c>
      <c r="I1131" s="301">
        <v>0</v>
      </c>
      <c r="J1131" s="14">
        <v>11.515152</v>
      </c>
      <c r="L1131" s="2">
        <v>85</v>
      </c>
      <c r="M1131" s="301">
        <v>3.4266317822113468E-4</v>
      </c>
      <c r="N1131" s="2">
        <v>38.181818181818102</v>
      </c>
      <c r="O1131" s="2">
        <v>170</v>
      </c>
      <c r="P1131" s="301">
        <v>6.5460146322680011E-4</v>
      </c>
      <c r="Q1131" s="14">
        <v>61.818181818181799</v>
      </c>
      <c r="R1131" s="2">
        <v>281</v>
      </c>
      <c r="S1131" s="301">
        <v>1.0272119785345597E-3</v>
      </c>
      <c r="T1131" s="14">
        <v>60.606059999999999</v>
      </c>
      <c r="U1131" s="301">
        <v>2.3058823529411763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3" t="s">
        <v>1938</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122"/>
      <c r="W1133" s="122"/>
      <c r="X1133" s="122"/>
      <c r="Y1133" s="122"/>
      <c r="Z1133" s="122"/>
      <c r="AA1133" s="122"/>
      <c r="AB1133" s="122"/>
      <c r="AC1133" s="122"/>
      <c r="AD1133" s="122"/>
      <c r="AE1133" s="122"/>
    </row>
    <row r="1134" spans="1:31" x14ac:dyDescent="0.3">
      <c r="B1134" s="304" t="s">
        <v>1700</v>
      </c>
      <c r="C1134" s="304"/>
      <c r="D1134" s="304" t="s">
        <v>1701</v>
      </c>
      <c r="E1134" s="304" t="s">
        <v>1700</v>
      </c>
      <c r="F1134" s="304"/>
      <c r="G1134" s="304" t="s">
        <v>1701</v>
      </c>
      <c r="H1134" s="304" t="s">
        <v>1700</v>
      </c>
      <c r="I1134" s="304"/>
      <c r="J1134" s="304" t="s">
        <v>1701</v>
      </c>
      <c r="K1134" t="s">
        <v>170</v>
      </c>
      <c r="L1134" s="304" t="s">
        <v>1700</v>
      </c>
      <c r="M1134" s="304"/>
      <c r="N1134" s="304" t="s">
        <v>1701</v>
      </c>
      <c r="O1134" s="304" t="s">
        <v>1700</v>
      </c>
      <c r="P1134" s="304"/>
      <c r="Q1134" s="304" t="s">
        <v>1701</v>
      </c>
      <c r="R1134" s="304" t="s">
        <v>1700</v>
      </c>
      <c r="S1134" s="304"/>
      <c r="T1134" s="304" t="s">
        <v>1701</v>
      </c>
      <c r="U1134" t="s">
        <v>170</v>
      </c>
      <c r="V1134" s="207" t="s">
        <v>1700</v>
      </c>
      <c r="W1134" s="207"/>
      <c r="X1134" s="207" t="s">
        <v>1701</v>
      </c>
      <c r="Y1134" s="207" t="s">
        <v>1700</v>
      </c>
      <c r="Z1134" s="207"/>
      <c r="AA1134" s="207" t="s">
        <v>1701</v>
      </c>
      <c r="AB1134" s="207" t="s">
        <v>1700</v>
      </c>
      <c r="AC1134" s="207"/>
      <c r="AD1134" s="207" t="s">
        <v>1701</v>
      </c>
      <c r="AE1134" t="s">
        <v>170</v>
      </c>
    </row>
    <row r="1135" spans="1:31" x14ac:dyDescent="0.3">
      <c r="A1135" t="s">
        <v>172</v>
      </c>
      <c r="B1135" s="2">
        <v>2767</v>
      </c>
      <c r="C1135" t="s">
        <v>170</v>
      </c>
      <c r="D1135" s="2">
        <v>159.39393939393901</v>
      </c>
      <c r="E1135" s="2">
        <v>2558</v>
      </c>
      <c r="F1135" t="s">
        <v>170</v>
      </c>
      <c r="G1135" s="14">
        <v>146.666666666666</v>
      </c>
      <c r="H1135" s="2">
        <v>3582</v>
      </c>
      <c r="I1135" t="s">
        <v>170</v>
      </c>
      <c r="J1135" s="14">
        <v>240</v>
      </c>
      <c r="K1135" s="301">
        <v>0.29454282616552224</v>
      </c>
      <c r="L1135" s="2">
        <v>278239</v>
      </c>
      <c r="M1135" t="s">
        <v>170</v>
      </c>
      <c r="N1135" s="2">
        <v>533.93939393939399</v>
      </c>
      <c r="O1135" s="2">
        <v>289529</v>
      </c>
      <c r="P1135" t="s">
        <v>170</v>
      </c>
      <c r="Q1135" s="14">
        <v>309.69696969696901</v>
      </c>
      <c r="R1135" s="2">
        <v>299179</v>
      </c>
      <c r="S1135" t="s">
        <v>170</v>
      </c>
      <c r="T1135" s="14">
        <v>258.78787199999999</v>
      </c>
      <c r="U1135" s="301">
        <v>7.5259039890166371E-2</v>
      </c>
      <c r="V1135" s="2">
        <v>13552624</v>
      </c>
      <c r="W1135" s="27" t="s">
        <v>170</v>
      </c>
      <c r="X1135" s="2">
        <v>692</v>
      </c>
      <c r="Y1135" s="2">
        <v>13845790</v>
      </c>
      <c r="Z1135" s="27" t="s">
        <v>170</v>
      </c>
      <c r="AA1135" s="14">
        <v>652.12</v>
      </c>
      <c r="AB1135" s="2">
        <v>14210945</v>
      </c>
      <c r="AC1135" s="27" t="s">
        <v>170</v>
      </c>
      <c r="AD1135" s="14">
        <v>811.52</v>
      </c>
      <c r="AE1135" s="27">
        <v>4.9000000000000002E-2</v>
      </c>
    </row>
    <row r="1136" spans="1:31" x14ac:dyDescent="0.3">
      <c r="A1136" t="s">
        <v>1939</v>
      </c>
      <c r="B1136" s="2">
        <v>50</v>
      </c>
      <c r="C1136" s="301">
        <v>1.8070112034694615E-2</v>
      </c>
      <c r="D1136" s="2">
        <v>37.5757575757575</v>
      </c>
      <c r="E1136" s="2">
        <v>61</v>
      </c>
      <c r="F1136" s="301">
        <v>2.3846755277560593E-2</v>
      </c>
      <c r="G1136" s="14">
        <v>45.454545454545404</v>
      </c>
      <c r="H1136" s="2">
        <v>58</v>
      </c>
      <c r="I1136" s="301">
        <v>1.6192071468453379E-2</v>
      </c>
      <c r="J1136" s="14">
        <v>58.181820000000002</v>
      </c>
      <c r="K1136" s="301">
        <v>0.16</v>
      </c>
      <c r="L1136" s="2">
        <v>4605</v>
      </c>
      <c r="M1136" s="301">
        <v>1.6550519517393319E-2</v>
      </c>
      <c r="N1136" s="2">
        <v>229.09090909090901</v>
      </c>
      <c r="O1136" s="2">
        <v>5618</v>
      </c>
      <c r="P1136" s="301">
        <v>1.9403928449309049E-2</v>
      </c>
      <c r="Q1136" s="14">
        <v>324.84848484848402</v>
      </c>
      <c r="R1136" s="2">
        <v>6933</v>
      </c>
      <c r="S1136" s="301">
        <v>2.3173417920375427E-2</v>
      </c>
      <c r="T1136" s="14">
        <v>406.66665599999999</v>
      </c>
      <c r="U1136" s="301">
        <v>0.50553745928338767</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1940</v>
      </c>
      <c r="B1137" s="2">
        <v>277</v>
      </c>
      <c r="C1137" s="301">
        <v>0.10010842067220817</v>
      </c>
      <c r="D1137" s="2">
        <v>74.545454545454504</v>
      </c>
      <c r="E1137" s="2">
        <v>411</v>
      </c>
      <c r="F1137" s="301">
        <v>0.16067240031274432</v>
      </c>
      <c r="G1137" s="14">
        <v>91.515151515151501</v>
      </c>
      <c r="H1137" s="2">
        <v>560</v>
      </c>
      <c r="I1137" s="301">
        <v>0.15633724176437744</v>
      </c>
      <c r="J1137" s="14">
        <v>173.939392</v>
      </c>
      <c r="K1137" s="301">
        <v>1.0216606498194947</v>
      </c>
      <c r="L1137" s="2">
        <v>21879</v>
      </c>
      <c r="M1137" s="301">
        <v>7.8633836378077845E-2</v>
      </c>
      <c r="N1137" s="2">
        <v>557.57575757575705</v>
      </c>
      <c r="O1137" s="2">
        <v>22152</v>
      </c>
      <c r="P1137" s="301">
        <v>7.6510470453736934E-2</v>
      </c>
      <c r="Q1137" s="14">
        <v>579.39393939393904</v>
      </c>
      <c r="R1137" s="2">
        <v>20711</v>
      </c>
      <c r="S1137" s="301">
        <v>6.9226115469334409E-2</v>
      </c>
      <c r="T1137" s="14">
        <v>803.63635299999999</v>
      </c>
      <c r="U1137" s="301">
        <v>-5.3384523972759265E-2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1941</v>
      </c>
      <c r="B1138" s="2">
        <v>767</v>
      </c>
      <c r="C1138" s="301">
        <v>0.27719551861221542</v>
      </c>
      <c r="D1138" s="2">
        <v>120.60606060606</v>
      </c>
      <c r="E1138" s="2">
        <v>546</v>
      </c>
      <c r="F1138" s="301">
        <v>0.21344800625488664</v>
      </c>
      <c r="G1138" s="14">
        <v>116.969696969697</v>
      </c>
      <c r="H1138" s="2">
        <v>767</v>
      </c>
      <c r="I1138" s="301">
        <v>0.21412618648799553</v>
      </c>
      <c r="J1138" s="14">
        <v>180</v>
      </c>
      <c r="K1138" s="301">
        <v>0</v>
      </c>
      <c r="L1138" s="2">
        <v>74308</v>
      </c>
      <c r="M1138" s="301">
        <v>0.26706536466850439</v>
      </c>
      <c r="N1138" s="2">
        <v>858.78787878787898</v>
      </c>
      <c r="O1138" s="2">
        <v>71699</v>
      </c>
      <c r="P1138" s="301">
        <v>0.24764013276735664</v>
      </c>
      <c r="Q1138" s="14">
        <v>893.93939393939399</v>
      </c>
      <c r="R1138" s="2">
        <v>73732</v>
      </c>
      <c r="S1138" s="301">
        <v>0.24644777875452489</v>
      </c>
      <c r="T1138" s="14">
        <v>1252.72729</v>
      </c>
      <c r="U1138" s="301">
        <v>-7.7515206976368628E-3</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1942</v>
      </c>
      <c r="B1139" s="2">
        <v>1176</v>
      </c>
      <c r="C1139" s="301">
        <v>0.42500903505601734</v>
      </c>
      <c r="D1139" s="2">
        <v>133.939393939393</v>
      </c>
      <c r="E1139" s="2">
        <v>1048</v>
      </c>
      <c r="F1139" s="301">
        <v>0.40969507427677876</v>
      </c>
      <c r="G1139" s="14">
        <v>147.87878787878699</v>
      </c>
      <c r="H1139" s="2">
        <v>1784</v>
      </c>
      <c r="I1139" s="301">
        <v>0.49804578447794529</v>
      </c>
      <c r="J1139" s="14">
        <v>274.54544099999998</v>
      </c>
      <c r="K1139" s="301">
        <v>0.51700680272108845</v>
      </c>
      <c r="L1139" s="2">
        <v>123676</v>
      </c>
      <c r="M1139" s="301">
        <v>0.44449555957288517</v>
      </c>
      <c r="N1139" s="2">
        <v>1031.5151515151499</v>
      </c>
      <c r="O1139" s="2">
        <v>128280</v>
      </c>
      <c r="P1139" s="301">
        <v>0.44306442532526968</v>
      </c>
      <c r="Q1139" s="14">
        <v>1286.6666666666599</v>
      </c>
      <c r="R1139" s="2">
        <v>134623</v>
      </c>
      <c r="S1139" s="301">
        <v>0.44997476427155647</v>
      </c>
      <c r="T1139" s="14">
        <v>1358.78784</v>
      </c>
      <c r="U1139" s="301">
        <v>8.8513535366603058E-2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1943</v>
      </c>
      <c r="B1140" s="2">
        <v>396</v>
      </c>
      <c r="C1140" s="301">
        <v>0.14311528731478135</v>
      </c>
      <c r="D1140" s="2">
        <v>77.575757575757507</v>
      </c>
      <c r="E1140" s="2">
        <v>482</v>
      </c>
      <c r="F1140" s="301">
        <v>0.18842845973416733</v>
      </c>
      <c r="G1140" s="14">
        <v>86.6666666666666</v>
      </c>
      <c r="H1140" s="2">
        <v>406</v>
      </c>
      <c r="I1140" s="301">
        <v>0.11334450027917364</v>
      </c>
      <c r="J1140" s="14">
        <v>119.393936</v>
      </c>
      <c r="K1140" s="301">
        <v>2.5252525252525252E-2</v>
      </c>
      <c r="L1140" s="2">
        <v>47116</v>
      </c>
      <c r="M1140" s="301">
        <v>0.16933643378534283</v>
      </c>
      <c r="N1140" s="2">
        <v>772.12121212121201</v>
      </c>
      <c r="O1140" s="2">
        <v>53947</v>
      </c>
      <c r="P1140" s="301">
        <v>0.18632675828673467</v>
      </c>
      <c r="Q1140" s="14">
        <v>930.30303030303003</v>
      </c>
      <c r="R1140" s="2">
        <v>55157</v>
      </c>
      <c r="S1140" s="301">
        <v>0.18436120182232041</v>
      </c>
      <c r="T1140" s="14">
        <v>1058.1817599999999</v>
      </c>
      <c r="U1140" s="301">
        <v>0.17066389336955598</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1944</v>
      </c>
      <c r="B1141" s="2">
        <v>101</v>
      </c>
      <c r="C1141" s="301">
        <v>3.6501626310083121E-2</v>
      </c>
      <c r="D1141" s="2">
        <v>44.848484848484802</v>
      </c>
      <c r="E1141" s="2">
        <v>10</v>
      </c>
      <c r="F1141" s="301">
        <v>3.9093041438623922E-3</v>
      </c>
      <c r="G1141" s="14">
        <v>10.303030303030299</v>
      </c>
      <c r="H1141" s="2">
        <v>7</v>
      </c>
      <c r="I1141" s="301">
        <v>1.9542155220547181E-3</v>
      </c>
      <c r="J1141" s="14">
        <v>7.2727274900000003</v>
      </c>
      <c r="K1141" s="301">
        <v>-0.93069306930693074</v>
      </c>
      <c r="L1141" s="2">
        <v>6655</v>
      </c>
      <c r="M1141" s="301">
        <v>2.3918286077796426E-2</v>
      </c>
      <c r="N1141" s="2">
        <v>345.45454545454498</v>
      </c>
      <c r="O1141" s="2">
        <v>7833</v>
      </c>
      <c r="P1141" s="301">
        <v>2.7054284717593056E-2</v>
      </c>
      <c r="Q1141" s="14">
        <v>472.12121212121201</v>
      </c>
      <c r="R1141" s="2">
        <v>8023</v>
      </c>
      <c r="S1141" s="301">
        <v>2.6816721761888367E-2</v>
      </c>
      <c r="T1141" s="14">
        <v>388.48486300000002</v>
      </c>
      <c r="U1141" s="301">
        <v>0.20555972952667168</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3" t="s">
        <v>1945</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122"/>
      <c r="W1143" s="122"/>
      <c r="X1143" s="122"/>
      <c r="Y1143" s="122"/>
      <c r="Z1143" s="122"/>
      <c r="AA1143" s="122"/>
      <c r="AB1143" s="122"/>
      <c r="AC1143" s="122"/>
      <c r="AD1143" s="122"/>
      <c r="AE1143" s="122"/>
    </row>
    <row r="1144" spans="1:31" x14ac:dyDescent="0.3">
      <c r="B1144" s="304" t="s">
        <v>1700</v>
      </c>
      <c r="C1144" s="304"/>
      <c r="D1144" s="304" t="s">
        <v>1701</v>
      </c>
      <c r="E1144" s="304" t="s">
        <v>1700</v>
      </c>
      <c r="F1144" s="304"/>
      <c r="G1144" s="304" t="s">
        <v>1701</v>
      </c>
      <c r="H1144" s="304" t="s">
        <v>1700</v>
      </c>
      <c r="I1144" s="304"/>
      <c r="J1144" s="304" t="s">
        <v>1701</v>
      </c>
      <c r="K1144" t="s">
        <v>170</v>
      </c>
      <c r="L1144" s="304" t="s">
        <v>1700</v>
      </c>
      <c r="M1144" s="304"/>
      <c r="N1144" s="304" t="s">
        <v>1701</v>
      </c>
      <c r="O1144" s="304" t="s">
        <v>1700</v>
      </c>
      <c r="P1144" s="304"/>
      <c r="Q1144" s="304" t="s">
        <v>1701</v>
      </c>
      <c r="R1144" s="304" t="s">
        <v>1700</v>
      </c>
      <c r="S1144" s="304"/>
      <c r="T1144" s="304" t="s">
        <v>1701</v>
      </c>
      <c r="U1144" t="s">
        <v>170</v>
      </c>
      <c r="V1144" s="207" t="s">
        <v>1700</v>
      </c>
      <c r="W1144" s="207"/>
      <c r="X1144" s="207" t="s">
        <v>1701</v>
      </c>
      <c r="Y1144" s="207" t="s">
        <v>1700</v>
      </c>
      <c r="Z1144" s="207"/>
      <c r="AA1144" s="207" t="s">
        <v>1701</v>
      </c>
      <c r="AB1144" s="207" t="s">
        <v>1700</v>
      </c>
      <c r="AC1144" s="207"/>
      <c r="AD1144" s="207" t="s">
        <v>1701</v>
      </c>
      <c r="AE1144" t="s">
        <v>170</v>
      </c>
    </row>
    <row r="1145" spans="1:31" x14ac:dyDescent="0.3">
      <c r="A1145" t="s">
        <v>172</v>
      </c>
      <c r="B1145" s="2">
        <v>2430</v>
      </c>
      <c r="C1145" t="s">
        <v>170</v>
      </c>
      <c r="D1145" s="2">
        <v>129.09090909090901</v>
      </c>
      <c r="E1145" s="2">
        <v>2306</v>
      </c>
      <c r="F1145" t="s">
        <v>170</v>
      </c>
      <c r="G1145" s="14">
        <v>124.24242424242399</v>
      </c>
      <c r="H1145" s="2">
        <v>3457</v>
      </c>
      <c r="I1145" t="s">
        <v>170</v>
      </c>
      <c r="J1145" s="14">
        <v>244.84848</v>
      </c>
      <c r="K1145" s="301">
        <v>0.42263374485596705</v>
      </c>
      <c r="L1145" s="2">
        <v>248057</v>
      </c>
      <c r="M1145" t="s">
        <v>170</v>
      </c>
      <c r="N1145" s="2">
        <v>1032.72727272727</v>
      </c>
      <c r="O1145" s="2">
        <v>259700</v>
      </c>
      <c r="P1145" t="s">
        <v>170</v>
      </c>
      <c r="Q1145" s="14">
        <v>948.48484848484804</v>
      </c>
      <c r="R1145" s="2">
        <v>273556</v>
      </c>
      <c r="S1145" t="s">
        <v>170</v>
      </c>
      <c r="T1145" s="14">
        <v>804.24243200000001</v>
      </c>
      <c r="U1145" s="301">
        <v>0.10279492213483192</v>
      </c>
      <c r="V1145" s="2">
        <v>12392852</v>
      </c>
      <c r="W1145" s="27" t="s">
        <v>170</v>
      </c>
      <c r="X1145" s="2">
        <v>13533</v>
      </c>
      <c r="Y1145" s="2">
        <v>12717801</v>
      </c>
      <c r="Z1145" s="27" t="s">
        <v>170</v>
      </c>
      <c r="AA1145" s="14">
        <v>11122.42</v>
      </c>
      <c r="AB1145" s="2">
        <v>13103114</v>
      </c>
      <c r="AC1145" s="27" t="s">
        <v>170</v>
      </c>
      <c r="AD1145" s="14">
        <v>11237.58</v>
      </c>
      <c r="AE1145" s="27">
        <v>5.7000000000000002E-2</v>
      </c>
    </row>
    <row r="1146" spans="1:31" x14ac:dyDescent="0.3">
      <c r="A1146" t="s">
        <v>1582</v>
      </c>
      <c r="B1146" s="2">
        <v>1532</v>
      </c>
      <c r="C1146" s="301">
        <v>0.63045267489711931</v>
      </c>
      <c r="D1146" s="2">
        <v>127.87878787878699</v>
      </c>
      <c r="E1146" s="2">
        <v>1223</v>
      </c>
      <c r="F1146" s="301">
        <v>0.53035559410234168</v>
      </c>
      <c r="G1146" s="14">
        <v>135.75757575757501</v>
      </c>
      <c r="H1146" s="2">
        <v>1830</v>
      </c>
      <c r="I1146" s="301">
        <v>0.52936071738501589</v>
      </c>
      <c r="J1146" s="14">
        <v>273.33334400000001</v>
      </c>
      <c r="K1146" s="301">
        <v>0.19451697127937337</v>
      </c>
      <c r="L1146" s="2">
        <v>152284</v>
      </c>
      <c r="M1146" s="301">
        <v>0.61390728743796785</v>
      </c>
      <c r="N1146" s="2">
        <v>1058.7878787878701</v>
      </c>
      <c r="O1146" s="2">
        <v>147125</v>
      </c>
      <c r="P1146" s="301">
        <v>0.56651906045437039</v>
      </c>
      <c r="Q1146" s="14">
        <v>1218.7878787878701</v>
      </c>
      <c r="R1146" s="2">
        <v>161113</v>
      </c>
      <c r="S1146" s="301">
        <v>0.58895801956454985</v>
      </c>
      <c r="T1146" s="14">
        <v>1397.57581</v>
      </c>
      <c r="U1146" s="301">
        <v>5.797720049381419E-2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1946</v>
      </c>
      <c r="B1147" s="2">
        <v>0</v>
      </c>
      <c r="C1147" s="301">
        <v>0</v>
      </c>
      <c r="D1147" s="2">
        <v>80</v>
      </c>
      <c r="E1147" s="2">
        <v>14</v>
      </c>
      <c r="F1147" s="301">
        <v>6.0711188204683438E-3</v>
      </c>
      <c r="G1147" s="14">
        <v>14.545454545454501</v>
      </c>
      <c r="H1147" s="2">
        <v>0</v>
      </c>
      <c r="I1147" s="301">
        <v>0</v>
      </c>
      <c r="J1147" s="14">
        <v>11.515152</v>
      </c>
      <c r="L1147" s="2">
        <v>744</v>
      </c>
      <c r="M1147" s="301">
        <v>2.9993106423120493E-3</v>
      </c>
      <c r="N1147" s="2">
        <v>101.818181818181</v>
      </c>
      <c r="O1147" s="2">
        <v>906</v>
      </c>
      <c r="P1147" s="301">
        <v>3.4886407393145938E-3</v>
      </c>
      <c r="Q1147" s="14">
        <v>128.48484848484799</v>
      </c>
      <c r="R1147" s="2">
        <v>1068</v>
      </c>
      <c r="S1147" s="301">
        <v>3.9041366301598209E-3</v>
      </c>
      <c r="T1147" s="14">
        <v>151.515152</v>
      </c>
      <c r="U1147" s="301">
        <v>0.43548387096774194</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1947</v>
      </c>
      <c r="B1148" s="2">
        <v>13</v>
      </c>
      <c r="C1148" s="301">
        <v>5.3497942386831277E-3</v>
      </c>
      <c r="D1148" s="2">
        <v>13.9393939393939</v>
      </c>
      <c r="E1148" s="2">
        <v>21</v>
      </c>
      <c r="F1148" s="301">
        <v>9.1066782307025144E-3</v>
      </c>
      <c r="G1148" s="14">
        <v>19.393939393939299</v>
      </c>
      <c r="H1148" s="2">
        <v>0</v>
      </c>
      <c r="I1148" s="301">
        <v>0</v>
      </c>
      <c r="J1148" s="14">
        <v>11.515152</v>
      </c>
      <c r="K1148" s="301">
        <v>-1</v>
      </c>
      <c r="L1148" s="2">
        <v>2764</v>
      </c>
      <c r="M1148" s="301">
        <v>1.1142600289449602E-2</v>
      </c>
      <c r="N1148" s="2">
        <v>212.72727272727201</v>
      </c>
      <c r="O1148" s="2">
        <v>2500</v>
      </c>
      <c r="P1148" s="301">
        <v>9.6264921062764724E-3</v>
      </c>
      <c r="Q1148" s="14">
        <v>224.84848484848399</v>
      </c>
      <c r="R1148" s="2">
        <v>1783</v>
      </c>
      <c r="S1148" s="301">
        <v>6.5178610595271165E-3</v>
      </c>
      <c r="T1148" s="14">
        <v>206.66667200000001</v>
      </c>
      <c r="U1148" s="301">
        <v>-0.35492040520984081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1948</v>
      </c>
      <c r="B1149" s="2">
        <v>228</v>
      </c>
      <c r="C1149" s="301">
        <v>9.3827160493827166E-2</v>
      </c>
      <c r="D1149" s="2">
        <v>75.151515151515099</v>
      </c>
      <c r="E1149" s="2">
        <v>143</v>
      </c>
      <c r="F1149" s="301">
        <v>6.2012142237640934E-2</v>
      </c>
      <c r="G1149" s="14">
        <v>57.5757575757575</v>
      </c>
      <c r="H1149" s="2">
        <v>306</v>
      </c>
      <c r="I1149" s="301">
        <v>8.8516054382412501E-2</v>
      </c>
      <c r="J1149" s="14">
        <v>104.242424</v>
      </c>
      <c r="K1149" s="301">
        <v>0.34210526315789475</v>
      </c>
      <c r="L1149" s="2">
        <v>24037</v>
      </c>
      <c r="M1149" s="301">
        <v>9.6901115469428395E-2</v>
      </c>
      <c r="N1149" s="2">
        <v>629.09090909090901</v>
      </c>
      <c r="O1149" s="2">
        <v>19940</v>
      </c>
      <c r="P1149" s="301">
        <v>7.6780901039661148E-2</v>
      </c>
      <c r="Q1149" s="14">
        <v>546.06060606060601</v>
      </c>
      <c r="R1149" s="2">
        <v>22169</v>
      </c>
      <c r="S1149" s="301">
        <v>8.1040079544956053E-2</v>
      </c>
      <c r="T1149" s="14">
        <v>682.42425500000002</v>
      </c>
      <c r="U1149" s="301">
        <v>-7.7713524982318927E-2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1949</v>
      </c>
      <c r="B1150" s="2">
        <v>840</v>
      </c>
      <c r="C1150" s="301">
        <v>0.34567901234567899</v>
      </c>
      <c r="D1150" s="2">
        <v>117.575757575757</v>
      </c>
      <c r="E1150" s="2">
        <v>767</v>
      </c>
      <c r="F1150" s="301">
        <v>0.33261058109280139</v>
      </c>
      <c r="G1150" s="14">
        <v>116.969696969697</v>
      </c>
      <c r="H1150" s="2">
        <v>1176</v>
      </c>
      <c r="I1150" s="301">
        <v>0.34017934625397744</v>
      </c>
      <c r="J1150" s="14">
        <v>260</v>
      </c>
      <c r="K1150" s="301">
        <v>0.4</v>
      </c>
      <c r="L1150" s="2">
        <v>83356</v>
      </c>
      <c r="M1150" s="301">
        <v>0.33603566922118705</v>
      </c>
      <c r="N1150" s="2">
        <v>1116.9696969696899</v>
      </c>
      <c r="O1150" s="2">
        <v>78029</v>
      </c>
      <c r="P1150" s="301">
        <v>0.30045822102425879</v>
      </c>
      <c r="Q1150" s="14">
        <v>1054.54545454545</v>
      </c>
      <c r="R1150" s="2">
        <v>84608</v>
      </c>
      <c r="S1150" s="301">
        <v>0.30928950562224922</v>
      </c>
      <c r="T1150" s="14">
        <v>1407.87878</v>
      </c>
      <c r="U1150" s="301">
        <v>1.501991458323336E-2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1950</v>
      </c>
      <c r="B1151" s="2">
        <v>350</v>
      </c>
      <c r="C1151" s="301">
        <v>0.1440329218106996</v>
      </c>
      <c r="D1151" s="2">
        <v>69.696969696969703</v>
      </c>
      <c r="E1151" s="2">
        <v>268</v>
      </c>
      <c r="F1151" s="301">
        <v>0.11621856027753687</v>
      </c>
      <c r="G1151" s="14">
        <v>73.939393939393895</v>
      </c>
      <c r="H1151" s="2">
        <v>341</v>
      </c>
      <c r="I1151" s="301">
        <v>9.8640439687590398E-2</v>
      </c>
      <c r="J1151" s="14">
        <v>107.272728</v>
      </c>
      <c r="K1151" s="301">
        <v>-2.5714285714285714E-2</v>
      </c>
      <c r="L1151" s="2">
        <v>36178</v>
      </c>
      <c r="M1151" s="301">
        <v>0.14584551131393189</v>
      </c>
      <c r="N1151" s="2">
        <v>726.66666666666595</v>
      </c>
      <c r="O1151" s="2">
        <v>39607</v>
      </c>
      <c r="P1151" s="301">
        <v>0.1525105891413169</v>
      </c>
      <c r="Q1151" s="14">
        <v>843.63636363636294</v>
      </c>
      <c r="R1151" s="2">
        <v>44489</v>
      </c>
      <c r="S1151" s="301">
        <v>0.16263214844492535</v>
      </c>
      <c r="T1151" s="14">
        <v>1033.9394500000001</v>
      </c>
      <c r="U1151" s="301">
        <v>0.2297252473879153</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1951</v>
      </c>
      <c r="B1152" s="2">
        <v>101</v>
      </c>
      <c r="C1152" s="301">
        <v>4.1563786008230449E-2</v>
      </c>
      <c r="D1152" s="2">
        <v>44.848484848484802</v>
      </c>
      <c r="E1152" s="2">
        <v>10</v>
      </c>
      <c r="F1152" s="301">
        <v>4.3365134431916736E-3</v>
      </c>
      <c r="G1152" s="14">
        <v>10.303030303030299</v>
      </c>
      <c r="H1152" s="2">
        <v>7</v>
      </c>
      <c r="I1152" s="301">
        <v>2.0248770610355798E-3</v>
      </c>
      <c r="J1152" s="14">
        <v>7.2727274900000003</v>
      </c>
      <c r="K1152" s="301">
        <v>-0.93069306930693074</v>
      </c>
      <c r="L1152" s="2">
        <v>5205</v>
      </c>
      <c r="M1152" s="301">
        <v>2.0983080501658893E-2</v>
      </c>
      <c r="N1152" s="2">
        <v>298.18181818181802</v>
      </c>
      <c r="O1152" s="2">
        <v>6143</v>
      </c>
      <c r="P1152" s="301">
        <v>2.3654216403542549E-2</v>
      </c>
      <c r="Q1152" s="14">
        <v>421.21212121212102</v>
      </c>
      <c r="R1152" s="2">
        <v>6996</v>
      </c>
      <c r="S1152" s="301">
        <v>2.5574288262732312E-2</v>
      </c>
      <c r="T1152" s="14">
        <v>359.39395100000002</v>
      </c>
      <c r="U1152" s="301">
        <v>0.3440922190201729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1585</v>
      </c>
      <c r="B1153" s="2">
        <v>898</v>
      </c>
      <c r="C1153" s="301">
        <v>0.36954732510288069</v>
      </c>
      <c r="D1153" s="2">
        <v>92.121212121212096</v>
      </c>
      <c r="E1153" s="2">
        <v>1083</v>
      </c>
      <c r="F1153" s="301">
        <v>0.46964440589765827</v>
      </c>
      <c r="G1153" s="14">
        <v>122.424242424242</v>
      </c>
      <c r="H1153" s="2">
        <v>1627</v>
      </c>
      <c r="I1153" s="301">
        <v>0.47063928261498411</v>
      </c>
      <c r="J1153" s="14">
        <v>258.78787199999999</v>
      </c>
      <c r="K1153" s="301">
        <v>0.81180400890868598</v>
      </c>
      <c r="L1153" s="2">
        <v>95773</v>
      </c>
      <c r="M1153" s="301">
        <v>0.38609271256203209</v>
      </c>
      <c r="N1153" s="2">
        <v>1146.0606060606001</v>
      </c>
      <c r="O1153" s="2">
        <v>112575</v>
      </c>
      <c r="P1153" s="301">
        <v>0.43348093954562955</v>
      </c>
      <c r="Q1153" s="14">
        <v>1309.69696969696</v>
      </c>
      <c r="R1153" s="2">
        <v>112443</v>
      </c>
      <c r="S1153" s="301">
        <v>0.41104198043545015</v>
      </c>
      <c r="T1153" s="14">
        <v>1340</v>
      </c>
      <c r="U1153" s="301">
        <v>0.17405740657596608</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1946</v>
      </c>
      <c r="B1154" s="2">
        <v>14</v>
      </c>
      <c r="C1154" s="301">
        <v>5.7613168724279839E-3</v>
      </c>
      <c r="D1154" s="2">
        <v>13.9393939393939</v>
      </c>
      <c r="E1154" s="2">
        <v>47</v>
      </c>
      <c r="F1154" s="301">
        <v>2.0381613183000868E-2</v>
      </c>
      <c r="G1154" s="14">
        <v>43.636363636363598</v>
      </c>
      <c r="H1154" s="2">
        <v>58</v>
      </c>
      <c r="I1154" s="301">
        <v>1.6777552791437663E-2</v>
      </c>
      <c r="J1154" s="14">
        <v>58.181820000000002</v>
      </c>
      <c r="K1154" s="301">
        <v>3.1428571428571428</v>
      </c>
      <c r="L1154" s="2">
        <v>2853</v>
      </c>
      <c r="M1154" s="301">
        <v>1.1501388793704673E-2</v>
      </c>
      <c r="N1154" s="2">
        <v>194.54545454545399</v>
      </c>
      <c r="O1154" s="2">
        <v>3552</v>
      </c>
      <c r="P1154" s="301">
        <v>1.3677319984597612E-2</v>
      </c>
      <c r="Q1154" s="14">
        <v>251.51515151515099</v>
      </c>
      <c r="R1154" s="2">
        <v>4697</v>
      </c>
      <c r="S1154" s="301">
        <v>1.7170158943689773E-2</v>
      </c>
      <c r="T1154" s="14">
        <v>358.78787199999999</v>
      </c>
      <c r="U1154" s="301">
        <v>0.64633718892393976</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1947</v>
      </c>
      <c r="B1155" s="2">
        <v>212</v>
      </c>
      <c r="C1155" s="301">
        <v>8.7242798353909468E-2</v>
      </c>
      <c r="D1155" s="2">
        <v>63.030303030303003</v>
      </c>
      <c r="E1155" s="2">
        <v>305</v>
      </c>
      <c r="F1155" s="301">
        <v>0.13226366001734605</v>
      </c>
      <c r="G1155" s="14">
        <v>86.060606060606005</v>
      </c>
      <c r="H1155" s="2">
        <v>560</v>
      </c>
      <c r="I1155" s="301">
        <v>0.1619901648828464</v>
      </c>
      <c r="J1155" s="14">
        <v>173.939392</v>
      </c>
      <c r="K1155" s="301">
        <v>1.6415094339622642</v>
      </c>
      <c r="L1155" s="2">
        <v>15126</v>
      </c>
      <c r="M1155" s="301">
        <v>6.0977920397328036E-2</v>
      </c>
      <c r="N1155" s="2">
        <v>418.18181818181802</v>
      </c>
      <c r="O1155" s="2">
        <v>15707</v>
      </c>
      <c r="P1155" s="301">
        <v>6.0481324605313823E-2</v>
      </c>
      <c r="Q1155" s="14">
        <v>464.24242424242402</v>
      </c>
      <c r="R1155" s="2">
        <v>15620</v>
      </c>
      <c r="S1155" s="301">
        <v>5.7099825995408617E-2</v>
      </c>
      <c r="T1155" s="14">
        <v>736.96969999999999</v>
      </c>
      <c r="U1155" s="301">
        <v>3.265899775221473E-2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1948</v>
      </c>
      <c r="B1156" s="2">
        <v>312</v>
      </c>
      <c r="C1156" s="301">
        <v>0.12839506172839507</v>
      </c>
      <c r="D1156" s="2">
        <v>72.727272727272705</v>
      </c>
      <c r="E1156" s="2">
        <v>319</v>
      </c>
      <c r="F1156" s="301">
        <v>0.13833477883781439</v>
      </c>
      <c r="G1156" s="14">
        <v>86.060606060606005</v>
      </c>
      <c r="H1156" s="2">
        <v>386</v>
      </c>
      <c r="I1156" s="301">
        <v>0.11165750650853341</v>
      </c>
      <c r="J1156" s="14">
        <v>146.66667200000001</v>
      </c>
      <c r="K1156" s="301">
        <v>0.23717948717948717</v>
      </c>
      <c r="L1156" s="2">
        <v>39564</v>
      </c>
      <c r="M1156" s="301">
        <v>0.15949559980165848</v>
      </c>
      <c r="N1156" s="2">
        <v>667.27272727272702</v>
      </c>
      <c r="O1156" s="2">
        <v>40620</v>
      </c>
      <c r="P1156" s="301">
        <v>0.15641124374278012</v>
      </c>
      <c r="Q1156" s="14">
        <v>910.90909090909099</v>
      </c>
      <c r="R1156" s="2">
        <v>42523</v>
      </c>
      <c r="S1156" s="301">
        <v>0.15544532015382589</v>
      </c>
      <c r="T1156" s="14">
        <v>926.06060000000002</v>
      </c>
      <c r="U1156" s="301">
        <v>7.4790213325245172E-2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1949</v>
      </c>
      <c r="B1157" s="2">
        <v>314</v>
      </c>
      <c r="C1157" s="301">
        <v>0.12921810699588476</v>
      </c>
      <c r="D1157" s="2">
        <v>72.121212121212096</v>
      </c>
      <c r="E1157" s="2">
        <v>198</v>
      </c>
      <c r="F1157" s="301">
        <v>8.5862966175195149E-2</v>
      </c>
      <c r="G1157" s="14">
        <v>69.090909090909093</v>
      </c>
      <c r="H1157" s="2">
        <v>558</v>
      </c>
      <c r="I1157" s="301">
        <v>0.16141162857969338</v>
      </c>
      <c r="J1157" s="14">
        <v>195.75756799999999</v>
      </c>
      <c r="K1157" s="301">
        <v>0.77707006369426757</v>
      </c>
      <c r="L1157" s="2">
        <v>30243</v>
      </c>
      <c r="M1157" s="301">
        <v>0.12191955881107971</v>
      </c>
      <c r="N1157" s="2">
        <v>808.48484848484804</v>
      </c>
      <c r="O1157" s="2">
        <v>39714</v>
      </c>
      <c r="P1157" s="301">
        <v>0.15292260300346552</v>
      </c>
      <c r="Q1157" s="14">
        <v>856.36363636363603</v>
      </c>
      <c r="R1157" s="2">
        <v>39878</v>
      </c>
      <c r="S1157" s="301">
        <v>0.14577636754448814</v>
      </c>
      <c r="T1157" s="14">
        <v>944.24243200000001</v>
      </c>
      <c r="U1157" s="301">
        <v>0.31858611910194096</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1950</v>
      </c>
      <c r="B1158" s="2">
        <v>46</v>
      </c>
      <c r="C1158" s="301">
        <v>1.8930041152263374E-2</v>
      </c>
      <c r="D1158" s="2">
        <v>41.818181818181799</v>
      </c>
      <c r="E1158" s="2">
        <v>214</v>
      </c>
      <c r="F1158" s="301">
        <v>9.2801387684301823E-2</v>
      </c>
      <c r="G1158" s="14">
        <v>69.090909090909093</v>
      </c>
      <c r="H1158" s="2">
        <v>65</v>
      </c>
      <c r="I1158" s="301">
        <v>1.8802429852473244E-2</v>
      </c>
      <c r="J1158" s="14">
        <v>46.060607900000001</v>
      </c>
      <c r="K1158" s="301">
        <v>0.41304347826086957</v>
      </c>
      <c r="L1158" s="2">
        <v>7225</v>
      </c>
      <c r="M1158" s="301">
        <v>2.9126370148796446E-2</v>
      </c>
      <c r="N1158" s="2">
        <v>338.78787878787801</v>
      </c>
      <c r="O1158" s="2">
        <v>11804</v>
      </c>
      <c r="P1158" s="301">
        <v>4.5452445128994996E-2</v>
      </c>
      <c r="Q1158" s="14">
        <v>483.636363636363</v>
      </c>
      <c r="R1158" s="2">
        <v>8895</v>
      </c>
      <c r="S1158" s="301">
        <v>3.2516194124786152E-2</v>
      </c>
      <c r="T1158" s="14">
        <v>497.57574499999998</v>
      </c>
      <c r="U1158" s="301">
        <v>0.23114186851211072</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1951</v>
      </c>
      <c r="B1159" s="2">
        <v>0</v>
      </c>
      <c r="C1159" s="301">
        <v>0</v>
      </c>
      <c r="D1159" s="2">
        <v>80</v>
      </c>
      <c r="E1159" s="2">
        <v>0</v>
      </c>
      <c r="F1159" s="301">
        <v>0</v>
      </c>
      <c r="G1159" s="14">
        <v>10.303030303030299</v>
      </c>
      <c r="H1159" s="2">
        <v>0</v>
      </c>
      <c r="I1159" s="301">
        <v>0</v>
      </c>
      <c r="J1159" s="14">
        <v>11.515152</v>
      </c>
      <c r="L1159" s="2">
        <v>762</v>
      </c>
      <c r="M1159" s="301">
        <v>3.07187460946476E-3</v>
      </c>
      <c r="N1159" s="2">
        <v>118.787878787878</v>
      </c>
      <c r="O1159" s="2">
        <v>1178</v>
      </c>
      <c r="P1159" s="301">
        <v>4.5360030804774739E-3</v>
      </c>
      <c r="Q1159" s="14">
        <v>190.90909090909</v>
      </c>
      <c r="R1159" s="2">
        <v>830</v>
      </c>
      <c r="S1159" s="301">
        <v>3.0341136732515463E-3</v>
      </c>
      <c r="T1159" s="14">
        <v>118.78788</v>
      </c>
      <c r="U1159" s="301">
        <v>8.9238845144356954E-2</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3" t="s">
        <v>1952</v>
      </c>
      <c r="B1161" s="303"/>
      <c r="C1161" s="303"/>
      <c r="D1161" s="303"/>
      <c r="E1161" s="303"/>
      <c r="F1161" s="303"/>
      <c r="G1161" s="303"/>
      <c r="H1161" s="303"/>
      <c r="I1161" s="303"/>
      <c r="J1161" s="303"/>
      <c r="K1161" s="303"/>
      <c r="L1161" s="303"/>
      <c r="M1161" s="303"/>
      <c r="N1161" s="303"/>
      <c r="O1161" s="303"/>
      <c r="P1161" s="303"/>
      <c r="Q1161" s="303"/>
      <c r="R1161" s="303"/>
      <c r="S1161" s="303"/>
      <c r="T1161" s="303"/>
      <c r="U1161" s="303"/>
      <c r="V1161" s="122"/>
      <c r="W1161" s="122"/>
      <c r="X1161" s="122"/>
      <c r="Y1161" s="122"/>
      <c r="Z1161" s="122"/>
      <c r="AA1161" s="122"/>
      <c r="AB1161" s="122"/>
      <c r="AC1161" s="122"/>
      <c r="AD1161" s="122"/>
      <c r="AE1161" s="122"/>
    </row>
    <row r="1162" spans="1:31" x14ac:dyDescent="0.3">
      <c r="B1162" s="304" t="s">
        <v>1700</v>
      </c>
      <c r="C1162" s="304"/>
      <c r="D1162" s="304" t="s">
        <v>1701</v>
      </c>
      <c r="E1162" s="304" t="s">
        <v>1700</v>
      </c>
      <c r="F1162" s="304"/>
      <c r="G1162" s="304" t="s">
        <v>1701</v>
      </c>
      <c r="H1162" s="304" t="s">
        <v>1700</v>
      </c>
      <c r="I1162" s="304"/>
      <c r="J1162" s="304" t="s">
        <v>1701</v>
      </c>
      <c r="K1162" t="s">
        <v>170</v>
      </c>
      <c r="L1162" s="304" t="s">
        <v>1700</v>
      </c>
      <c r="M1162" s="304"/>
      <c r="N1162" s="304" t="s">
        <v>1701</v>
      </c>
      <c r="O1162" s="304" t="s">
        <v>1700</v>
      </c>
      <c r="P1162" s="304"/>
      <c r="Q1162" s="304" t="s">
        <v>1701</v>
      </c>
      <c r="R1162" s="304" t="s">
        <v>1700</v>
      </c>
      <c r="S1162" s="304"/>
      <c r="T1162" s="304" t="s">
        <v>1701</v>
      </c>
      <c r="U1162" t="s">
        <v>170</v>
      </c>
      <c r="V1162" s="207" t="s">
        <v>1700</v>
      </c>
      <c r="W1162" s="207"/>
      <c r="X1162" s="207" t="s">
        <v>1701</v>
      </c>
      <c r="Y1162" s="207" t="s">
        <v>1700</v>
      </c>
      <c r="Z1162" s="207"/>
      <c r="AA1162" s="207" t="s">
        <v>1701</v>
      </c>
      <c r="AB1162" s="207" t="s">
        <v>1700</v>
      </c>
      <c r="AC1162" s="207"/>
      <c r="AD1162" s="207" t="s">
        <v>1701</v>
      </c>
      <c r="AE1162" t="s">
        <v>170</v>
      </c>
    </row>
    <row r="1163" spans="1:31" x14ac:dyDescent="0.3">
      <c r="A1163" t="s">
        <v>172</v>
      </c>
      <c r="B1163" s="2">
        <v>2430</v>
      </c>
      <c r="C1163" t="s">
        <v>170</v>
      </c>
      <c r="D1163" s="2">
        <v>129.09090909090901</v>
      </c>
      <c r="E1163" s="2">
        <v>2306</v>
      </c>
      <c r="F1163" t="s">
        <v>170</v>
      </c>
      <c r="G1163" s="14">
        <v>124.24242424242399</v>
      </c>
      <c r="H1163" s="2">
        <v>3457</v>
      </c>
      <c r="I1163" t="s">
        <v>170</v>
      </c>
      <c r="J1163" s="14">
        <v>244.84848</v>
      </c>
      <c r="K1163" s="301">
        <v>0.42263374485596705</v>
      </c>
      <c r="L1163" s="2">
        <v>248057</v>
      </c>
      <c r="M1163" t="s">
        <v>170</v>
      </c>
      <c r="N1163" s="2">
        <v>1032.72727272727</v>
      </c>
      <c r="O1163" s="2">
        <v>259700</v>
      </c>
      <c r="P1163" t="s">
        <v>170</v>
      </c>
      <c r="Q1163" s="14">
        <v>948.48484848484804</v>
      </c>
      <c r="R1163" s="2">
        <v>273556</v>
      </c>
      <c r="S1163" t="s">
        <v>170</v>
      </c>
      <c r="T1163" s="14">
        <v>804.24243200000001</v>
      </c>
      <c r="U1163" s="301">
        <v>0.10279492213483192</v>
      </c>
      <c r="V1163" s="2">
        <v>12392852</v>
      </c>
      <c r="W1163" s="27" t="s">
        <v>170</v>
      </c>
      <c r="X1163" s="2">
        <v>13533</v>
      </c>
      <c r="Y1163" s="2">
        <v>12717801</v>
      </c>
      <c r="Z1163" s="27" t="s">
        <v>170</v>
      </c>
      <c r="AA1163" s="14">
        <v>11122.42</v>
      </c>
      <c r="AB1163" s="2">
        <v>13103114</v>
      </c>
      <c r="AC1163" s="27" t="s">
        <v>170</v>
      </c>
      <c r="AD1163" s="14">
        <v>11237.58</v>
      </c>
      <c r="AE1163" s="27">
        <v>5.7000000000000002E-2</v>
      </c>
    </row>
    <row r="1164" spans="1:31" x14ac:dyDescent="0.3">
      <c r="A1164" t="s">
        <v>1582</v>
      </c>
      <c r="B1164" s="2">
        <v>1532</v>
      </c>
      <c r="C1164" s="301">
        <v>0.63045267489711931</v>
      </c>
      <c r="D1164" s="2">
        <v>127.87878787878699</v>
      </c>
      <c r="E1164" s="2">
        <v>1223</v>
      </c>
      <c r="F1164" s="301">
        <v>0.53035559410234168</v>
      </c>
      <c r="G1164" s="14">
        <v>135.75757575757501</v>
      </c>
      <c r="H1164" s="2">
        <v>1830</v>
      </c>
      <c r="I1164" s="301">
        <v>0.52936071738501589</v>
      </c>
      <c r="J1164" s="14">
        <v>273.33334400000001</v>
      </c>
      <c r="K1164" s="301">
        <v>0.19451697127937337</v>
      </c>
      <c r="L1164" s="2">
        <v>152284</v>
      </c>
      <c r="M1164" s="301">
        <v>0.61390728743796785</v>
      </c>
      <c r="N1164" s="2">
        <v>1058.7878787878701</v>
      </c>
      <c r="O1164" s="2">
        <v>147125</v>
      </c>
      <c r="P1164" s="301">
        <v>0.56651906045437039</v>
      </c>
      <c r="Q1164" s="14">
        <v>1218.7878787878701</v>
      </c>
      <c r="R1164" s="2">
        <v>161113</v>
      </c>
      <c r="S1164" s="301">
        <v>0.58895801956454985</v>
      </c>
      <c r="T1164" s="14">
        <v>1397.57581</v>
      </c>
      <c r="U1164" s="301">
        <v>5.797720049381419E-2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1583</v>
      </c>
      <c r="B1165" s="2">
        <v>1532</v>
      </c>
      <c r="C1165" s="301">
        <v>0.63045267489711931</v>
      </c>
      <c r="D1165" s="2">
        <v>127.87878787878699</v>
      </c>
      <c r="E1165" s="2">
        <v>1223</v>
      </c>
      <c r="F1165" s="301">
        <v>0.53035559410234168</v>
      </c>
      <c r="G1165" s="14">
        <v>135.75757575757501</v>
      </c>
      <c r="H1165" s="2">
        <v>1830</v>
      </c>
      <c r="I1165" s="301">
        <v>0.52936071738501589</v>
      </c>
      <c r="J1165" s="14">
        <v>273.33334400000001</v>
      </c>
      <c r="K1165" s="301">
        <v>0.19451697127937337</v>
      </c>
      <c r="L1165" s="2">
        <v>151477</v>
      </c>
      <c r="M1165" s="301">
        <v>0.61065400291062133</v>
      </c>
      <c r="N1165" s="2">
        <v>1062.42424242424</v>
      </c>
      <c r="O1165" s="2">
        <v>146639</v>
      </c>
      <c r="P1165" s="301">
        <v>0.56464767038891028</v>
      </c>
      <c r="Q1165" s="14">
        <v>1227.27272727272</v>
      </c>
      <c r="R1165" s="2">
        <v>160769</v>
      </c>
      <c r="S1165" s="301">
        <v>0.58770050739153956</v>
      </c>
      <c r="T1165" s="14">
        <v>1408.48486</v>
      </c>
      <c r="U1165" s="301">
        <v>6.1342646078282513E-2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1953</v>
      </c>
      <c r="B1166" s="2">
        <v>0</v>
      </c>
      <c r="C1166" s="301">
        <v>0</v>
      </c>
      <c r="D1166" s="2">
        <v>80</v>
      </c>
      <c r="E1166" s="2">
        <v>0</v>
      </c>
      <c r="F1166" s="301">
        <v>0</v>
      </c>
      <c r="G1166" s="14">
        <v>10.303030303030299</v>
      </c>
      <c r="H1166" s="2">
        <v>0</v>
      </c>
      <c r="I1166" s="301">
        <v>0</v>
      </c>
      <c r="J1166" s="14">
        <v>11.515152</v>
      </c>
      <c r="L1166" s="2">
        <v>807</v>
      </c>
      <c r="M1166" s="301">
        <v>3.2532845273465375E-3</v>
      </c>
      <c r="N1166" s="2">
        <v>130.30303030303</v>
      </c>
      <c r="O1166" s="2">
        <v>486</v>
      </c>
      <c r="P1166" s="301">
        <v>1.8713900654601463E-3</v>
      </c>
      <c r="Q1166" s="14">
        <v>93.3333333333333</v>
      </c>
      <c r="R1166" s="2">
        <v>344</v>
      </c>
      <c r="S1166" s="301">
        <v>1.2575121730102794E-3</v>
      </c>
      <c r="T1166" s="14">
        <v>90.303030000000007</v>
      </c>
      <c r="U1166" s="301">
        <v>-0.57372986369268897</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1585</v>
      </c>
      <c r="B1167" s="2">
        <v>898</v>
      </c>
      <c r="C1167" s="301">
        <v>0.36954732510288069</v>
      </c>
      <c r="D1167" s="2">
        <v>92.121212121212096</v>
      </c>
      <c r="E1167" s="2">
        <v>1083</v>
      </c>
      <c r="F1167" s="301">
        <v>0.46964440589765827</v>
      </c>
      <c r="G1167" s="14">
        <v>122.424242424242</v>
      </c>
      <c r="H1167" s="2">
        <v>1627</v>
      </c>
      <c r="I1167" s="301">
        <v>0.47063928261498411</v>
      </c>
      <c r="J1167" s="14">
        <v>258.78787199999999</v>
      </c>
      <c r="K1167" s="301">
        <v>0.81180400890868598</v>
      </c>
      <c r="L1167" s="2">
        <v>95773</v>
      </c>
      <c r="M1167" s="301">
        <v>0.38609271256203209</v>
      </c>
      <c r="N1167" s="2">
        <v>1146.0606060606001</v>
      </c>
      <c r="O1167" s="2">
        <v>112575</v>
      </c>
      <c r="P1167" s="301">
        <v>0.43348093954562955</v>
      </c>
      <c r="Q1167" s="14">
        <v>1309.69696969696</v>
      </c>
      <c r="R1167" s="2">
        <v>112443</v>
      </c>
      <c r="S1167" s="301">
        <v>0.41104198043545015</v>
      </c>
      <c r="T1167" s="14">
        <v>1340</v>
      </c>
      <c r="U1167" s="301">
        <v>0.17405740657596608</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1583</v>
      </c>
      <c r="B1168" s="2">
        <v>898</v>
      </c>
      <c r="C1168" s="301">
        <v>0.36954732510288069</v>
      </c>
      <c r="D1168" s="2">
        <v>92.121212121212096</v>
      </c>
      <c r="E1168" s="2">
        <v>1083</v>
      </c>
      <c r="F1168" s="301">
        <v>0.46964440589765827</v>
      </c>
      <c r="G1168" s="14">
        <v>122.424242424242</v>
      </c>
      <c r="H1168" s="2">
        <v>1612</v>
      </c>
      <c r="I1168" s="301">
        <v>0.46630026034133643</v>
      </c>
      <c r="J1168" s="14">
        <v>259.39395100000002</v>
      </c>
      <c r="K1168" s="301">
        <v>0.7951002227171492</v>
      </c>
      <c r="L1168" s="2">
        <v>95128</v>
      </c>
      <c r="M1168" s="301">
        <v>0.38349250373905996</v>
      </c>
      <c r="N1168" s="2">
        <v>1149.0909090908999</v>
      </c>
      <c r="O1168" s="2">
        <v>112017</v>
      </c>
      <c r="P1168" s="301">
        <v>0.43133230650750864</v>
      </c>
      <c r="Q1168" s="14">
        <v>1330.30303030303</v>
      </c>
      <c r="R1168" s="2">
        <v>111628</v>
      </c>
      <c r="S1168" s="301">
        <v>0.40806270014183565</v>
      </c>
      <c r="T1168" s="14">
        <v>1281.21216</v>
      </c>
      <c r="U1168" s="301">
        <v>0.17345050878815912</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1953</v>
      </c>
      <c r="B1169" s="2">
        <v>0</v>
      </c>
      <c r="C1169" s="301">
        <v>0</v>
      </c>
      <c r="D1169" s="2">
        <v>80</v>
      </c>
      <c r="E1169" s="2">
        <v>0</v>
      </c>
      <c r="F1169" s="301">
        <v>0</v>
      </c>
      <c r="G1169" s="14">
        <v>10.303030303030299</v>
      </c>
      <c r="H1169" s="2">
        <v>15</v>
      </c>
      <c r="I1169" s="301">
        <v>4.339022273647671E-3</v>
      </c>
      <c r="J1169" s="14">
        <v>15.151515</v>
      </c>
      <c r="L1169" s="2">
        <v>645</v>
      </c>
      <c r="M1169" s="301">
        <v>2.6002088229721393E-3</v>
      </c>
      <c r="N1169" s="2">
        <v>113.333333333333</v>
      </c>
      <c r="O1169" s="2">
        <v>558</v>
      </c>
      <c r="P1169" s="301">
        <v>2.1486330381209088E-3</v>
      </c>
      <c r="Q1169" s="14">
        <v>131.51515151515099</v>
      </c>
      <c r="R1169" s="2">
        <v>815</v>
      </c>
      <c r="S1169" s="301">
        <v>2.9792802936144704E-3</v>
      </c>
      <c r="T1169" s="14">
        <v>179.393936</v>
      </c>
      <c r="U1169" s="301">
        <v>0.26356589147286824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3" t="s">
        <v>1954</v>
      </c>
      <c r="B1171" s="303"/>
      <c r="C1171" s="303"/>
      <c r="D1171" s="303"/>
      <c r="E1171" s="303"/>
      <c r="F1171" s="303"/>
      <c r="G1171" s="303"/>
      <c r="H1171" s="303"/>
      <c r="I1171" s="303"/>
      <c r="J1171" s="303"/>
      <c r="K1171" s="303"/>
      <c r="L1171" s="303"/>
      <c r="M1171" s="303"/>
      <c r="N1171" s="303"/>
      <c r="O1171" s="303"/>
      <c r="P1171" s="303"/>
      <c r="Q1171" s="303"/>
      <c r="R1171" s="303"/>
      <c r="S1171" s="303"/>
      <c r="T1171" s="303"/>
      <c r="U1171" s="303"/>
      <c r="V1171" s="122"/>
      <c r="W1171" s="122"/>
      <c r="X1171" s="122"/>
      <c r="Y1171" s="122"/>
      <c r="Z1171" s="122"/>
      <c r="AA1171" s="122"/>
      <c r="AB1171" s="122"/>
      <c r="AC1171" s="122"/>
      <c r="AD1171" s="122"/>
      <c r="AE1171" s="122"/>
    </row>
    <row r="1172" spans="1:31" x14ac:dyDescent="0.3">
      <c r="B1172" s="304" t="s">
        <v>1700</v>
      </c>
      <c r="C1172" s="304"/>
      <c r="D1172" s="304" t="s">
        <v>1701</v>
      </c>
      <c r="E1172" s="304" t="s">
        <v>1700</v>
      </c>
      <c r="F1172" s="304"/>
      <c r="G1172" s="304" t="s">
        <v>1701</v>
      </c>
      <c r="H1172" s="304" t="s">
        <v>1700</v>
      </c>
      <c r="I1172" s="304"/>
      <c r="J1172" s="304" t="s">
        <v>1701</v>
      </c>
      <c r="K1172" t="s">
        <v>170</v>
      </c>
      <c r="L1172" s="304" t="s">
        <v>1700</v>
      </c>
      <c r="M1172" s="304"/>
      <c r="N1172" s="304" t="s">
        <v>1701</v>
      </c>
      <c r="O1172" s="304" t="s">
        <v>1700</v>
      </c>
      <c r="P1172" s="304"/>
      <c r="Q1172" s="304" t="s">
        <v>1701</v>
      </c>
      <c r="R1172" s="304" t="s">
        <v>1700</v>
      </c>
      <c r="S1172" s="304"/>
      <c r="T1172" s="304" t="s">
        <v>1701</v>
      </c>
      <c r="U1172" t="s">
        <v>170</v>
      </c>
      <c r="V1172" s="207" t="s">
        <v>1700</v>
      </c>
      <c r="W1172" s="207"/>
      <c r="X1172" s="207" t="s">
        <v>1701</v>
      </c>
      <c r="Y1172" s="207" t="s">
        <v>1700</v>
      </c>
      <c r="Z1172" s="207"/>
      <c r="AA1172" s="207" t="s">
        <v>1701</v>
      </c>
      <c r="AB1172" s="207" t="s">
        <v>1700</v>
      </c>
      <c r="AC1172" s="207"/>
      <c r="AD1172" s="207" t="s">
        <v>1701</v>
      </c>
      <c r="AE1172" t="s">
        <v>170</v>
      </c>
    </row>
    <row r="1173" spans="1:31" x14ac:dyDescent="0.3">
      <c r="A1173" t="s">
        <v>172</v>
      </c>
      <c r="B1173" s="2">
        <v>2430</v>
      </c>
      <c r="C1173" t="s">
        <v>170</v>
      </c>
      <c r="D1173" s="2">
        <v>129.09090909090901</v>
      </c>
      <c r="E1173" s="2">
        <v>2306</v>
      </c>
      <c r="F1173" t="s">
        <v>170</v>
      </c>
      <c r="G1173" s="14">
        <v>124.24242424242399</v>
      </c>
      <c r="H1173" s="2">
        <v>3457</v>
      </c>
      <c r="I1173" t="s">
        <v>170</v>
      </c>
      <c r="J1173" s="14">
        <v>244.84848</v>
      </c>
      <c r="K1173" s="301">
        <v>0.42263374485596705</v>
      </c>
      <c r="L1173" s="2">
        <v>248057</v>
      </c>
      <c r="M1173" t="s">
        <v>170</v>
      </c>
      <c r="N1173" s="2">
        <v>1032.72727272727</v>
      </c>
      <c r="O1173" s="2">
        <v>259700</v>
      </c>
      <c r="P1173" t="s">
        <v>170</v>
      </c>
      <c r="Q1173" s="14">
        <v>948.48484848484804</v>
      </c>
      <c r="R1173" s="2">
        <v>273556</v>
      </c>
      <c r="S1173" t="s">
        <v>170</v>
      </c>
      <c r="T1173" s="14">
        <v>804.24243200000001</v>
      </c>
      <c r="U1173" s="301">
        <v>0.10279492213483192</v>
      </c>
      <c r="V1173" s="2">
        <v>12392852</v>
      </c>
      <c r="W1173" s="27" t="s">
        <v>170</v>
      </c>
      <c r="X1173" s="2">
        <v>13533</v>
      </c>
      <c r="Y1173" s="2">
        <v>12717801</v>
      </c>
      <c r="Z1173" s="27" t="s">
        <v>170</v>
      </c>
      <c r="AA1173" s="14">
        <v>11122.42</v>
      </c>
      <c r="AB1173" s="2">
        <v>13103114</v>
      </c>
      <c r="AC1173" s="27" t="s">
        <v>170</v>
      </c>
      <c r="AD1173" s="14">
        <v>11237.58</v>
      </c>
      <c r="AE1173" s="27">
        <v>5.7000000000000002E-2</v>
      </c>
    </row>
    <row r="1174" spans="1:31" x14ac:dyDescent="0.3">
      <c r="A1174" t="s">
        <v>1582</v>
      </c>
      <c r="B1174" s="2">
        <v>1532</v>
      </c>
      <c r="C1174" s="301">
        <v>0.63045267489711931</v>
      </c>
      <c r="D1174" s="2">
        <v>127.87878787878699</v>
      </c>
      <c r="E1174" s="2">
        <v>1223</v>
      </c>
      <c r="F1174" s="301">
        <v>0.53035559410234168</v>
      </c>
      <c r="G1174" s="14">
        <v>135.75757575757501</v>
      </c>
      <c r="H1174" s="2">
        <v>1830</v>
      </c>
      <c r="I1174" s="301">
        <v>0.52936071738501589</v>
      </c>
      <c r="J1174" s="14">
        <v>273.33334400000001</v>
      </c>
      <c r="K1174" s="301">
        <v>0.19451697127937337</v>
      </c>
      <c r="L1174" s="2">
        <v>152284</v>
      </c>
      <c r="M1174" s="301">
        <v>0.61390728743796785</v>
      </c>
      <c r="N1174" s="2">
        <v>1058.7878787878701</v>
      </c>
      <c r="O1174" s="2">
        <v>147125</v>
      </c>
      <c r="P1174" s="301">
        <v>0.56651906045437039</v>
      </c>
      <c r="Q1174" s="14">
        <v>1218.7878787878701</v>
      </c>
      <c r="R1174" s="2">
        <v>161113</v>
      </c>
      <c r="S1174" s="301">
        <v>0.58895801956454985</v>
      </c>
      <c r="T1174" s="14">
        <v>1397.57581</v>
      </c>
      <c r="U1174" s="301">
        <v>5.797720049381419E-2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1588</v>
      </c>
      <c r="B1175" s="2">
        <v>1487</v>
      </c>
      <c r="C1175" s="301">
        <v>0.61193415637860082</v>
      </c>
      <c r="D1175" s="2">
        <v>137.575757575757</v>
      </c>
      <c r="E1175" s="2">
        <v>1213</v>
      </c>
      <c r="F1175" s="301">
        <v>0.52601908065915004</v>
      </c>
      <c r="G1175" s="14">
        <v>135.75757575757501</v>
      </c>
      <c r="H1175" s="2">
        <v>1830</v>
      </c>
      <c r="I1175" s="301">
        <v>0.52936071738501589</v>
      </c>
      <c r="J1175" s="14">
        <v>273.33334400000001</v>
      </c>
      <c r="K1175" s="301">
        <v>0.23066577000672495</v>
      </c>
      <c r="L1175" s="2">
        <v>151306</v>
      </c>
      <c r="M1175" s="301">
        <v>0.60996464522267058</v>
      </c>
      <c r="N1175" s="2">
        <v>1057.57575757575</v>
      </c>
      <c r="O1175" s="2">
        <v>146461</v>
      </c>
      <c r="P1175" s="301">
        <v>0.56396226415094342</v>
      </c>
      <c r="Q1175" s="14">
        <v>1228.4848484848401</v>
      </c>
      <c r="R1175" s="2">
        <v>160612</v>
      </c>
      <c r="S1175" s="301">
        <v>0.58712658468467149</v>
      </c>
      <c r="T1175" s="14">
        <v>1402.42419</v>
      </c>
      <c r="U1175" s="301">
        <v>6.1504500812922157E-2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1955</v>
      </c>
      <c r="B1176" s="2">
        <v>45</v>
      </c>
      <c r="C1176" s="301">
        <v>1.8518518518518517E-2</v>
      </c>
      <c r="D1176" s="2">
        <v>41.818181818181799</v>
      </c>
      <c r="E1176" s="2">
        <v>10</v>
      </c>
      <c r="F1176" s="301">
        <v>4.3365134431916736E-3</v>
      </c>
      <c r="G1176" s="14">
        <v>10.303030303030299</v>
      </c>
      <c r="H1176" s="2">
        <v>0</v>
      </c>
      <c r="I1176" s="301">
        <v>0</v>
      </c>
      <c r="J1176" s="14">
        <v>11.515152</v>
      </c>
      <c r="K1176" s="301">
        <v>-1</v>
      </c>
      <c r="L1176" s="2">
        <v>978</v>
      </c>
      <c r="M1176" s="301">
        <v>3.942642215297291E-3</v>
      </c>
      <c r="N1176" s="2">
        <v>150.30303030303</v>
      </c>
      <c r="O1176" s="2">
        <v>664</v>
      </c>
      <c r="P1176" s="301">
        <v>2.5567963034270314E-3</v>
      </c>
      <c r="Q1176" s="14">
        <v>96.969696969696898</v>
      </c>
      <c r="R1176" s="2">
        <v>501</v>
      </c>
      <c r="S1176" s="301">
        <v>1.831434879878343E-3</v>
      </c>
      <c r="T1176" s="14">
        <v>97.575760000000002</v>
      </c>
      <c r="U1176" s="301">
        <v>-0.48773006134969327</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1585</v>
      </c>
      <c r="B1177" s="2">
        <v>898</v>
      </c>
      <c r="C1177" s="301">
        <v>0.36954732510288069</v>
      </c>
      <c r="D1177" s="2">
        <v>92.121212121212096</v>
      </c>
      <c r="E1177" s="2">
        <v>1083</v>
      </c>
      <c r="F1177" s="301">
        <v>0.46964440589765827</v>
      </c>
      <c r="G1177" s="14">
        <v>122.424242424242</v>
      </c>
      <c r="H1177" s="2">
        <v>1627</v>
      </c>
      <c r="I1177" s="301">
        <v>0.47063928261498411</v>
      </c>
      <c r="J1177" s="14">
        <v>258.78787199999999</v>
      </c>
      <c r="K1177" s="301">
        <v>0.81180400890868598</v>
      </c>
      <c r="L1177" s="2">
        <v>95773</v>
      </c>
      <c r="M1177" s="301">
        <v>0.38609271256203209</v>
      </c>
      <c r="N1177" s="2">
        <v>1146.0606060606001</v>
      </c>
      <c r="O1177" s="2">
        <v>112575</v>
      </c>
      <c r="P1177" s="301">
        <v>0.43348093954562955</v>
      </c>
      <c r="Q1177" s="14">
        <v>1309.69696969696</v>
      </c>
      <c r="R1177" s="2">
        <v>112443</v>
      </c>
      <c r="S1177" s="301">
        <v>0.41104198043545015</v>
      </c>
      <c r="T1177" s="14">
        <v>1340</v>
      </c>
      <c r="U1177" s="301">
        <v>0.17405740657596608</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1588</v>
      </c>
      <c r="B1178" s="2">
        <v>898</v>
      </c>
      <c r="C1178" s="301">
        <v>0.36954732510288069</v>
      </c>
      <c r="D1178" s="2">
        <v>92.121212121212096</v>
      </c>
      <c r="E1178" s="2">
        <v>1083</v>
      </c>
      <c r="F1178" s="301">
        <v>0.46964440589765827</v>
      </c>
      <c r="G1178" s="14">
        <v>122.424242424242</v>
      </c>
      <c r="H1178" s="2">
        <v>1587</v>
      </c>
      <c r="I1178" s="301">
        <v>0.45906855655192363</v>
      </c>
      <c r="J1178" s="14">
        <v>255.75756799999999</v>
      </c>
      <c r="K1178" s="301">
        <v>0.767260579064588</v>
      </c>
      <c r="L1178" s="2">
        <v>94079</v>
      </c>
      <c r="M1178" s="301">
        <v>0.37926363698666032</v>
      </c>
      <c r="N1178" s="2">
        <v>1153.3333333333301</v>
      </c>
      <c r="O1178" s="2">
        <v>110703</v>
      </c>
      <c r="P1178" s="301">
        <v>0.42627262225644974</v>
      </c>
      <c r="Q1178" s="14">
        <v>1293.3333333333301</v>
      </c>
      <c r="R1178" s="2">
        <v>110626</v>
      </c>
      <c r="S1178" s="301">
        <v>0.404399830382079</v>
      </c>
      <c r="T1178" s="14">
        <v>1298.78784</v>
      </c>
      <c r="U1178" s="301">
        <v>0.17588409740749794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1955</v>
      </c>
      <c r="B1179" s="2">
        <v>0</v>
      </c>
      <c r="C1179" s="301">
        <v>0</v>
      </c>
      <c r="D1179" s="2">
        <v>80</v>
      </c>
      <c r="E1179" s="2">
        <v>0</v>
      </c>
      <c r="F1179" s="301">
        <v>0</v>
      </c>
      <c r="G1179" s="14">
        <v>10.303030303030299</v>
      </c>
      <c r="H1179" s="2">
        <v>40</v>
      </c>
      <c r="I1179" s="301">
        <v>1.1570726063060458E-2</v>
      </c>
      <c r="J1179" s="14">
        <v>30.30303</v>
      </c>
      <c r="L1179" s="2">
        <v>1694</v>
      </c>
      <c r="M1179" s="301">
        <v>6.8290755753717897E-3</v>
      </c>
      <c r="N1179" s="2">
        <v>193.333333333333</v>
      </c>
      <c r="O1179" s="2">
        <v>1872</v>
      </c>
      <c r="P1179" s="301">
        <v>7.208317289179823E-3</v>
      </c>
      <c r="Q1179" s="14">
        <v>180</v>
      </c>
      <c r="R1179" s="2">
        <v>1817</v>
      </c>
      <c r="S1179" s="301">
        <v>6.6421500533711559E-3</v>
      </c>
      <c r="T1179" s="14">
        <v>239.393936</v>
      </c>
      <c r="U1179" s="301">
        <v>7.260920897284534E-2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3" t="s">
        <v>1956</v>
      </c>
      <c r="B1181" s="303"/>
      <c r="C1181" s="303"/>
      <c r="D1181" s="303"/>
      <c r="E1181" s="303"/>
      <c r="F1181" s="303"/>
      <c r="G1181" s="303"/>
      <c r="H1181" s="303"/>
      <c r="I1181" s="303"/>
      <c r="J1181" s="303"/>
      <c r="K1181" s="303"/>
      <c r="L1181" s="303"/>
      <c r="M1181" s="303"/>
      <c r="N1181" s="303"/>
      <c r="O1181" s="303"/>
      <c r="P1181" s="303"/>
      <c r="Q1181" s="303"/>
      <c r="R1181" s="303"/>
      <c r="S1181" s="303"/>
      <c r="T1181" s="303"/>
      <c r="U1181" s="303"/>
      <c r="V1181" s="122"/>
      <c r="W1181" s="122"/>
      <c r="X1181" s="122"/>
      <c r="Y1181" s="122"/>
      <c r="Z1181" s="122"/>
      <c r="AA1181" s="122"/>
      <c r="AB1181" s="122"/>
      <c r="AC1181" s="122"/>
      <c r="AD1181" s="122"/>
      <c r="AE1181" s="122"/>
    </row>
    <row r="1182" spans="1:31" x14ac:dyDescent="0.3">
      <c r="B1182" s="304" t="s">
        <v>1700</v>
      </c>
      <c r="C1182" s="304"/>
      <c r="D1182" s="304" t="s">
        <v>1701</v>
      </c>
      <c r="E1182" s="304" t="s">
        <v>1700</v>
      </c>
      <c r="F1182" s="304"/>
      <c r="G1182" s="304" t="s">
        <v>1701</v>
      </c>
      <c r="H1182" s="304" t="s">
        <v>1700</v>
      </c>
      <c r="I1182" s="304"/>
      <c r="J1182" s="304" t="s">
        <v>1701</v>
      </c>
      <c r="K1182" t="s">
        <v>170</v>
      </c>
      <c r="L1182" s="304" t="s">
        <v>1700</v>
      </c>
      <c r="M1182" s="304"/>
      <c r="N1182" s="304" t="s">
        <v>1701</v>
      </c>
      <c r="O1182" s="304" t="s">
        <v>1700</v>
      </c>
      <c r="P1182" s="304"/>
      <c r="Q1182" s="304" t="s">
        <v>1701</v>
      </c>
      <c r="R1182" s="304" t="s">
        <v>1700</v>
      </c>
      <c r="S1182" s="304"/>
      <c r="T1182" s="304" t="s">
        <v>1701</v>
      </c>
      <c r="U1182" t="s">
        <v>170</v>
      </c>
      <c r="V1182" s="207" t="s">
        <v>1700</v>
      </c>
      <c r="W1182" s="207"/>
      <c r="X1182" s="207" t="s">
        <v>1701</v>
      </c>
      <c r="Y1182" s="207" t="s">
        <v>1700</v>
      </c>
      <c r="Z1182" s="207"/>
      <c r="AA1182" s="207" t="s">
        <v>1701</v>
      </c>
      <c r="AB1182" s="207" t="s">
        <v>1700</v>
      </c>
      <c r="AC1182" s="207"/>
      <c r="AD1182" s="207" t="s">
        <v>1701</v>
      </c>
      <c r="AE1182" t="s">
        <v>170</v>
      </c>
    </row>
    <row r="1183" spans="1:31" x14ac:dyDescent="0.3">
      <c r="A1183" t="s">
        <v>1413</v>
      </c>
      <c r="B1183" s="15">
        <v>652</v>
      </c>
      <c r="C1183" t="s">
        <v>170</v>
      </c>
      <c r="D1183" s="15">
        <v>141.81818181818099</v>
      </c>
      <c r="E1183" s="15">
        <v>813</v>
      </c>
      <c r="F1183" t="s">
        <v>170</v>
      </c>
      <c r="G1183" s="15">
        <v>137.575757575757</v>
      </c>
      <c r="H1183" s="2">
        <v>783</v>
      </c>
      <c r="I1183" t="s">
        <v>170</v>
      </c>
      <c r="J1183" s="14">
        <v>179.393936</v>
      </c>
      <c r="K1183" s="301">
        <v>0.20092024539877301</v>
      </c>
      <c r="L1183" s="15">
        <v>810</v>
      </c>
      <c r="M1183" t="s">
        <v>170</v>
      </c>
      <c r="N1183" s="15">
        <v>5.4545454545454497</v>
      </c>
      <c r="O1183" s="15">
        <v>888</v>
      </c>
      <c r="P1183" t="s">
        <v>170</v>
      </c>
      <c r="Q1183" s="15">
        <v>6.0606060606060597</v>
      </c>
      <c r="R1183" s="2">
        <v>994</v>
      </c>
      <c r="S1183" t="s">
        <v>170</v>
      </c>
      <c r="T1183" s="14">
        <v>6.0606059999999999</v>
      </c>
      <c r="U1183" s="301">
        <v>0.2271604938271605</v>
      </c>
      <c r="V1183" s="2">
        <v>1147</v>
      </c>
      <c r="W1183" s="27" t="s">
        <v>170</v>
      </c>
      <c r="X1183" s="2">
        <v>1</v>
      </c>
      <c r="Y1183" s="2">
        <v>1255</v>
      </c>
      <c r="Z1183" s="27" t="s">
        <v>170</v>
      </c>
      <c r="AA1183" s="14">
        <v>1</v>
      </c>
      <c r="AB1183" s="2">
        <v>1586</v>
      </c>
      <c r="AC1183" s="27" t="s">
        <v>170</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3" t="s">
        <v>1957</v>
      </c>
      <c r="B1185" s="303"/>
      <c r="C1185" s="303"/>
      <c r="D1185" s="303"/>
      <c r="E1185" s="303"/>
      <c r="F1185" s="303"/>
      <c r="G1185" s="303"/>
      <c r="H1185" s="303"/>
      <c r="I1185" s="303"/>
      <c r="J1185" s="303"/>
      <c r="K1185" s="303"/>
      <c r="L1185" s="303"/>
      <c r="M1185" s="303"/>
      <c r="N1185" s="303"/>
      <c r="O1185" s="303"/>
      <c r="P1185" s="303"/>
      <c r="Q1185" s="303"/>
      <c r="R1185" s="303"/>
      <c r="S1185" s="303"/>
      <c r="T1185" s="303"/>
      <c r="U1185" s="303"/>
      <c r="V1185" s="122"/>
      <c r="W1185" s="122"/>
      <c r="X1185" s="122"/>
      <c r="Y1185" s="122"/>
      <c r="Z1185" s="122"/>
      <c r="AA1185" s="122"/>
      <c r="AB1185" s="122"/>
      <c r="AC1185" s="122"/>
      <c r="AD1185" s="122"/>
      <c r="AE1185" s="122"/>
    </row>
    <row r="1186" spans="1:31" x14ac:dyDescent="0.3">
      <c r="B1186" s="304" t="s">
        <v>1700</v>
      </c>
      <c r="C1186" s="304"/>
      <c r="D1186" s="304" t="s">
        <v>1701</v>
      </c>
      <c r="E1186" s="304" t="s">
        <v>1700</v>
      </c>
      <c r="F1186" s="304"/>
      <c r="G1186" s="304" t="s">
        <v>1701</v>
      </c>
      <c r="H1186" s="304" t="s">
        <v>1700</v>
      </c>
      <c r="I1186" s="304"/>
      <c r="J1186" s="304" t="s">
        <v>1701</v>
      </c>
      <c r="K1186" t="s">
        <v>170</v>
      </c>
      <c r="L1186" s="304" t="s">
        <v>1700</v>
      </c>
      <c r="M1186" s="304"/>
      <c r="N1186" s="304" t="s">
        <v>1701</v>
      </c>
      <c r="O1186" s="304" t="s">
        <v>1700</v>
      </c>
      <c r="P1186" s="304"/>
      <c r="Q1186" s="304" t="s">
        <v>1701</v>
      </c>
      <c r="R1186" s="304" t="s">
        <v>1700</v>
      </c>
      <c r="S1186" s="304"/>
      <c r="T1186" s="304" t="s">
        <v>1701</v>
      </c>
      <c r="U1186" t="s">
        <v>170</v>
      </c>
      <c r="V1186" s="207" t="s">
        <v>1700</v>
      </c>
      <c r="W1186" s="207"/>
      <c r="X1186" s="207" t="s">
        <v>1701</v>
      </c>
      <c r="Y1186" s="207" t="s">
        <v>1700</v>
      </c>
      <c r="Z1186" s="207"/>
      <c r="AA1186" s="207" t="s">
        <v>1701</v>
      </c>
      <c r="AB1186" s="207" t="s">
        <v>1700</v>
      </c>
      <c r="AC1186" s="207"/>
      <c r="AD1186" s="207" t="s">
        <v>1701</v>
      </c>
      <c r="AE1186" t="s">
        <v>170</v>
      </c>
    </row>
    <row r="1187" spans="1:31" x14ac:dyDescent="0.3">
      <c r="A1187" t="s">
        <v>172</v>
      </c>
      <c r="B1187" s="2">
        <v>898</v>
      </c>
      <c r="C1187" t="s">
        <v>170</v>
      </c>
      <c r="D1187" s="2">
        <v>92.121212121212096</v>
      </c>
      <c r="E1187" s="2">
        <v>1083</v>
      </c>
      <c r="F1187" t="s">
        <v>170</v>
      </c>
      <c r="G1187" s="14">
        <v>122.424242424242</v>
      </c>
      <c r="H1187" s="2">
        <v>1627</v>
      </c>
      <c r="I1187" t="s">
        <v>170</v>
      </c>
      <c r="J1187" s="14">
        <v>258.78787199999999</v>
      </c>
      <c r="K1187" s="301">
        <v>0.81180400890868598</v>
      </c>
      <c r="L1187" s="2">
        <v>95773</v>
      </c>
      <c r="M1187" t="s">
        <v>170</v>
      </c>
      <c r="N1187" s="2">
        <v>1146.0606060606001</v>
      </c>
      <c r="O1187" s="2">
        <v>112575</v>
      </c>
      <c r="P1187" t="s">
        <v>170</v>
      </c>
      <c r="Q1187" s="14">
        <v>1309.69696969696</v>
      </c>
      <c r="R1187" s="2">
        <v>112443</v>
      </c>
      <c r="S1187" t="s">
        <v>170</v>
      </c>
      <c r="T1187" s="14">
        <v>1340</v>
      </c>
      <c r="U1187" s="301">
        <v>0.17405740657596608</v>
      </c>
      <c r="V1187" s="2">
        <v>5280802</v>
      </c>
      <c r="W1187" s="27" t="s">
        <v>170</v>
      </c>
      <c r="X1187" s="2">
        <v>12172</v>
      </c>
      <c r="Y1187" s="2">
        <v>5808625</v>
      </c>
      <c r="Z1187" s="27" t="s">
        <v>170</v>
      </c>
      <c r="AA1187" s="14">
        <v>12618.79</v>
      </c>
      <c r="AB1187" s="2">
        <v>5861796</v>
      </c>
      <c r="AC1187" s="27" t="s">
        <v>170</v>
      </c>
      <c r="AD1187" s="14">
        <v>12320</v>
      </c>
      <c r="AE1187" s="27">
        <v>0.11</v>
      </c>
    </row>
    <row r="1188" spans="1:31" x14ac:dyDescent="0.3">
      <c r="A1188" t="s">
        <v>1958</v>
      </c>
      <c r="B1188" s="2">
        <v>29</v>
      </c>
      <c r="C1188" s="301">
        <v>3.2293986636971049E-2</v>
      </c>
      <c r="D1188" s="2">
        <v>21.818181818181799</v>
      </c>
      <c r="E1188" s="2">
        <v>11</v>
      </c>
      <c r="F1188" s="301">
        <v>1.0156971375807941E-2</v>
      </c>
      <c r="G1188" s="14">
        <v>10.303030303030299</v>
      </c>
      <c r="H1188" s="2">
        <v>129</v>
      </c>
      <c r="I1188" s="301">
        <v>7.9287031346035652E-2</v>
      </c>
      <c r="J1188" s="14">
        <v>99.393936199999999</v>
      </c>
      <c r="K1188" s="301">
        <v>3.4482758620689653</v>
      </c>
      <c r="L1188" s="2">
        <v>3107</v>
      </c>
      <c r="M1188" s="301">
        <v>3.2441293475196559E-2</v>
      </c>
      <c r="N1188" s="2">
        <v>246.666666666666</v>
      </c>
      <c r="O1188" s="2">
        <v>3592</v>
      </c>
      <c r="P1188" s="301">
        <v>3.1907617144126141E-2</v>
      </c>
      <c r="Q1188" s="14">
        <v>249.09090909090901</v>
      </c>
      <c r="R1188" s="2">
        <v>2993</v>
      </c>
      <c r="S1188" s="301">
        <v>2.6617930862748235E-2</v>
      </c>
      <c r="T1188" s="14">
        <v>326.06060000000002</v>
      </c>
      <c r="U1188" s="301">
        <v>-3.6691342130672676E-2</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1959</v>
      </c>
      <c r="B1189" s="2">
        <v>45</v>
      </c>
      <c r="C1189" s="301">
        <v>5.0111358574610243E-2</v>
      </c>
      <c r="D1189" s="2">
        <v>43.030303030303003</v>
      </c>
      <c r="E1189" s="2">
        <v>66</v>
      </c>
      <c r="F1189" s="301">
        <v>6.0941828254847646E-2</v>
      </c>
      <c r="G1189" s="14">
        <v>45.454545454545404</v>
      </c>
      <c r="H1189" s="2">
        <v>245</v>
      </c>
      <c r="I1189" s="301">
        <v>0.1505838967424708</v>
      </c>
      <c r="J1189" s="14">
        <v>137.57576</v>
      </c>
      <c r="K1189" s="301">
        <v>4.4444444444444446</v>
      </c>
      <c r="L1189" s="2">
        <v>7110</v>
      </c>
      <c r="M1189" s="301">
        <v>7.4238042036899751E-2</v>
      </c>
      <c r="N1189" s="2">
        <v>375.15151515151501</v>
      </c>
      <c r="O1189" s="2">
        <v>8930</v>
      </c>
      <c r="P1189" s="301">
        <v>7.932489451476793E-2</v>
      </c>
      <c r="Q1189" s="14">
        <v>430.30303030303003</v>
      </c>
      <c r="R1189" s="2">
        <v>8090</v>
      </c>
      <c r="S1189" s="301">
        <v>7.1947564543813305E-2</v>
      </c>
      <c r="T1189" s="14">
        <v>526.66669999999999</v>
      </c>
      <c r="U1189" s="301">
        <v>0.13783403656821377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1960</v>
      </c>
      <c r="B1190" s="2">
        <v>94</v>
      </c>
      <c r="C1190" s="301">
        <v>0.10467706013363029</v>
      </c>
      <c r="D1190" s="2">
        <v>44.2424242424242</v>
      </c>
      <c r="E1190" s="2">
        <v>129</v>
      </c>
      <c r="F1190" s="301">
        <v>0.11911357340720222</v>
      </c>
      <c r="G1190" s="14">
        <v>73.3333333333333</v>
      </c>
      <c r="H1190" s="2">
        <v>88</v>
      </c>
      <c r="I1190" s="301">
        <v>5.4087277197295634E-2</v>
      </c>
      <c r="J1190" s="14">
        <v>51.515152</v>
      </c>
      <c r="K1190" s="301">
        <v>-6.3829787234042548E-2</v>
      </c>
      <c r="L1190" s="2">
        <v>10307</v>
      </c>
      <c r="M1190" s="301">
        <v>0.10761905756319631</v>
      </c>
      <c r="N1190" s="2">
        <v>522.42424242424204</v>
      </c>
      <c r="O1190" s="2">
        <v>12511</v>
      </c>
      <c r="P1190" s="301">
        <v>0.11113479902287364</v>
      </c>
      <c r="Q1190" s="14">
        <v>532.72727272727195</v>
      </c>
      <c r="R1190" s="2">
        <v>12118</v>
      </c>
      <c r="S1190" s="301">
        <v>0.10777015910283433</v>
      </c>
      <c r="T1190" s="14">
        <v>615.75756799999999</v>
      </c>
      <c r="U1190" s="301">
        <v>0.1757058309886485</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1961</v>
      </c>
      <c r="B1191" s="2">
        <v>113</v>
      </c>
      <c r="C1191" s="301">
        <v>0.12583518930957685</v>
      </c>
      <c r="D1191" s="2">
        <v>55.757575757575701</v>
      </c>
      <c r="E1191" s="2">
        <v>118</v>
      </c>
      <c r="F1191" s="301">
        <v>0.10895660203139428</v>
      </c>
      <c r="G1191" s="14">
        <v>47.878787878787797</v>
      </c>
      <c r="H1191" s="2">
        <v>72</v>
      </c>
      <c r="I1191" s="301">
        <v>4.4253226797787336E-2</v>
      </c>
      <c r="J1191" s="14">
        <v>54.5454559</v>
      </c>
      <c r="K1191" s="301">
        <v>-0.36283185840707965</v>
      </c>
      <c r="L1191" s="2">
        <v>10657</v>
      </c>
      <c r="M1191" s="301">
        <v>0.11127353220636296</v>
      </c>
      <c r="N1191" s="2">
        <v>517.57575757575705</v>
      </c>
      <c r="O1191" s="2">
        <v>12002</v>
      </c>
      <c r="P1191" s="301">
        <v>0.10661336886520098</v>
      </c>
      <c r="Q1191" s="14">
        <v>507.87878787878799</v>
      </c>
      <c r="R1191" s="2">
        <v>12473</v>
      </c>
      <c r="S1191" s="301">
        <v>0.11092731428368151</v>
      </c>
      <c r="T1191" s="14">
        <v>652.12120000000004</v>
      </c>
      <c r="U1191" s="301">
        <v>0.17040442901379374</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1962</v>
      </c>
      <c r="B1192" s="2">
        <v>68</v>
      </c>
      <c r="C1192" s="301">
        <v>7.5723830734966593E-2</v>
      </c>
      <c r="D1192" s="2">
        <v>44.848484848484802</v>
      </c>
      <c r="E1192" s="2">
        <v>84</v>
      </c>
      <c r="F1192" s="301">
        <v>7.7562326869806089E-2</v>
      </c>
      <c r="G1192" s="14">
        <v>46.6666666666666</v>
      </c>
      <c r="H1192" s="2">
        <v>230</v>
      </c>
      <c r="I1192" s="301">
        <v>0.14136447449293177</v>
      </c>
      <c r="J1192" s="14">
        <v>181.21212800000001</v>
      </c>
      <c r="K1192" s="301">
        <v>2.3823529411764706</v>
      </c>
      <c r="L1192" s="2">
        <v>9631</v>
      </c>
      <c r="M1192" s="301">
        <v>0.100560700823823</v>
      </c>
      <c r="N1192" s="2">
        <v>441.81818181818102</v>
      </c>
      <c r="O1192" s="2">
        <v>10999</v>
      </c>
      <c r="P1192" s="301">
        <v>9.7703753053519873E-2</v>
      </c>
      <c r="Q1192" s="14">
        <v>525.45454545454504</v>
      </c>
      <c r="R1192" s="2">
        <v>11739</v>
      </c>
      <c r="S1192" s="301">
        <v>0.10439956244497212</v>
      </c>
      <c r="T1192" s="14">
        <v>627.87879999999996</v>
      </c>
      <c r="U1192" s="301">
        <v>0.2188765444917454</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1963</v>
      </c>
      <c r="B1193" s="2">
        <v>137</v>
      </c>
      <c r="C1193" s="301">
        <v>0.15256124721603564</v>
      </c>
      <c r="D1193" s="2">
        <v>62.424242424242401</v>
      </c>
      <c r="E1193" s="2">
        <v>96</v>
      </c>
      <c r="F1193" s="301">
        <v>8.8642659279778394E-2</v>
      </c>
      <c r="G1193" s="14">
        <v>59.393939393939398</v>
      </c>
      <c r="H1193" s="2">
        <v>176</v>
      </c>
      <c r="I1193" s="301">
        <v>0.10817455439459127</v>
      </c>
      <c r="J1193" s="14">
        <v>98.181816100000006</v>
      </c>
      <c r="K1193" s="301">
        <v>0.28467153284671531</v>
      </c>
      <c r="L1193" s="2">
        <v>8409</v>
      </c>
      <c r="M1193" s="301">
        <v>8.7801363641109714E-2</v>
      </c>
      <c r="N1193" s="2">
        <v>454.54545454545399</v>
      </c>
      <c r="O1193" s="2">
        <v>8802</v>
      </c>
      <c r="P1193" s="301">
        <v>7.8187874750166558E-2</v>
      </c>
      <c r="Q1193" s="14">
        <v>452.72727272727201</v>
      </c>
      <c r="R1193" s="2">
        <v>9925</v>
      </c>
      <c r="S1193" s="301">
        <v>8.8266944140586792E-2</v>
      </c>
      <c r="T1193" s="14">
        <v>485.45455900000002</v>
      </c>
      <c r="U1193" s="301">
        <v>0.18028303008681176</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1964</v>
      </c>
      <c r="B1194" s="2">
        <v>61</v>
      </c>
      <c r="C1194" s="301">
        <v>6.7928730512249444E-2</v>
      </c>
      <c r="D1194" s="2">
        <v>29.696969696969699</v>
      </c>
      <c r="E1194" s="2">
        <v>105</v>
      </c>
      <c r="F1194" s="301">
        <v>9.6952908587257622E-2</v>
      </c>
      <c r="G1194" s="14">
        <v>54.545454545454497</v>
      </c>
      <c r="H1194" s="2">
        <v>0</v>
      </c>
      <c r="I1194" s="301">
        <v>0</v>
      </c>
      <c r="J1194" s="14">
        <v>11.515152</v>
      </c>
      <c r="K1194" s="301">
        <v>-1</v>
      </c>
      <c r="L1194" s="2">
        <v>6125</v>
      </c>
      <c r="M1194" s="301">
        <v>6.3953306255416453E-2</v>
      </c>
      <c r="N1194" s="2">
        <v>339.39393939393898</v>
      </c>
      <c r="O1194" s="2">
        <v>7778</v>
      </c>
      <c r="P1194" s="301">
        <v>6.9091716633355546E-2</v>
      </c>
      <c r="Q1194" s="14">
        <v>384.24242424242402</v>
      </c>
      <c r="R1194" s="2">
        <v>8011</v>
      </c>
      <c r="S1194" s="301">
        <v>7.1244986348638864E-2</v>
      </c>
      <c r="T1194" s="14">
        <v>528.48486300000002</v>
      </c>
      <c r="U1194" s="301">
        <v>0.30791836734693878</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1965</v>
      </c>
      <c r="B1195" s="2">
        <v>62</v>
      </c>
      <c r="C1195" s="301">
        <v>6.9042316258351888E-2</v>
      </c>
      <c r="D1195" s="2">
        <v>46.6666666666666</v>
      </c>
      <c r="E1195" s="2">
        <v>85</v>
      </c>
      <c r="F1195" s="301">
        <v>7.8485687903970452E-2</v>
      </c>
      <c r="G1195" s="14">
        <v>40</v>
      </c>
      <c r="H1195" s="2">
        <v>38</v>
      </c>
      <c r="I1195" s="301">
        <v>2.3355869698832205E-2</v>
      </c>
      <c r="J1195" s="14">
        <v>29.090910000000001</v>
      </c>
      <c r="K1195" s="301">
        <v>-0.38709677419354838</v>
      </c>
      <c r="L1195" s="2">
        <v>9174</v>
      </c>
      <c r="M1195" s="301">
        <v>9.5789001075459679E-2</v>
      </c>
      <c r="N1195" s="2">
        <v>466.666666666666</v>
      </c>
      <c r="O1195" s="2">
        <v>10695</v>
      </c>
      <c r="P1195" s="301">
        <v>9.5003331112591599E-2</v>
      </c>
      <c r="Q1195" s="14">
        <v>450.30303030303003</v>
      </c>
      <c r="R1195" s="2">
        <v>11151</v>
      </c>
      <c r="S1195" s="301">
        <v>9.9170246258104111E-2</v>
      </c>
      <c r="T1195" s="14">
        <v>513.33330000000001</v>
      </c>
      <c r="U1195" s="301">
        <v>0.21550032701111838</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1966</v>
      </c>
      <c r="B1196" s="2">
        <v>202</v>
      </c>
      <c r="C1196" s="301">
        <v>0.22494432071269488</v>
      </c>
      <c r="D1196" s="2">
        <v>68.484848484848399</v>
      </c>
      <c r="E1196" s="2">
        <v>318</v>
      </c>
      <c r="F1196" s="301">
        <v>0.29362880886426596</v>
      </c>
      <c r="G1196" s="14">
        <v>87.878787878787904</v>
      </c>
      <c r="H1196" s="2">
        <v>567</v>
      </c>
      <c r="I1196" s="301">
        <v>0.3484941610325753</v>
      </c>
      <c r="J1196" s="14">
        <v>191.515152</v>
      </c>
      <c r="K1196" s="301">
        <v>1.806930693069307</v>
      </c>
      <c r="L1196" s="2">
        <v>25281</v>
      </c>
      <c r="M1196" s="301">
        <v>0.26396792415398912</v>
      </c>
      <c r="N1196" s="2">
        <v>725.45454545454504</v>
      </c>
      <c r="O1196" s="2">
        <v>30205</v>
      </c>
      <c r="P1196" s="301">
        <v>0.26831001554519207</v>
      </c>
      <c r="Q1196" s="14">
        <v>693.33333333333303</v>
      </c>
      <c r="R1196" s="2">
        <v>28056</v>
      </c>
      <c r="S1196" s="301">
        <v>0.24951308663055949</v>
      </c>
      <c r="T1196" s="14">
        <v>713.93939999999998</v>
      </c>
      <c r="U1196" s="301">
        <v>0.10976622760175626</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1967</v>
      </c>
      <c r="B1197" s="2">
        <v>87</v>
      </c>
      <c r="C1197" s="301">
        <v>9.688195991091314E-2</v>
      </c>
      <c r="D1197" s="2">
        <v>50.909090909090899</v>
      </c>
      <c r="E1197" s="2">
        <v>71</v>
      </c>
      <c r="F1197" s="301">
        <v>6.5558633425669435E-2</v>
      </c>
      <c r="G1197" s="14">
        <v>41.212121212121197</v>
      </c>
      <c r="H1197" s="2">
        <v>82</v>
      </c>
      <c r="I1197" s="301">
        <v>5.0399508297480022E-2</v>
      </c>
      <c r="J1197" s="14">
        <v>78.181816100000006</v>
      </c>
      <c r="K1197" s="301">
        <v>-5.7471264367816091E-2</v>
      </c>
      <c r="L1197" s="2">
        <v>5972</v>
      </c>
      <c r="M1197" s="301">
        <v>6.2355778768546456E-2</v>
      </c>
      <c r="N1197" s="2">
        <v>307.27272727272702</v>
      </c>
      <c r="O1197" s="2">
        <v>7061</v>
      </c>
      <c r="P1197" s="301">
        <v>6.2722629358205634E-2</v>
      </c>
      <c r="Q1197" s="14">
        <v>347.27272727272702</v>
      </c>
      <c r="R1197" s="2">
        <v>7887</v>
      </c>
      <c r="S1197" s="301">
        <v>7.0142205384061254E-2</v>
      </c>
      <c r="T1197" s="14">
        <v>521.21209999999996</v>
      </c>
      <c r="U1197" s="301">
        <v>0.32066309444072338</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3" t="s">
        <v>1968</v>
      </c>
      <c r="B1199" s="303"/>
      <c r="C1199" s="303"/>
      <c r="D1199" s="303"/>
      <c r="E1199" s="303"/>
      <c r="F1199" s="303"/>
      <c r="G1199" s="303"/>
      <c r="H1199" s="303"/>
      <c r="I1199" s="303"/>
      <c r="J1199" s="303"/>
      <c r="K1199" s="303"/>
      <c r="L1199" s="303"/>
      <c r="M1199" s="303"/>
      <c r="N1199" s="303"/>
      <c r="O1199" s="303"/>
      <c r="P1199" s="303"/>
      <c r="Q1199" s="303"/>
      <c r="R1199" s="303"/>
      <c r="S1199" s="303"/>
      <c r="T1199" s="303"/>
      <c r="U1199" s="303"/>
      <c r="V1199" s="122"/>
      <c r="W1199" s="122"/>
      <c r="X1199" s="122"/>
      <c r="Y1199" s="122"/>
      <c r="Z1199" s="122"/>
      <c r="AA1199" s="122"/>
      <c r="AB1199" s="122"/>
      <c r="AC1199" s="122"/>
      <c r="AD1199" s="122"/>
      <c r="AE1199" s="122"/>
    </row>
    <row r="1200" spans="1:31" x14ac:dyDescent="0.3">
      <c r="B1200" s="304" t="s">
        <v>1700</v>
      </c>
      <c r="C1200" s="304"/>
      <c r="D1200" s="304" t="s">
        <v>1701</v>
      </c>
      <c r="E1200" s="304" t="s">
        <v>1700</v>
      </c>
      <c r="F1200" s="304"/>
      <c r="G1200" s="304" t="s">
        <v>1701</v>
      </c>
      <c r="H1200" s="304" t="s">
        <v>1700</v>
      </c>
      <c r="I1200" s="304"/>
      <c r="J1200" s="304" t="s">
        <v>1701</v>
      </c>
      <c r="K1200" t="s">
        <v>170</v>
      </c>
      <c r="L1200" s="304" t="s">
        <v>1700</v>
      </c>
      <c r="M1200" s="304"/>
      <c r="N1200" s="304" t="s">
        <v>1701</v>
      </c>
      <c r="O1200" s="304" t="s">
        <v>1700</v>
      </c>
      <c r="P1200" s="304"/>
      <c r="Q1200" s="304" t="s">
        <v>1701</v>
      </c>
      <c r="R1200" s="304" t="s">
        <v>1700</v>
      </c>
      <c r="S1200" s="304"/>
      <c r="T1200" s="304" t="s">
        <v>1701</v>
      </c>
      <c r="U1200" t="s">
        <v>170</v>
      </c>
      <c r="V1200" s="207" t="s">
        <v>1700</v>
      </c>
      <c r="W1200" s="207"/>
      <c r="X1200" s="207" t="s">
        <v>1701</v>
      </c>
      <c r="Y1200" s="207" t="s">
        <v>1700</v>
      </c>
      <c r="Z1200" s="207"/>
      <c r="AA1200" s="207" t="s">
        <v>1701</v>
      </c>
      <c r="AB1200" s="207" t="s">
        <v>1700</v>
      </c>
      <c r="AC1200" s="207"/>
      <c r="AD1200" s="207" t="s">
        <v>1701</v>
      </c>
      <c r="AE1200" t="s">
        <v>170</v>
      </c>
    </row>
    <row r="1201" spans="1:31" x14ac:dyDescent="0.3">
      <c r="A1201" t="s">
        <v>1969</v>
      </c>
      <c r="B1201" s="306">
        <v>0.32100000000000001</v>
      </c>
      <c r="C1201" t="s">
        <v>170</v>
      </c>
      <c r="D1201" s="306">
        <v>2.9090909090908997E-2</v>
      </c>
      <c r="E1201" s="2">
        <v>35.1</v>
      </c>
      <c r="F1201" t="s">
        <v>170</v>
      </c>
      <c r="G1201" s="14">
        <v>4.1212121212121202</v>
      </c>
      <c r="H1201" s="14">
        <v>30.2</v>
      </c>
      <c r="I1201" t="s">
        <v>170</v>
      </c>
      <c r="J1201" s="14">
        <v>5.2727274900000003</v>
      </c>
      <c r="K1201" s="301">
        <v>-5.9190031152648037E-2</v>
      </c>
      <c r="L1201" s="306">
        <v>0.32400000000000001</v>
      </c>
      <c r="M1201" t="s">
        <v>170</v>
      </c>
      <c r="N1201" s="306">
        <v>4.8484848484847999E-3</v>
      </c>
      <c r="O1201" s="2">
        <v>32.700000000000003</v>
      </c>
      <c r="P1201" t="s">
        <v>170</v>
      </c>
      <c r="Q1201" s="14">
        <v>0.42424242424241998</v>
      </c>
      <c r="R1201" s="14">
        <v>32.5</v>
      </c>
      <c r="S1201" t="s">
        <v>170</v>
      </c>
      <c r="T1201" s="14">
        <v>0.42424243699999997</v>
      </c>
      <c r="U1201" s="301">
        <v>3.0864197530864638E-3</v>
      </c>
      <c r="V1201" s="28">
        <v>0.33</v>
      </c>
      <c r="W1201" s="27" t="s">
        <v>170</v>
      </c>
      <c r="X1201" s="28">
        <v>0</v>
      </c>
      <c r="Y1201" s="14">
        <v>34</v>
      </c>
      <c r="Z1201" s="27" t="s">
        <v>170</v>
      </c>
      <c r="AA1201" s="14">
        <v>0.12</v>
      </c>
      <c r="AB1201" s="14">
        <v>32.200000000000003</v>
      </c>
      <c r="AC1201" s="27" t="s">
        <v>170</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3" t="s">
        <v>1970</v>
      </c>
      <c r="B1203" s="303"/>
      <c r="C1203" s="303"/>
      <c r="D1203" s="303"/>
      <c r="E1203" s="303"/>
      <c r="F1203" s="303"/>
      <c r="G1203" s="303"/>
      <c r="H1203" s="303"/>
      <c r="I1203" s="303"/>
      <c r="J1203" s="303"/>
      <c r="K1203" s="303"/>
      <c r="L1203" s="303"/>
      <c r="M1203" s="303"/>
      <c r="N1203" s="303"/>
      <c r="O1203" s="303"/>
      <c r="P1203" s="303"/>
      <c r="Q1203" s="303"/>
      <c r="R1203" s="303"/>
      <c r="S1203" s="303"/>
      <c r="T1203" s="303"/>
      <c r="U1203" s="303"/>
      <c r="V1203" s="122"/>
      <c r="W1203" s="122"/>
      <c r="X1203" s="122"/>
      <c r="Y1203" s="122"/>
      <c r="Z1203" s="122"/>
      <c r="AA1203" s="122"/>
      <c r="AB1203" s="122"/>
      <c r="AC1203" s="122"/>
      <c r="AD1203" s="122"/>
      <c r="AE1203" s="122"/>
    </row>
    <row r="1204" spans="1:31" x14ac:dyDescent="0.3">
      <c r="B1204" s="304" t="s">
        <v>1700</v>
      </c>
      <c r="C1204" s="304"/>
      <c r="D1204" s="304" t="s">
        <v>1701</v>
      </c>
      <c r="E1204" s="304" t="s">
        <v>1700</v>
      </c>
      <c r="F1204" s="304"/>
      <c r="G1204" s="304" t="s">
        <v>1701</v>
      </c>
      <c r="H1204" s="304" t="s">
        <v>1700</v>
      </c>
      <c r="I1204" s="304"/>
      <c r="J1204" s="304" t="s">
        <v>1701</v>
      </c>
      <c r="K1204" t="s">
        <v>170</v>
      </c>
      <c r="L1204" s="304" t="s">
        <v>1700</v>
      </c>
      <c r="M1204" s="304"/>
      <c r="N1204" s="304" t="s">
        <v>1701</v>
      </c>
      <c r="O1204" s="304" t="s">
        <v>1700</v>
      </c>
      <c r="P1204" s="304"/>
      <c r="Q1204" s="304" t="s">
        <v>1701</v>
      </c>
      <c r="R1204" s="304" t="s">
        <v>1700</v>
      </c>
      <c r="S1204" s="304"/>
      <c r="T1204" s="304" t="s">
        <v>1701</v>
      </c>
      <c r="U1204" t="s">
        <v>170</v>
      </c>
      <c r="V1204" s="207" t="s">
        <v>1700</v>
      </c>
      <c r="W1204" s="207"/>
      <c r="X1204" s="207" t="s">
        <v>1701</v>
      </c>
      <c r="Y1204" s="207" t="s">
        <v>1700</v>
      </c>
      <c r="Z1204" s="207"/>
      <c r="AA1204" s="207" t="s">
        <v>1701</v>
      </c>
      <c r="AB1204" s="207" t="s">
        <v>1700</v>
      </c>
      <c r="AC1204" s="207"/>
      <c r="AD1204" s="207" t="s">
        <v>1701</v>
      </c>
      <c r="AE1204" t="s">
        <v>170</v>
      </c>
    </row>
    <row r="1205" spans="1:31" x14ac:dyDescent="0.3">
      <c r="A1205" t="s">
        <v>1688</v>
      </c>
      <c r="B1205" s="15">
        <v>203300</v>
      </c>
      <c r="C1205" t="s">
        <v>170</v>
      </c>
      <c r="D1205" s="15">
        <v>11593.333333333299</v>
      </c>
      <c r="E1205" s="15">
        <v>139000</v>
      </c>
      <c r="F1205" t="s">
        <v>170</v>
      </c>
      <c r="G1205" s="15">
        <v>13968.484848484801</v>
      </c>
      <c r="H1205" s="2">
        <v>182200</v>
      </c>
      <c r="I1205" t="s">
        <v>170</v>
      </c>
      <c r="J1205" s="14">
        <v>9597.5759999999991</v>
      </c>
      <c r="K1205" s="301">
        <v>-0.10378750614854894</v>
      </c>
      <c r="L1205" s="15">
        <v>217100</v>
      </c>
      <c r="M1205" t="s">
        <v>170</v>
      </c>
      <c r="N1205" s="15">
        <v>1361.8181818181799</v>
      </c>
      <c r="O1205" s="15">
        <v>167400</v>
      </c>
      <c r="P1205" t="s">
        <v>170</v>
      </c>
      <c r="Q1205" s="15">
        <v>981.21212121212102</v>
      </c>
      <c r="R1205" s="2">
        <v>226600</v>
      </c>
      <c r="S1205" t="s">
        <v>170</v>
      </c>
      <c r="T1205" s="14">
        <v>1515.75757</v>
      </c>
      <c r="U1205" s="301">
        <v>4.3758636573007832E-2</v>
      </c>
      <c r="V1205" s="15">
        <v>458500</v>
      </c>
      <c r="W1205" s="27" t="s">
        <v>170</v>
      </c>
      <c r="X1205" s="15">
        <v>427</v>
      </c>
      <c r="Y1205" s="2">
        <v>385500</v>
      </c>
      <c r="Z1205" s="27" t="s">
        <v>170</v>
      </c>
      <c r="AA1205" s="14">
        <v>404</v>
      </c>
      <c r="AB1205" s="2">
        <v>538500</v>
      </c>
      <c r="AC1205" s="27" t="s">
        <v>170</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3" t="s">
        <v>1971</v>
      </c>
      <c r="B1207" s="303"/>
      <c r="C1207" s="303"/>
      <c r="D1207" s="303"/>
      <c r="E1207" s="303"/>
      <c r="F1207" s="303"/>
      <c r="G1207" s="303"/>
      <c r="H1207" s="303"/>
      <c r="I1207" s="303"/>
      <c r="J1207" s="303"/>
      <c r="K1207" s="303"/>
      <c r="L1207" s="303"/>
      <c r="M1207" s="303"/>
      <c r="N1207" s="303"/>
      <c r="O1207" s="303"/>
      <c r="P1207" s="303"/>
      <c r="Q1207" s="303"/>
      <c r="R1207" s="303"/>
      <c r="S1207" s="303"/>
      <c r="T1207" s="303"/>
      <c r="U1207" s="303"/>
      <c r="V1207" s="122"/>
      <c r="W1207" s="122"/>
      <c r="X1207" s="122"/>
      <c r="Y1207" s="122"/>
      <c r="Z1207" s="122"/>
      <c r="AA1207" s="122"/>
      <c r="AB1207" s="122"/>
      <c r="AC1207" s="122"/>
      <c r="AD1207" s="122"/>
      <c r="AE1207" s="122"/>
    </row>
    <row r="1208" spans="1:31" x14ac:dyDescent="0.3">
      <c r="B1208" s="304" t="s">
        <v>1700</v>
      </c>
      <c r="C1208" s="304"/>
      <c r="D1208" s="304" t="s">
        <v>1701</v>
      </c>
      <c r="E1208" s="304" t="s">
        <v>1700</v>
      </c>
      <c r="F1208" s="304"/>
      <c r="G1208" s="304" t="s">
        <v>1701</v>
      </c>
      <c r="H1208" s="304" t="s">
        <v>1700</v>
      </c>
      <c r="I1208" s="304"/>
      <c r="J1208" s="304" t="s">
        <v>1701</v>
      </c>
      <c r="K1208" t="s">
        <v>170</v>
      </c>
      <c r="L1208" s="304" t="s">
        <v>1700</v>
      </c>
      <c r="M1208" s="304"/>
      <c r="N1208" s="304" t="s">
        <v>1701</v>
      </c>
      <c r="O1208" s="304" t="s">
        <v>1700</v>
      </c>
      <c r="P1208" s="304"/>
      <c r="Q1208" s="304" t="s">
        <v>1701</v>
      </c>
      <c r="R1208" s="304" t="s">
        <v>1700</v>
      </c>
      <c r="S1208" s="304"/>
      <c r="T1208" s="304" t="s">
        <v>1701</v>
      </c>
      <c r="U1208" t="s">
        <v>170</v>
      </c>
      <c r="V1208" s="207" t="s">
        <v>1700</v>
      </c>
      <c r="W1208" s="207"/>
      <c r="X1208" s="207" t="s">
        <v>1701</v>
      </c>
      <c r="Y1208" s="207" t="s">
        <v>1700</v>
      </c>
      <c r="Z1208" s="207"/>
      <c r="AA1208" s="207" t="s">
        <v>1701</v>
      </c>
      <c r="AB1208" s="207" t="s">
        <v>1700</v>
      </c>
      <c r="AC1208" s="207"/>
      <c r="AD1208" s="207" t="s">
        <v>1701</v>
      </c>
      <c r="AE1208" t="s">
        <v>170</v>
      </c>
    </row>
    <row r="1209" spans="1:31" x14ac:dyDescent="0.3">
      <c r="A1209" t="s">
        <v>1972</v>
      </c>
      <c r="B1209" s="15">
        <v>898</v>
      </c>
      <c r="C1209" t="s">
        <v>170</v>
      </c>
      <c r="D1209" s="15">
        <v>207.87878787878699</v>
      </c>
      <c r="E1209" s="15">
        <v>816</v>
      </c>
      <c r="F1209" t="s">
        <v>170</v>
      </c>
      <c r="G1209" s="15">
        <v>127.272727272727</v>
      </c>
      <c r="H1209" s="2">
        <v>759</v>
      </c>
      <c r="I1209" t="s">
        <v>170</v>
      </c>
      <c r="J1209" s="14">
        <v>59.393940000000001</v>
      </c>
      <c r="K1209" s="301">
        <v>-0.15478841870824053</v>
      </c>
      <c r="L1209" s="15">
        <v>1243</v>
      </c>
      <c r="M1209" t="s">
        <v>170</v>
      </c>
      <c r="N1209" s="15">
        <v>10.909090909090899</v>
      </c>
      <c r="O1209" s="15">
        <v>1132</v>
      </c>
      <c r="P1209" t="s">
        <v>170</v>
      </c>
      <c r="Q1209" s="15">
        <v>9.6969696969696901</v>
      </c>
      <c r="R1209" s="2">
        <v>1215</v>
      </c>
      <c r="S1209" t="s">
        <v>170</v>
      </c>
      <c r="T1209" s="14">
        <v>12.121212</v>
      </c>
      <c r="U1209" s="301">
        <v>-2.252614641995173E-2</v>
      </c>
      <c r="V1209" s="15">
        <v>1882</v>
      </c>
      <c r="W1209" s="27" t="s">
        <v>170</v>
      </c>
      <c r="X1209" s="15">
        <v>2</v>
      </c>
      <c r="Y1209" s="2">
        <v>1693</v>
      </c>
      <c r="Z1209" s="27" t="s">
        <v>170</v>
      </c>
      <c r="AA1209" s="14">
        <v>2</v>
      </c>
      <c r="AB1209" s="2">
        <v>1851</v>
      </c>
      <c r="AC1209" s="27" t="s">
        <v>170</v>
      </c>
      <c r="AD1209" s="14">
        <v>3.03</v>
      </c>
      <c r="AE1209" s="27">
        <v>-1.6E-2</v>
      </c>
    </row>
    <row r="1210" spans="1:31" x14ac:dyDescent="0.3">
      <c r="A1210" t="s">
        <v>1973</v>
      </c>
      <c r="B1210" s="15">
        <v>1502</v>
      </c>
      <c r="C1210" t="s">
        <v>170</v>
      </c>
      <c r="D1210" s="15">
        <v>129.69696969696901</v>
      </c>
      <c r="E1210" s="15">
        <v>1158</v>
      </c>
      <c r="F1210" t="s">
        <v>170</v>
      </c>
      <c r="G1210" s="15">
        <v>100</v>
      </c>
      <c r="H1210" s="2">
        <v>1559</v>
      </c>
      <c r="I1210" t="s">
        <v>170</v>
      </c>
      <c r="J1210" s="14">
        <v>261.81817599999999</v>
      </c>
      <c r="K1210" s="301">
        <v>3.7949400798934753E-2</v>
      </c>
      <c r="L1210" s="15">
        <v>1566</v>
      </c>
      <c r="M1210" t="s">
        <v>170</v>
      </c>
      <c r="N1210" s="15">
        <v>10.909090909090899</v>
      </c>
      <c r="O1210" s="15">
        <v>1435</v>
      </c>
      <c r="P1210" t="s">
        <v>170</v>
      </c>
      <c r="Q1210" s="15">
        <v>9.6969696969696901</v>
      </c>
      <c r="R1210" s="2">
        <v>1586</v>
      </c>
      <c r="S1210" t="s">
        <v>170</v>
      </c>
      <c r="T1210" s="14">
        <v>12.121212</v>
      </c>
      <c r="U1210" s="301">
        <v>1.277139208173691E-2</v>
      </c>
      <c r="V1210" s="15">
        <v>2345</v>
      </c>
      <c r="W1210" s="27" t="s">
        <v>170</v>
      </c>
      <c r="X1210" s="15">
        <v>2</v>
      </c>
      <c r="Y1210" s="2">
        <v>2155</v>
      </c>
      <c r="Z1210" s="27" t="s">
        <v>170</v>
      </c>
      <c r="AA1210" s="14">
        <v>2</v>
      </c>
      <c r="AB1210" s="2">
        <v>2422</v>
      </c>
      <c r="AC1210" s="27" t="s">
        <v>170</v>
      </c>
      <c r="AD1210" s="14">
        <v>3.03</v>
      </c>
      <c r="AE1210" s="27">
        <v>3.3000000000000002E-2</v>
      </c>
    </row>
    <row r="1211" spans="1:31" x14ac:dyDescent="0.3">
      <c r="A1211" t="s">
        <v>1974</v>
      </c>
      <c r="B1211" s="15">
        <v>341</v>
      </c>
      <c r="C1211" t="s">
        <v>170</v>
      </c>
      <c r="D1211" s="15">
        <v>21.2121212121212</v>
      </c>
      <c r="E1211" s="15">
        <v>523</v>
      </c>
      <c r="F1211" t="s">
        <v>170</v>
      </c>
      <c r="G1211" s="15">
        <v>105.454545454545</v>
      </c>
      <c r="H1211" s="2">
        <v>491</v>
      </c>
      <c r="I1211" t="s">
        <v>170</v>
      </c>
      <c r="J1211" s="14">
        <v>141.21212800000001</v>
      </c>
      <c r="K1211" s="301">
        <v>0.43988269794721407</v>
      </c>
      <c r="L1211" s="15">
        <v>361</v>
      </c>
      <c r="M1211" t="s">
        <v>170</v>
      </c>
      <c r="N1211" s="15">
        <v>4.8484848484848397</v>
      </c>
      <c r="O1211" s="15">
        <v>392</v>
      </c>
      <c r="P1211" t="s">
        <v>170</v>
      </c>
      <c r="Q1211" s="15">
        <v>4.2424242424242404</v>
      </c>
      <c r="R1211" s="2">
        <v>468</v>
      </c>
      <c r="S1211" t="s">
        <v>170</v>
      </c>
      <c r="T1211" s="14">
        <v>5.4545455</v>
      </c>
      <c r="U1211" s="301">
        <v>0.296398891966759</v>
      </c>
      <c r="V1211" s="15">
        <v>450</v>
      </c>
      <c r="W1211" s="27" t="s">
        <v>170</v>
      </c>
      <c r="X1211" s="15">
        <v>1</v>
      </c>
      <c r="Y1211" s="2">
        <v>500</v>
      </c>
      <c r="Z1211" s="27" t="s">
        <v>170</v>
      </c>
      <c r="AA1211" s="14">
        <v>1</v>
      </c>
      <c r="AB1211" s="2">
        <v>618</v>
      </c>
      <c r="AC1211" s="27" t="s">
        <v>170</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3" t="s">
        <v>1975</v>
      </c>
      <c r="B1213" s="303"/>
      <c r="C1213" s="303"/>
      <c r="D1213" s="303"/>
      <c r="E1213" s="303"/>
      <c r="F1213" s="303"/>
      <c r="G1213" s="303"/>
      <c r="H1213" s="303"/>
      <c r="I1213" s="303"/>
      <c r="J1213" s="303"/>
      <c r="K1213" s="303"/>
      <c r="L1213" s="303"/>
      <c r="M1213" s="303"/>
      <c r="N1213" s="303"/>
      <c r="O1213" s="303"/>
      <c r="P1213" s="303"/>
      <c r="Q1213" s="303"/>
      <c r="R1213" s="303"/>
      <c r="S1213" s="303"/>
      <c r="T1213" s="303"/>
      <c r="U1213" s="303"/>
      <c r="V1213" s="122"/>
      <c r="W1213" s="122"/>
      <c r="X1213" s="122"/>
      <c r="Y1213" s="122"/>
      <c r="Z1213" s="122"/>
      <c r="AA1213" s="122"/>
      <c r="AB1213" s="122"/>
      <c r="AC1213" s="122"/>
      <c r="AD1213" s="122"/>
      <c r="AE1213" s="122"/>
    </row>
    <row r="1214" spans="1:31" x14ac:dyDescent="0.3">
      <c r="B1214" s="304" t="s">
        <v>1700</v>
      </c>
      <c r="C1214" s="304"/>
      <c r="D1214" s="304" t="s">
        <v>1701</v>
      </c>
      <c r="E1214" s="304" t="s">
        <v>1700</v>
      </c>
      <c r="F1214" s="304"/>
      <c r="G1214" s="304" t="s">
        <v>1701</v>
      </c>
      <c r="H1214" s="304" t="s">
        <v>1700</v>
      </c>
      <c r="I1214" s="304"/>
      <c r="J1214" s="304" t="s">
        <v>1701</v>
      </c>
      <c r="K1214" t="s">
        <v>170</v>
      </c>
      <c r="L1214" s="304" t="s">
        <v>1700</v>
      </c>
      <c r="M1214" s="304"/>
      <c r="N1214" s="304" t="s">
        <v>1701</v>
      </c>
      <c r="O1214" s="304" t="s">
        <v>1700</v>
      </c>
      <c r="P1214" s="304"/>
      <c r="Q1214" s="304" t="s">
        <v>1701</v>
      </c>
      <c r="R1214" s="304" t="s">
        <v>1700</v>
      </c>
      <c r="S1214" s="304"/>
      <c r="T1214" s="304" t="s">
        <v>1701</v>
      </c>
      <c r="U1214" t="s">
        <v>170</v>
      </c>
      <c r="V1214" s="207" t="s">
        <v>1700</v>
      </c>
      <c r="W1214" s="207"/>
      <c r="X1214" s="207" t="s">
        <v>1701</v>
      </c>
      <c r="Y1214" s="207" t="s">
        <v>1700</v>
      </c>
      <c r="Z1214" s="207"/>
      <c r="AA1214" s="207" t="s">
        <v>1701</v>
      </c>
      <c r="AB1214" s="207" t="s">
        <v>1700</v>
      </c>
      <c r="AC1214" s="207"/>
      <c r="AD1214" s="207" t="s">
        <v>1701</v>
      </c>
      <c r="AE1214" t="s">
        <v>170</v>
      </c>
    </row>
    <row r="1215" spans="1:31" x14ac:dyDescent="0.3">
      <c r="A1215" t="s">
        <v>172</v>
      </c>
      <c r="B1215" s="2">
        <v>1532</v>
      </c>
      <c r="C1215" t="s">
        <v>170</v>
      </c>
      <c r="D1215" s="2">
        <v>127.87878787878699</v>
      </c>
      <c r="E1215" s="2">
        <v>1223</v>
      </c>
      <c r="F1215" t="s">
        <v>170</v>
      </c>
      <c r="G1215" s="14">
        <v>135.75757575757501</v>
      </c>
      <c r="H1215" s="2">
        <v>1830</v>
      </c>
      <c r="I1215" t="s">
        <v>170</v>
      </c>
      <c r="J1215" s="14">
        <v>273.33334400000001</v>
      </c>
      <c r="K1215" s="301">
        <v>0.19451697127937337</v>
      </c>
      <c r="L1215" s="2">
        <v>152284</v>
      </c>
      <c r="M1215" t="s">
        <v>170</v>
      </c>
      <c r="N1215" s="2">
        <v>1058.7878787878701</v>
      </c>
      <c r="O1215" s="2">
        <v>147125</v>
      </c>
      <c r="P1215" t="s">
        <v>170</v>
      </c>
      <c r="Q1215" s="14">
        <v>1218.7878787878701</v>
      </c>
      <c r="R1215" s="2">
        <v>161113</v>
      </c>
      <c r="S1215" t="s">
        <v>170</v>
      </c>
      <c r="T1215" s="14">
        <v>1397.57581</v>
      </c>
      <c r="U1215" s="301">
        <v>5.797720049381419E-2</v>
      </c>
      <c r="V1215" s="2">
        <v>7112050</v>
      </c>
      <c r="W1215" s="27" t="s">
        <v>170</v>
      </c>
      <c r="X1215" s="2">
        <v>23474</v>
      </c>
      <c r="Y1215" s="2">
        <v>6909176</v>
      </c>
      <c r="Z1215" s="27" t="s">
        <v>170</v>
      </c>
      <c r="AA1215" s="14">
        <v>22243.03</v>
      </c>
      <c r="AB1215" s="2">
        <v>7241318</v>
      </c>
      <c r="AC1215" s="27" t="s">
        <v>170</v>
      </c>
      <c r="AD1215" s="14">
        <v>21643.03</v>
      </c>
      <c r="AE1215" s="27">
        <v>1.7999999999999999E-2</v>
      </c>
    </row>
    <row r="1216" spans="1:31" x14ac:dyDescent="0.3">
      <c r="A1216" t="s">
        <v>1976</v>
      </c>
      <c r="B1216" s="2">
        <v>934</v>
      </c>
      <c r="C1216" s="301">
        <v>0.60966057441253263</v>
      </c>
      <c r="D1216" s="2">
        <v>109.09090909090899</v>
      </c>
      <c r="E1216" s="2">
        <v>855</v>
      </c>
      <c r="F1216" s="301">
        <v>0.69910057236304168</v>
      </c>
      <c r="G1216" s="14">
        <v>132.12121212121201</v>
      </c>
      <c r="H1216" s="2">
        <v>740</v>
      </c>
      <c r="I1216" s="301">
        <v>0.40437158469945356</v>
      </c>
      <c r="J1216" s="14">
        <v>157.57576</v>
      </c>
      <c r="K1216" s="301">
        <v>-0.20770877944325483</v>
      </c>
      <c r="L1216" s="2">
        <v>113673</v>
      </c>
      <c r="M1216" s="301">
        <v>0.74645399385358935</v>
      </c>
      <c r="N1216" s="2">
        <v>956.969696969697</v>
      </c>
      <c r="O1216" s="2">
        <v>104644</v>
      </c>
      <c r="P1216" s="301">
        <v>0.71125913338997448</v>
      </c>
      <c r="Q1216" s="14">
        <v>1049.69696969696</v>
      </c>
      <c r="R1216" s="2">
        <v>109460</v>
      </c>
      <c r="S1216" s="301">
        <v>0.67939893118494477</v>
      </c>
      <c r="T1216" s="14">
        <v>1295.75757</v>
      </c>
      <c r="U1216" s="301">
        <v>-3.7062451065776394E-2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1977</v>
      </c>
      <c r="B1217" s="2">
        <v>79</v>
      </c>
      <c r="C1217" s="301">
        <v>5.1566579634464753E-2</v>
      </c>
      <c r="D1217" s="2">
        <v>49.090909090909101</v>
      </c>
      <c r="E1217" s="2">
        <v>196</v>
      </c>
      <c r="F1217" s="301">
        <v>0.16026165167620604</v>
      </c>
      <c r="G1217" s="14">
        <v>66.6666666666666</v>
      </c>
      <c r="H1217" s="2">
        <v>54</v>
      </c>
      <c r="I1217" s="301">
        <v>2.9508196721311476E-2</v>
      </c>
      <c r="J1217" s="14">
        <v>36.969695999999999</v>
      </c>
      <c r="K1217" s="301">
        <v>-0.31645569620253167</v>
      </c>
      <c r="L1217" s="2">
        <v>5511</v>
      </c>
      <c r="M1217" s="301">
        <v>3.6188962727535391E-2</v>
      </c>
      <c r="N1217" s="2">
        <v>306.06060606060601</v>
      </c>
      <c r="O1217" s="2">
        <v>6362</v>
      </c>
      <c r="P1217" s="301">
        <v>4.3242141036533559E-2</v>
      </c>
      <c r="Q1217" s="14">
        <v>344.84848484848402</v>
      </c>
      <c r="R1217" s="2">
        <v>7008</v>
      </c>
      <c r="S1217" s="301">
        <v>4.3497421064718551E-2</v>
      </c>
      <c r="T1217" s="14">
        <v>401.21212800000001</v>
      </c>
      <c r="U1217" s="301">
        <v>0.27163854109961894</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1978</v>
      </c>
      <c r="B1218" s="2">
        <v>99</v>
      </c>
      <c r="C1218" s="301">
        <v>6.4621409921671022E-2</v>
      </c>
      <c r="D1218" s="2">
        <v>43.030303030303003</v>
      </c>
      <c r="E1218" s="2">
        <v>160</v>
      </c>
      <c r="F1218" s="301">
        <v>0.13082583810302534</v>
      </c>
      <c r="G1218" s="14">
        <v>63.636363636363598</v>
      </c>
      <c r="H1218" s="2">
        <v>73</v>
      </c>
      <c r="I1218" s="301">
        <v>3.9890710382513662E-2</v>
      </c>
      <c r="J1218" s="14">
        <v>50.9090919</v>
      </c>
      <c r="K1218" s="301">
        <v>-0.26262626262626265</v>
      </c>
      <c r="L1218" s="2">
        <v>11435</v>
      </c>
      <c r="M1218" s="301">
        <v>7.5089963489270051E-2</v>
      </c>
      <c r="N1218" s="2">
        <v>393.93939393939399</v>
      </c>
      <c r="O1218" s="2">
        <v>13734</v>
      </c>
      <c r="P1218" s="301">
        <v>9.3349192863211555E-2</v>
      </c>
      <c r="Q1218" s="14">
        <v>544.24242424242402</v>
      </c>
      <c r="R1218" s="2">
        <v>15652</v>
      </c>
      <c r="S1218" s="301">
        <v>9.7149205836897082E-2</v>
      </c>
      <c r="T1218" s="14">
        <v>609.09090000000003</v>
      </c>
      <c r="U1218" s="301">
        <v>0.36878006121556622</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1979</v>
      </c>
      <c r="B1219" s="2">
        <v>157</v>
      </c>
      <c r="C1219" s="301">
        <v>0.10248041775456919</v>
      </c>
      <c r="D1219" s="2">
        <v>52.121212121212103</v>
      </c>
      <c r="E1219" s="2">
        <v>239</v>
      </c>
      <c r="F1219" s="301">
        <v>0.19542109566639412</v>
      </c>
      <c r="G1219" s="14">
        <v>73.939393939393895</v>
      </c>
      <c r="H1219" s="2">
        <v>80</v>
      </c>
      <c r="I1219" s="301">
        <v>4.3715846994535519E-2</v>
      </c>
      <c r="J1219" s="14">
        <v>48.484848</v>
      </c>
      <c r="K1219" s="301">
        <v>-0.49044585987261147</v>
      </c>
      <c r="L1219" s="2">
        <v>15746</v>
      </c>
      <c r="M1219" s="301">
        <v>0.10339891255811511</v>
      </c>
      <c r="N1219" s="2">
        <v>481.81818181818102</v>
      </c>
      <c r="O1219" s="2">
        <v>18767</v>
      </c>
      <c r="P1219" s="301">
        <v>0.12755819881053526</v>
      </c>
      <c r="Q1219" s="14">
        <v>604.24242424242402</v>
      </c>
      <c r="R1219" s="2">
        <v>20122</v>
      </c>
      <c r="S1219" s="301">
        <v>0.12489370814273212</v>
      </c>
      <c r="T1219" s="14">
        <v>713.93939999999998</v>
      </c>
      <c r="U1219" s="301">
        <v>0.27791185062873108</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1980</v>
      </c>
      <c r="B1220" s="2">
        <v>250</v>
      </c>
      <c r="C1220" s="301">
        <v>0.16318537859007834</v>
      </c>
      <c r="D1220" s="2">
        <v>72.727272727272705</v>
      </c>
      <c r="E1220" s="2">
        <v>66</v>
      </c>
      <c r="F1220" s="301">
        <v>5.3965658217497957E-2</v>
      </c>
      <c r="G1220" s="14">
        <v>27.878787878787801</v>
      </c>
      <c r="H1220" s="2">
        <v>225</v>
      </c>
      <c r="I1220" s="301">
        <v>0.12295081967213115</v>
      </c>
      <c r="J1220" s="14">
        <v>84.848489999999998</v>
      </c>
      <c r="K1220" s="301">
        <v>-0.1</v>
      </c>
      <c r="L1220" s="2">
        <v>15385</v>
      </c>
      <c r="M1220" s="301">
        <v>0.10102834178245909</v>
      </c>
      <c r="N1220" s="2">
        <v>494.54545454545399</v>
      </c>
      <c r="O1220" s="2">
        <v>15211</v>
      </c>
      <c r="P1220" s="301">
        <v>0.10338827527612575</v>
      </c>
      <c r="Q1220" s="14">
        <v>493.33333333333297</v>
      </c>
      <c r="R1220" s="2">
        <v>16203</v>
      </c>
      <c r="S1220" s="301">
        <v>0.10056916574081545</v>
      </c>
      <c r="T1220" s="14">
        <v>715.75756799999999</v>
      </c>
      <c r="U1220" s="301">
        <v>5.3168670783230419E-2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1981</v>
      </c>
      <c r="B1221" s="2">
        <v>100</v>
      </c>
      <c r="C1221" s="301">
        <v>6.5274151436031339E-2</v>
      </c>
      <c r="D1221" s="2">
        <v>40</v>
      </c>
      <c r="E1221" s="2">
        <v>55</v>
      </c>
      <c r="F1221" s="301">
        <v>4.4971381847914965E-2</v>
      </c>
      <c r="G1221" s="14">
        <v>18.7878787878787</v>
      </c>
      <c r="H1221" s="2">
        <v>87</v>
      </c>
      <c r="I1221" s="301">
        <v>4.7540983606557376E-2</v>
      </c>
      <c r="J1221" s="14">
        <v>76.363640000000004</v>
      </c>
      <c r="K1221" s="301">
        <v>-0.13</v>
      </c>
      <c r="L1221" s="2">
        <v>14110</v>
      </c>
      <c r="M1221" s="301">
        <v>9.2655827270100605E-2</v>
      </c>
      <c r="N1221" s="2">
        <v>455.15151515151501</v>
      </c>
      <c r="O1221" s="2">
        <v>13493</v>
      </c>
      <c r="P1221" s="301">
        <v>9.1711129991503826E-2</v>
      </c>
      <c r="Q1221" s="14">
        <v>580.60606060606005</v>
      </c>
      <c r="R1221" s="2">
        <v>11800</v>
      </c>
      <c r="S1221" s="301">
        <v>7.3240520628378838E-2</v>
      </c>
      <c r="T1221" s="14">
        <v>636.96969999999999</v>
      </c>
      <c r="U1221" s="301">
        <v>-0.16371367824238128</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1982</v>
      </c>
      <c r="B1222" s="2">
        <v>79</v>
      </c>
      <c r="C1222" s="301">
        <v>5.1566579634464753E-2</v>
      </c>
      <c r="D1222" s="2">
        <v>38.787878787878697</v>
      </c>
      <c r="E1222" s="2">
        <v>78</v>
      </c>
      <c r="F1222" s="301">
        <v>6.377759607522486E-2</v>
      </c>
      <c r="G1222" s="14">
        <v>38.787878787878697</v>
      </c>
      <c r="H1222" s="2">
        <v>12</v>
      </c>
      <c r="I1222" s="301">
        <v>6.5573770491803279E-3</v>
      </c>
      <c r="J1222" s="14">
        <v>14.545455</v>
      </c>
      <c r="K1222" s="301">
        <v>-0.84810126582278478</v>
      </c>
      <c r="L1222" s="2">
        <v>10655</v>
      </c>
      <c r="M1222" s="301">
        <v>6.9967954611121319E-2</v>
      </c>
      <c r="N1222" s="2">
        <v>383.636363636363</v>
      </c>
      <c r="O1222" s="2">
        <v>8442</v>
      </c>
      <c r="P1222" s="301">
        <v>5.7379779099405268E-2</v>
      </c>
      <c r="Q1222" s="14">
        <v>415.15151515151501</v>
      </c>
      <c r="R1222" s="2">
        <v>9429</v>
      </c>
      <c r="S1222" s="301">
        <v>5.8524141441100345E-2</v>
      </c>
      <c r="T1222" s="14">
        <v>530.90909999999997</v>
      </c>
      <c r="U1222" s="301">
        <v>-0.11506335053965275</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1983</v>
      </c>
      <c r="B1223" s="2">
        <v>53</v>
      </c>
      <c r="C1223" s="301">
        <v>3.4595300261096605E-2</v>
      </c>
      <c r="D1223" s="2">
        <v>27.272727272727199</v>
      </c>
      <c r="E1223" s="2">
        <v>14</v>
      </c>
      <c r="F1223" s="301">
        <v>1.1447260834014717E-2</v>
      </c>
      <c r="G1223" s="14">
        <v>13.3333333333333</v>
      </c>
      <c r="H1223" s="2">
        <v>61</v>
      </c>
      <c r="I1223" s="301">
        <v>3.3333333333333333E-2</v>
      </c>
      <c r="J1223" s="14">
        <v>47.878788</v>
      </c>
      <c r="K1223" s="301">
        <v>0.15094339622641509</v>
      </c>
      <c r="L1223" s="2">
        <v>7387</v>
      </c>
      <c r="M1223" s="301">
        <v>4.8508050747287965E-2</v>
      </c>
      <c r="N1223" s="2">
        <v>343.636363636363</v>
      </c>
      <c r="O1223" s="2">
        <v>6100</v>
      </c>
      <c r="P1223" s="301">
        <v>4.1461342395921835E-2</v>
      </c>
      <c r="Q1223" s="14">
        <v>340</v>
      </c>
      <c r="R1223" s="2">
        <v>6681</v>
      </c>
      <c r="S1223" s="301">
        <v>4.1467789687982967E-2</v>
      </c>
      <c r="T1223" s="14">
        <v>513.33330000000001</v>
      </c>
      <c r="U1223" s="301">
        <v>-9.557330445377013E-2</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1984</v>
      </c>
      <c r="B1224" s="2">
        <v>89</v>
      </c>
      <c r="C1224" s="301">
        <v>5.8093994778067884E-2</v>
      </c>
      <c r="D1224" s="2">
        <v>40</v>
      </c>
      <c r="E1224" s="2">
        <v>26</v>
      </c>
      <c r="F1224" s="301">
        <v>2.1259198691741619E-2</v>
      </c>
      <c r="G1224" s="14">
        <v>25.4545454545454</v>
      </c>
      <c r="H1224" s="2">
        <v>33</v>
      </c>
      <c r="I1224" s="301">
        <v>1.8032786885245903E-2</v>
      </c>
      <c r="J1224" s="14">
        <v>34.5454559</v>
      </c>
      <c r="K1224" s="301">
        <v>-0.6292134831460674</v>
      </c>
      <c r="L1224" s="2">
        <v>11565</v>
      </c>
      <c r="M1224" s="301">
        <v>7.5943631635628173E-2</v>
      </c>
      <c r="N1224" s="2">
        <v>414.54545454545399</v>
      </c>
      <c r="O1224" s="2">
        <v>7654</v>
      </c>
      <c r="P1224" s="301">
        <v>5.2023789294817331E-2</v>
      </c>
      <c r="Q1224" s="14">
        <v>370.90909090909003</v>
      </c>
      <c r="R1224" s="2">
        <v>7952</v>
      </c>
      <c r="S1224" s="301">
        <v>4.9356662714988855E-2</v>
      </c>
      <c r="T1224" s="14">
        <v>444.84848</v>
      </c>
      <c r="U1224" s="301">
        <v>-0.31240812797233031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1985</v>
      </c>
      <c r="B1225" s="2">
        <v>28</v>
      </c>
      <c r="C1225" s="301">
        <v>1.8276762402088774E-2</v>
      </c>
      <c r="D1225" s="2">
        <v>19.393939393939299</v>
      </c>
      <c r="E1225" s="2">
        <v>21</v>
      </c>
      <c r="F1225" s="301">
        <v>1.7170891251022075E-2</v>
      </c>
      <c r="G1225" s="14">
        <v>15.151515151515101</v>
      </c>
      <c r="H1225" s="2">
        <v>115</v>
      </c>
      <c r="I1225" s="301">
        <v>6.2841530054644809E-2</v>
      </c>
      <c r="J1225" s="14">
        <v>58.787880000000001</v>
      </c>
      <c r="K1225" s="301">
        <v>3.1071428571428572</v>
      </c>
      <c r="L1225" s="2">
        <v>21583</v>
      </c>
      <c r="M1225" s="301">
        <v>0.14172861232959472</v>
      </c>
      <c r="N1225" s="2">
        <v>694.54545454545405</v>
      </c>
      <c r="O1225" s="2">
        <v>14255</v>
      </c>
      <c r="P1225" s="301">
        <v>9.6890399320305867E-2</v>
      </c>
      <c r="Q1225" s="14">
        <v>518.78787878787796</v>
      </c>
      <c r="R1225" s="2">
        <v>14059</v>
      </c>
      <c r="S1225" s="301">
        <v>8.7261735552065942E-2</v>
      </c>
      <c r="T1225" s="14">
        <v>679.39390000000003</v>
      </c>
      <c r="U1225" s="301">
        <v>-0.3486077005050271</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1986</v>
      </c>
      <c r="B1226" s="2">
        <v>0</v>
      </c>
      <c r="C1226" s="301">
        <v>0</v>
      </c>
      <c r="D1226" s="2">
        <v>80</v>
      </c>
      <c r="E1226" s="2">
        <v>0</v>
      </c>
      <c r="F1226" s="301">
        <v>0</v>
      </c>
      <c r="G1226" s="14">
        <v>10.303030303030299</v>
      </c>
      <c r="H1226" s="2">
        <v>0</v>
      </c>
      <c r="I1226" s="301">
        <v>0</v>
      </c>
      <c r="J1226" s="14">
        <v>11.515152</v>
      </c>
      <c r="L1226" s="2">
        <v>296</v>
      </c>
      <c r="M1226" s="301">
        <v>1.9437367024769509E-3</v>
      </c>
      <c r="N1226" s="2">
        <v>75.151515151515099</v>
      </c>
      <c r="O1226" s="2">
        <v>626</v>
      </c>
      <c r="P1226" s="301">
        <v>4.2548853016142734E-3</v>
      </c>
      <c r="Q1226" s="14">
        <v>133.333333333333</v>
      </c>
      <c r="R1226" s="2">
        <v>554</v>
      </c>
      <c r="S1226" s="301">
        <v>3.4385803752645661E-3</v>
      </c>
      <c r="T1226" s="14">
        <v>117.57576</v>
      </c>
      <c r="U1226" s="301">
        <v>0.8716216216216216</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1987</v>
      </c>
      <c r="B1227" s="2">
        <v>598</v>
      </c>
      <c r="C1227" s="301">
        <v>0.39033942558746737</v>
      </c>
      <c r="D1227" s="2">
        <v>98.787878787878796</v>
      </c>
      <c r="E1227" s="2">
        <v>368</v>
      </c>
      <c r="F1227" s="301">
        <v>0.30089942763695832</v>
      </c>
      <c r="G1227" s="14">
        <v>77.575757575757507</v>
      </c>
      <c r="H1227" s="2">
        <v>1090</v>
      </c>
      <c r="I1227" s="301">
        <v>0.59562841530054644</v>
      </c>
      <c r="J1227" s="14">
        <v>238.78787199999999</v>
      </c>
      <c r="K1227" s="301">
        <v>0.82274247491638797</v>
      </c>
      <c r="L1227" s="2">
        <v>38611</v>
      </c>
      <c r="M1227" s="301">
        <v>0.25354600614641065</v>
      </c>
      <c r="N1227" s="2">
        <v>657.57575757575705</v>
      </c>
      <c r="O1227" s="2">
        <v>42481</v>
      </c>
      <c r="P1227" s="301">
        <v>0.28874086661002552</v>
      </c>
      <c r="Q1227" s="14">
        <v>781.21212121212102</v>
      </c>
      <c r="R1227" s="2">
        <v>51653</v>
      </c>
      <c r="S1227" s="301">
        <v>0.32060106881505529</v>
      </c>
      <c r="T1227" s="14">
        <v>941.81820000000005</v>
      </c>
      <c r="U1227" s="301">
        <v>0.33777938929320661</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1977</v>
      </c>
      <c r="B1228" s="2">
        <v>165</v>
      </c>
      <c r="C1228" s="301">
        <v>0.10770234986945169</v>
      </c>
      <c r="D1228" s="2">
        <v>41.818181818181799</v>
      </c>
      <c r="E1228" s="2">
        <v>173</v>
      </c>
      <c r="F1228" s="301">
        <v>0.14145543744889616</v>
      </c>
      <c r="G1228" s="14">
        <v>54.545454545454497</v>
      </c>
      <c r="H1228" s="2">
        <v>372</v>
      </c>
      <c r="I1228" s="301">
        <v>0.20327868852459016</v>
      </c>
      <c r="J1228" s="14">
        <v>132.72728000000001</v>
      </c>
      <c r="K1228" s="301">
        <v>1.2545454545454546</v>
      </c>
      <c r="L1228" s="2">
        <v>17034</v>
      </c>
      <c r="M1228" s="301">
        <v>0.1118567938851094</v>
      </c>
      <c r="N1228" s="2">
        <v>443.636363636363</v>
      </c>
      <c r="O1228" s="2">
        <v>19231</v>
      </c>
      <c r="P1228" s="301">
        <v>0.13071197960917588</v>
      </c>
      <c r="Q1228" s="14">
        <v>558.78787878787796</v>
      </c>
      <c r="R1228" s="2">
        <v>22466</v>
      </c>
      <c r="S1228" s="301">
        <v>0.13944250308789483</v>
      </c>
      <c r="T1228" s="14">
        <v>735.75756799999999</v>
      </c>
      <c r="U1228" s="301">
        <v>0.31889162850769048</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1978</v>
      </c>
      <c r="B1229" s="2">
        <v>104</v>
      </c>
      <c r="C1229" s="301">
        <v>6.7885117493472591E-2</v>
      </c>
      <c r="D1229" s="2">
        <v>45.454545454545404</v>
      </c>
      <c r="E1229" s="2">
        <v>13</v>
      </c>
      <c r="F1229" s="301">
        <v>1.0629599345870809E-2</v>
      </c>
      <c r="G1229" s="2">
        <v>13.9393939393939</v>
      </c>
      <c r="H1229" s="2">
        <v>494</v>
      </c>
      <c r="I1229" s="301">
        <v>0.26994535519125684</v>
      </c>
      <c r="J1229" s="14">
        <v>242.42424</v>
      </c>
      <c r="K1229" s="301">
        <v>3.75</v>
      </c>
      <c r="L1229" s="2">
        <v>7317</v>
      </c>
      <c r="M1229" s="301">
        <v>4.8048383283864356E-2</v>
      </c>
      <c r="N1229" s="2">
        <v>269.69696969696901</v>
      </c>
      <c r="O1229" s="2">
        <v>7838</v>
      </c>
      <c r="P1229" s="301">
        <v>5.3274426508071369E-2</v>
      </c>
      <c r="Q1229" s="2">
        <v>374.54545454545399</v>
      </c>
      <c r="R1229" s="2">
        <v>8927</v>
      </c>
      <c r="S1229" s="301">
        <v>5.5408315902503211E-2</v>
      </c>
      <c r="T1229" s="14">
        <v>562.42425500000002</v>
      </c>
      <c r="U1229" s="301">
        <v>0.22003553368867021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1979</v>
      </c>
      <c r="B1230" s="2">
        <v>16</v>
      </c>
      <c r="C1230" s="301">
        <v>1.0443864229765013E-2</v>
      </c>
      <c r="D1230" s="2">
        <v>13.9393939393939</v>
      </c>
      <c r="E1230" s="2">
        <v>41</v>
      </c>
      <c r="F1230" s="301">
        <v>3.3524121013900246E-2</v>
      </c>
      <c r="G1230" s="14">
        <v>27.272727272727199</v>
      </c>
      <c r="H1230" s="2">
        <v>24</v>
      </c>
      <c r="I1230" s="301">
        <v>1.3114754098360656E-2</v>
      </c>
      <c r="J1230" s="14">
        <v>16.969695999999999</v>
      </c>
      <c r="K1230" s="301">
        <v>0.5</v>
      </c>
      <c r="L1230" s="2">
        <v>3910</v>
      </c>
      <c r="M1230" s="301">
        <v>2.5675711171232699E-2</v>
      </c>
      <c r="N1230" s="2">
        <v>253.333333333333</v>
      </c>
      <c r="O1230" s="2">
        <v>4765</v>
      </c>
      <c r="P1230" s="301">
        <v>3.2387425658453699E-2</v>
      </c>
      <c r="Q1230" s="14">
        <v>321.21212121212102</v>
      </c>
      <c r="R1230" s="2">
        <v>6086</v>
      </c>
      <c r="S1230" s="301">
        <v>3.7774729537653699E-2</v>
      </c>
      <c r="T1230" s="14">
        <v>419.39395100000002</v>
      </c>
      <c r="U1230" s="301">
        <v>0.55652173913043479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1980</v>
      </c>
      <c r="B1231" s="2">
        <v>127</v>
      </c>
      <c r="C1231" s="301">
        <v>8.2898172323759789E-2</v>
      </c>
      <c r="D1231" s="2">
        <v>63.636363636363598</v>
      </c>
      <c r="E1231" s="2">
        <v>55</v>
      </c>
      <c r="F1231" s="301">
        <v>4.4971381847914965E-2</v>
      </c>
      <c r="G1231" s="14">
        <v>33.939393939393902</v>
      </c>
      <c r="H1231" s="2">
        <v>10</v>
      </c>
      <c r="I1231" s="301">
        <v>5.4644808743169399E-3</v>
      </c>
      <c r="J1231" s="14">
        <v>9.0909089999999999</v>
      </c>
      <c r="K1231" s="301">
        <v>-0.92125984251968507</v>
      </c>
      <c r="L1231" s="2">
        <v>2580</v>
      </c>
      <c r="M1231" s="301">
        <v>1.6942029366184233E-2</v>
      </c>
      <c r="N1231" s="2">
        <v>167.272727272727</v>
      </c>
      <c r="O1231" s="2">
        <v>2804</v>
      </c>
      <c r="P1231" s="301">
        <v>1.9058623619371284E-2</v>
      </c>
      <c r="Q1231" s="14">
        <v>220</v>
      </c>
      <c r="R1231" s="2">
        <v>3413</v>
      </c>
      <c r="S1231" s="301">
        <v>2.1183889568191269E-2</v>
      </c>
      <c r="T1231" s="14">
        <v>366.06060000000002</v>
      </c>
      <c r="U1231" s="301">
        <v>0.32286821705426355</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1981</v>
      </c>
      <c r="B1232" s="2">
        <v>85</v>
      </c>
      <c r="C1232" s="301">
        <v>5.5483028720626631E-2</v>
      </c>
      <c r="D1232" s="2">
        <v>36.363636363636303</v>
      </c>
      <c r="E1232" s="2">
        <v>21</v>
      </c>
      <c r="F1232" s="301">
        <v>1.7170891251022075E-2</v>
      </c>
      <c r="G1232" s="14">
        <v>19.393939393939299</v>
      </c>
      <c r="H1232" s="2">
        <v>0</v>
      </c>
      <c r="I1232" s="301">
        <v>0</v>
      </c>
      <c r="J1232" s="14">
        <v>11.515152</v>
      </c>
      <c r="K1232" s="301">
        <v>-1</v>
      </c>
      <c r="L1232" s="2">
        <v>1836</v>
      </c>
      <c r="M1232" s="301">
        <v>1.2056420897796223E-2</v>
      </c>
      <c r="N1232" s="2">
        <v>144.24242424242399</v>
      </c>
      <c r="O1232" s="2">
        <v>1959</v>
      </c>
      <c r="P1232" s="301">
        <v>1.3315208156329651E-2</v>
      </c>
      <c r="Q1232" s="14">
        <v>163.636363636363</v>
      </c>
      <c r="R1232" s="2">
        <v>2531</v>
      </c>
      <c r="S1232" s="301">
        <v>1.5709470992409054E-2</v>
      </c>
      <c r="T1232" s="14">
        <v>245.454544</v>
      </c>
      <c r="U1232" s="301">
        <v>0.37854030501089325</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1982</v>
      </c>
      <c r="B1233" s="2">
        <v>15</v>
      </c>
      <c r="C1233" s="301">
        <v>9.7911227154047001E-3</v>
      </c>
      <c r="D1233" s="2">
        <v>13.9393939393939</v>
      </c>
      <c r="E1233" s="2">
        <v>0</v>
      </c>
      <c r="F1233" s="301">
        <v>0</v>
      </c>
      <c r="G1233" s="14">
        <v>10.303030303030299</v>
      </c>
      <c r="H1233" s="2">
        <v>38</v>
      </c>
      <c r="I1233" s="301">
        <v>2.0765027322404372E-2</v>
      </c>
      <c r="J1233" s="14">
        <v>27.878788</v>
      </c>
      <c r="K1233" s="301">
        <v>1.5333333333333334</v>
      </c>
      <c r="L1233" s="2">
        <v>1465</v>
      </c>
      <c r="M1233" s="301">
        <v>9.620183341651125E-3</v>
      </c>
      <c r="N1233" s="2">
        <v>173.333333333333</v>
      </c>
      <c r="O1233" s="2">
        <v>1425</v>
      </c>
      <c r="P1233" s="301">
        <v>9.6856414613423966E-3</v>
      </c>
      <c r="Q1233" s="14">
        <v>152.72727272727201</v>
      </c>
      <c r="R1233" s="2">
        <v>1490</v>
      </c>
      <c r="S1233" s="301">
        <v>9.2481674352783445E-3</v>
      </c>
      <c r="T1233" s="14">
        <v>204.24243200000001</v>
      </c>
      <c r="U1233" s="301">
        <v>1.7064846416382253E-2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1983</v>
      </c>
      <c r="B1234" s="2">
        <v>0</v>
      </c>
      <c r="C1234" s="301">
        <v>0</v>
      </c>
      <c r="D1234" s="2">
        <v>80</v>
      </c>
      <c r="E1234" s="2">
        <v>0</v>
      </c>
      <c r="F1234" s="301">
        <v>0</v>
      </c>
      <c r="G1234" s="14">
        <v>10.303030303030299</v>
      </c>
      <c r="H1234" s="2">
        <v>14</v>
      </c>
      <c r="I1234" s="301">
        <v>7.6502732240437158E-3</v>
      </c>
      <c r="J1234" s="14">
        <v>15.757576</v>
      </c>
      <c r="L1234" s="2">
        <v>833</v>
      </c>
      <c r="M1234" s="301">
        <v>5.4700428147408785E-3</v>
      </c>
      <c r="N1234" s="2">
        <v>107.272727272727</v>
      </c>
      <c r="O1234" s="2">
        <v>836</v>
      </c>
      <c r="P1234" s="301">
        <v>5.6822429906542059E-3</v>
      </c>
      <c r="Q1234" s="14">
        <v>124.24242424242399</v>
      </c>
      <c r="R1234" s="2">
        <v>1127</v>
      </c>
      <c r="S1234" s="301">
        <v>6.9950904023883854E-3</v>
      </c>
      <c r="T1234" s="14">
        <v>146.060608</v>
      </c>
      <c r="U1234" s="301">
        <v>0.35294117647058826</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1984</v>
      </c>
      <c r="B1235" s="2">
        <v>29</v>
      </c>
      <c r="C1235" s="301">
        <v>1.8929503916449087E-2</v>
      </c>
      <c r="D1235" s="2">
        <v>20.606060606060598</v>
      </c>
      <c r="E1235" s="2">
        <v>21</v>
      </c>
      <c r="F1235" s="301">
        <v>1.7170891251022075E-2</v>
      </c>
      <c r="G1235" s="14">
        <v>22.424242424242401</v>
      </c>
      <c r="H1235" s="2">
        <v>59</v>
      </c>
      <c r="I1235" s="301">
        <v>3.2240437158469942E-2</v>
      </c>
      <c r="J1235" s="14">
        <v>54.5454559</v>
      </c>
      <c r="K1235" s="301">
        <v>1.0344827586206897</v>
      </c>
      <c r="L1235" s="2">
        <v>1128</v>
      </c>
      <c r="M1235" s="301">
        <v>7.4072128391689208E-3</v>
      </c>
      <c r="N1235" s="2">
        <v>128.48484848484799</v>
      </c>
      <c r="O1235" s="2">
        <v>883</v>
      </c>
      <c r="P1235" s="301">
        <v>6.001699235344095E-3</v>
      </c>
      <c r="Q1235" s="14">
        <v>131.51515151515099</v>
      </c>
      <c r="R1235" s="2">
        <v>1256</v>
      </c>
      <c r="S1235" s="301">
        <v>7.7957706702749003E-3</v>
      </c>
      <c r="T1235" s="14">
        <v>227.878784</v>
      </c>
      <c r="U1235" s="301">
        <v>0.11347517730496454</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1985</v>
      </c>
      <c r="B1236" s="2">
        <v>41</v>
      </c>
      <c r="C1236" s="301">
        <v>2.6762402088772844E-2</v>
      </c>
      <c r="D1236" s="2">
        <v>23.030303030302999</v>
      </c>
      <c r="E1236" s="2">
        <v>23</v>
      </c>
      <c r="F1236" s="301">
        <v>1.8806214227309895E-2</v>
      </c>
      <c r="G1236" s="14">
        <v>22.424242424242401</v>
      </c>
      <c r="H1236" s="2">
        <v>79</v>
      </c>
      <c r="I1236" s="301">
        <v>4.3169398907103827E-2</v>
      </c>
      <c r="J1236" s="14">
        <v>58.181820000000002</v>
      </c>
      <c r="K1236" s="301">
        <v>0.92682926829268297</v>
      </c>
      <c r="L1236" s="2">
        <v>2105</v>
      </c>
      <c r="M1236" s="301">
        <v>1.382285729295264E-2</v>
      </c>
      <c r="N1236" s="2">
        <v>171.51515151515099</v>
      </c>
      <c r="O1236" s="2">
        <v>2136</v>
      </c>
      <c r="P1236" s="301">
        <v>1.4518266779949022E-2</v>
      </c>
      <c r="Q1236" s="14">
        <v>195.75757575757501</v>
      </c>
      <c r="R1236" s="2">
        <v>3177</v>
      </c>
      <c r="S1236" s="301">
        <v>1.9719079155623691E-2</v>
      </c>
      <c r="T1236" s="14">
        <v>248.484848</v>
      </c>
      <c r="U1236" s="301">
        <v>0.50926365795724471</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1986</v>
      </c>
      <c r="B1237" s="2">
        <v>16</v>
      </c>
      <c r="C1237" s="301">
        <v>1.0443864229765013E-2</v>
      </c>
      <c r="D1237" s="2">
        <v>15.151515151515101</v>
      </c>
      <c r="E1237" s="2">
        <v>21</v>
      </c>
      <c r="F1237" s="301">
        <v>1.7170891251022075E-2</v>
      </c>
      <c r="G1237" s="14">
        <v>20.606060606060598</v>
      </c>
      <c r="H1237" s="2">
        <v>0</v>
      </c>
      <c r="I1237" s="301">
        <v>0</v>
      </c>
      <c r="J1237" s="14">
        <v>11.515152</v>
      </c>
      <c r="K1237" s="301">
        <v>-1</v>
      </c>
      <c r="L1237" s="2">
        <v>403</v>
      </c>
      <c r="M1237" s="301">
        <v>2.6463712537101729E-3</v>
      </c>
      <c r="N1237" s="2">
        <v>89.696969696969703</v>
      </c>
      <c r="O1237" s="2">
        <v>604</v>
      </c>
      <c r="P1237" s="301">
        <v>4.1053525913338999E-3</v>
      </c>
      <c r="Q1237" s="14">
        <v>113.939393939393</v>
      </c>
      <c r="R1237" s="2">
        <v>1180</v>
      </c>
      <c r="S1237" s="301">
        <v>7.3240520628378844E-3</v>
      </c>
      <c r="T1237" s="14">
        <v>220.606064</v>
      </c>
      <c r="U1237" s="301">
        <v>1.9280397022332507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3" t="s">
        <v>1988</v>
      </c>
      <c r="B1239" s="303"/>
      <c r="C1239" s="303"/>
      <c r="D1239" s="303"/>
      <c r="E1239" s="303"/>
      <c r="F1239" s="303"/>
      <c r="G1239" s="303"/>
      <c r="H1239" s="303"/>
      <c r="I1239" s="303"/>
      <c r="J1239" s="303"/>
      <c r="K1239" s="303"/>
      <c r="L1239" s="303"/>
      <c r="M1239" s="303"/>
      <c r="N1239" s="303"/>
      <c r="O1239" s="303"/>
      <c r="P1239" s="303"/>
      <c r="Q1239" s="303"/>
      <c r="R1239" s="303"/>
      <c r="S1239" s="303"/>
      <c r="T1239" s="303"/>
      <c r="U1239" s="303"/>
      <c r="V1239" s="122"/>
      <c r="W1239" s="122"/>
      <c r="X1239" s="122"/>
      <c r="Y1239" s="122"/>
      <c r="Z1239" s="122"/>
      <c r="AA1239" s="122"/>
      <c r="AB1239" s="122"/>
      <c r="AC1239" s="122"/>
      <c r="AD1239" s="122"/>
      <c r="AE1239" s="122"/>
    </row>
    <row r="1240" spans="1:31" x14ac:dyDescent="0.3">
      <c r="B1240" s="304" t="s">
        <v>1700</v>
      </c>
      <c r="C1240" s="304"/>
      <c r="D1240" s="304" t="s">
        <v>1701</v>
      </c>
      <c r="E1240" s="304" t="s">
        <v>1700</v>
      </c>
      <c r="F1240" s="304"/>
      <c r="G1240" s="304" t="s">
        <v>1701</v>
      </c>
      <c r="H1240" s="304" t="s">
        <v>1700</v>
      </c>
      <c r="I1240" s="304"/>
      <c r="J1240" s="304" t="s">
        <v>1701</v>
      </c>
      <c r="K1240" t="s">
        <v>170</v>
      </c>
      <c r="L1240" s="304" t="s">
        <v>1700</v>
      </c>
      <c r="M1240" s="304"/>
      <c r="N1240" s="304" t="s">
        <v>1701</v>
      </c>
      <c r="O1240" s="304" t="s">
        <v>1700</v>
      </c>
      <c r="P1240" s="304"/>
      <c r="Q1240" s="304" t="s">
        <v>1701</v>
      </c>
      <c r="R1240" s="304" t="s">
        <v>1700</v>
      </c>
      <c r="S1240" s="304"/>
      <c r="T1240" s="304" t="s">
        <v>1701</v>
      </c>
      <c r="U1240" t="s">
        <v>170</v>
      </c>
      <c r="V1240" s="207" t="s">
        <v>1700</v>
      </c>
      <c r="W1240" s="207"/>
      <c r="X1240" s="207" t="s">
        <v>1701</v>
      </c>
      <c r="Y1240" s="207" t="s">
        <v>1700</v>
      </c>
      <c r="Z1240" s="207"/>
      <c r="AA1240" s="207" t="s">
        <v>1701</v>
      </c>
      <c r="AB1240" s="207" t="s">
        <v>1700</v>
      </c>
      <c r="AC1240" s="207"/>
      <c r="AD1240" s="207" t="s">
        <v>1701</v>
      </c>
      <c r="AE1240" t="s">
        <v>170</v>
      </c>
    </row>
    <row r="1241" spans="1:31" x14ac:dyDescent="0.3">
      <c r="A1241" t="s">
        <v>1989</v>
      </c>
      <c r="B1241" s="14">
        <v>21.8</v>
      </c>
      <c r="C1241" t="s">
        <v>170</v>
      </c>
      <c r="D1241" s="14">
        <v>1.0303030303030301</v>
      </c>
      <c r="E1241" s="14">
        <v>16.100000000000001</v>
      </c>
      <c r="F1241" t="s">
        <v>170</v>
      </c>
      <c r="G1241" s="14">
        <v>1.3333333333333299</v>
      </c>
      <c r="H1241" s="14">
        <v>14.3</v>
      </c>
      <c r="I1241" t="s">
        <v>170</v>
      </c>
      <c r="J1241" s="14">
        <v>2.9090910000000001</v>
      </c>
      <c r="K1241" s="301">
        <v>-0.34403669724770641</v>
      </c>
      <c r="L1241" s="14">
        <v>24.1</v>
      </c>
      <c r="M1241" t="s">
        <v>170</v>
      </c>
      <c r="N1241" s="14">
        <v>0.24242424242423999</v>
      </c>
      <c r="O1241" s="14">
        <v>20.6</v>
      </c>
      <c r="P1241" t="s">
        <v>170</v>
      </c>
      <c r="Q1241" s="14">
        <v>0.24242424242423999</v>
      </c>
      <c r="R1241" s="14">
        <v>19.899999999999999</v>
      </c>
      <c r="S1241" t="s">
        <v>170</v>
      </c>
      <c r="T1241" s="14">
        <v>0.24242425000000001</v>
      </c>
      <c r="U1241" s="301">
        <v>-0.17427385892116193</v>
      </c>
      <c r="V1241" s="14">
        <v>26.8</v>
      </c>
      <c r="W1241" s="27" t="s">
        <v>170</v>
      </c>
      <c r="X1241" s="14">
        <v>0.12</v>
      </c>
      <c r="Y1241" s="14">
        <v>23.5</v>
      </c>
      <c r="Z1241" s="27" t="s">
        <v>170</v>
      </c>
      <c r="AA1241" s="14">
        <v>0.06</v>
      </c>
      <c r="AB1241" s="14">
        <v>21.4</v>
      </c>
      <c r="AC1241" s="27" t="s">
        <v>170</v>
      </c>
      <c r="AD1241" s="14">
        <v>0.06</v>
      </c>
      <c r="AE1241" s="27">
        <v>-0.20100000000000001</v>
      </c>
    </row>
    <row r="1242" spans="1:31" x14ac:dyDescent="0.3">
      <c r="A1242" t="s">
        <v>1990</v>
      </c>
      <c r="B1242" s="14">
        <v>22.6</v>
      </c>
      <c r="C1242" t="s">
        <v>170</v>
      </c>
      <c r="D1242" s="14">
        <v>1.15151515151515</v>
      </c>
      <c r="E1242" s="14">
        <v>16.5</v>
      </c>
      <c r="F1242" t="s">
        <v>170</v>
      </c>
      <c r="G1242" s="14">
        <v>1.3333333333333299</v>
      </c>
      <c r="H1242" s="14">
        <v>23.6</v>
      </c>
      <c r="I1242" t="s">
        <v>170</v>
      </c>
      <c r="J1242" s="14">
        <v>1.4545455</v>
      </c>
      <c r="K1242" s="301">
        <v>4.4247787610619468E-2</v>
      </c>
      <c r="L1242" s="14">
        <v>28.1</v>
      </c>
      <c r="M1242" t="s">
        <v>170</v>
      </c>
      <c r="N1242" s="14">
        <v>0.24242424242423999</v>
      </c>
      <c r="O1242" s="14">
        <v>24.3</v>
      </c>
      <c r="P1242" t="s">
        <v>170</v>
      </c>
      <c r="Q1242" s="14">
        <v>0.24242424242423999</v>
      </c>
      <c r="R1242" s="14">
        <v>23.6</v>
      </c>
      <c r="S1242" t="s">
        <v>170</v>
      </c>
      <c r="T1242" s="14">
        <v>0.30303029999999997</v>
      </c>
      <c r="U1242" s="301">
        <v>-0.16014234875444838</v>
      </c>
      <c r="V1242" s="14">
        <v>31.1</v>
      </c>
      <c r="W1242" s="27" t="s">
        <v>170</v>
      </c>
      <c r="X1242" s="14">
        <v>0.12</v>
      </c>
      <c r="Y1242" s="14">
        <v>27.3</v>
      </c>
      <c r="Z1242" s="27" t="s">
        <v>170</v>
      </c>
      <c r="AA1242" s="14">
        <v>0.06</v>
      </c>
      <c r="AB1242" s="14">
        <v>25</v>
      </c>
      <c r="AC1242" s="27" t="s">
        <v>170</v>
      </c>
      <c r="AD1242" s="14">
        <v>0.06</v>
      </c>
      <c r="AE1242" s="27">
        <v>-0.19600000000000001</v>
      </c>
    </row>
    <row r="1243" spans="1:31" x14ac:dyDescent="0.3">
      <c r="A1243" t="s">
        <v>1991</v>
      </c>
      <c r="B1243" s="14">
        <v>20.2</v>
      </c>
      <c r="C1243" t="s">
        <v>170</v>
      </c>
      <c r="D1243" s="14">
        <v>6.3636363636363598</v>
      </c>
      <c r="E1243" s="14">
        <v>10.199999999999999</v>
      </c>
      <c r="F1243" t="s">
        <v>170</v>
      </c>
      <c r="G1243" s="14">
        <v>6.7272727272727204</v>
      </c>
      <c r="H1243" s="14">
        <v>11.8</v>
      </c>
      <c r="I1243" t="s">
        <v>170</v>
      </c>
      <c r="J1243" s="14">
        <v>1.0909091200000001</v>
      </c>
      <c r="K1243" s="301">
        <v>-0.41584158415841577</v>
      </c>
      <c r="L1243" s="14">
        <v>11.4</v>
      </c>
      <c r="M1243" t="s">
        <v>170</v>
      </c>
      <c r="N1243" s="14">
        <v>0.24242424242423999</v>
      </c>
      <c r="O1243" s="14">
        <v>11.1</v>
      </c>
      <c r="P1243" t="s">
        <v>170</v>
      </c>
      <c r="Q1243" s="14">
        <v>0.24242424242423999</v>
      </c>
      <c r="R1243" s="14">
        <v>11.6</v>
      </c>
      <c r="S1243" t="s">
        <v>170</v>
      </c>
      <c r="T1243" s="14">
        <v>0.30303029999999997</v>
      </c>
      <c r="U1243" s="301">
        <v>1.7543859649122744E-2</v>
      </c>
      <c r="V1243" s="14">
        <v>11.2</v>
      </c>
      <c r="W1243" s="27" t="s">
        <v>170</v>
      </c>
      <c r="X1243" s="14">
        <v>0.12</v>
      </c>
      <c r="Y1243" s="14">
        <v>11.2</v>
      </c>
      <c r="Z1243" s="27" t="s">
        <v>170</v>
      </c>
      <c r="AA1243" s="14">
        <v>0.06</v>
      </c>
      <c r="AB1243" s="14">
        <v>10.9</v>
      </c>
      <c r="AC1243" s="27" t="s">
        <v>170</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3" t="s">
        <v>1992</v>
      </c>
      <c r="B1245" s="303"/>
      <c r="C1245" s="303"/>
      <c r="D1245" s="303"/>
      <c r="E1245" s="303"/>
      <c r="F1245" s="303"/>
      <c r="G1245" s="303"/>
      <c r="H1245" s="303"/>
      <c r="I1245" s="303"/>
      <c r="J1245" s="303"/>
      <c r="K1245" s="303"/>
      <c r="L1245" s="303"/>
      <c r="M1245" s="303"/>
      <c r="N1245" s="303"/>
      <c r="O1245" s="303"/>
      <c r="P1245" s="303"/>
      <c r="Q1245" s="303"/>
      <c r="R1245" s="303"/>
      <c r="S1245" s="303"/>
      <c r="T1245" s="303"/>
      <c r="U1245" s="303"/>
      <c r="V1245" s="122"/>
      <c r="W1245" s="122"/>
      <c r="X1245" s="122"/>
      <c r="Y1245" s="122"/>
      <c r="Z1245" s="122"/>
      <c r="AA1245" s="122"/>
      <c r="AB1245" s="122"/>
      <c r="AC1245" s="122"/>
      <c r="AD1245" s="122"/>
      <c r="AE1245" s="122"/>
    </row>
    <row r="1246" spans="1:31" x14ac:dyDescent="0.3">
      <c r="B1246" s="304" t="s">
        <v>1700</v>
      </c>
      <c r="C1246" s="304"/>
      <c r="D1246" s="304" t="s">
        <v>1701</v>
      </c>
      <c r="E1246" s="304" t="s">
        <v>1700</v>
      </c>
      <c r="F1246" s="304"/>
      <c r="G1246" s="304" t="s">
        <v>1701</v>
      </c>
      <c r="H1246" s="304" t="s">
        <v>1700</v>
      </c>
      <c r="I1246" s="304"/>
      <c r="J1246" s="304" t="s">
        <v>1701</v>
      </c>
      <c r="K1246" t="s">
        <v>170</v>
      </c>
      <c r="L1246" s="304" t="s">
        <v>1700</v>
      </c>
      <c r="M1246" s="304"/>
      <c r="N1246" s="304" t="s">
        <v>1701</v>
      </c>
      <c r="O1246" s="304" t="s">
        <v>1700</v>
      </c>
      <c r="P1246" s="304"/>
      <c r="Q1246" s="304" t="s">
        <v>1701</v>
      </c>
      <c r="R1246" s="304" t="s">
        <v>1700</v>
      </c>
      <c r="S1246" s="304"/>
      <c r="T1246" s="304" t="s">
        <v>1701</v>
      </c>
      <c r="U1246" t="s">
        <v>170</v>
      </c>
      <c r="V1246" s="207" t="s">
        <v>1700</v>
      </c>
      <c r="W1246" s="207"/>
      <c r="X1246" s="207" t="s">
        <v>1701</v>
      </c>
      <c r="Y1246" s="207" t="s">
        <v>1700</v>
      </c>
      <c r="Z1246" s="207"/>
      <c r="AA1246" s="207" t="s">
        <v>1701</v>
      </c>
      <c r="AB1246" s="207" t="s">
        <v>1700</v>
      </c>
      <c r="AC1246" s="207"/>
      <c r="AD1246" s="207" t="s">
        <v>1701</v>
      </c>
      <c r="AE1246" t="s">
        <v>170</v>
      </c>
    </row>
    <row r="1247" spans="1:31" x14ac:dyDescent="0.3">
      <c r="A1247" t="s">
        <v>1993</v>
      </c>
      <c r="B1247" s="15">
        <v>793</v>
      </c>
      <c r="C1247" t="s">
        <v>170</v>
      </c>
      <c r="D1247" s="15">
        <v>87.878787878787904</v>
      </c>
      <c r="E1247" s="15">
        <v>815</v>
      </c>
      <c r="F1247" t="s">
        <v>170</v>
      </c>
      <c r="G1247" s="15">
        <v>106.06060606060601</v>
      </c>
      <c r="H1247" s="2">
        <v>743</v>
      </c>
      <c r="I1247" t="s">
        <v>170</v>
      </c>
      <c r="J1247" s="14">
        <v>84.848489999999998</v>
      </c>
      <c r="K1247" s="301">
        <v>-6.3051702395964693E-2</v>
      </c>
      <c r="L1247" s="15">
        <v>985</v>
      </c>
      <c r="M1247" t="s">
        <v>170</v>
      </c>
      <c r="N1247" s="15">
        <v>6.0606060606060597</v>
      </c>
      <c r="O1247" s="15">
        <v>988</v>
      </c>
      <c r="P1247" t="s">
        <v>170</v>
      </c>
      <c r="Q1247" s="15">
        <v>6.0606060606060597</v>
      </c>
      <c r="R1247" s="2">
        <v>1096</v>
      </c>
      <c r="S1247" t="s">
        <v>170</v>
      </c>
      <c r="T1247" s="14">
        <v>6.6666665099999998</v>
      </c>
      <c r="U1247" s="301">
        <v>0.11269035532994924</v>
      </c>
      <c r="V1247" s="15">
        <v>1409</v>
      </c>
      <c r="W1247" s="27" t="s">
        <v>170</v>
      </c>
      <c r="X1247" s="15">
        <v>1</v>
      </c>
      <c r="Y1247" s="2">
        <v>1419</v>
      </c>
      <c r="Z1247" s="27" t="s">
        <v>170</v>
      </c>
      <c r="AA1247" s="14">
        <v>1</v>
      </c>
      <c r="AB1247" s="2">
        <v>1688</v>
      </c>
      <c r="AC1247" s="27" t="s">
        <v>170</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3" t="s">
        <v>1994</v>
      </c>
      <c r="B1249" s="303"/>
      <c r="C1249" s="303"/>
      <c r="D1249" s="303"/>
      <c r="E1249" s="303"/>
      <c r="F1249" s="303"/>
      <c r="G1249" s="303"/>
      <c r="H1249" s="303"/>
      <c r="I1249" s="303"/>
      <c r="J1249" s="303"/>
      <c r="K1249" s="303"/>
      <c r="L1249" s="303"/>
      <c r="M1249" s="303"/>
      <c r="N1249" s="303"/>
      <c r="O1249" s="303"/>
      <c r="P1249" s="303"/>
      <c r="Q1249" s="303"/>
      <c r="R1249" s="303"/>
      <c r="S1249" s="303"/>
      <c r="T1249" s="303"/>
      <c r="U1249" s="303"/>
      <c r="V1249" s="122"/>
      <c r="W1249" s="122"/>
      <c r="X1249" s="122"/>
      <c r="Y1249" s="122"/>
      <c r="Z1249" s="122"/>
      <c r="AA1249" s="122"/>
      <c r="AB1249" s="122"/>
      <c r="AC1249" s="122"/>
      <c r="AD1249" s="122"/>
      <c r="AE1249" s="122"/>
    </row>
    <row r="1250" spans="1:31" x14ac:dyDescent="0.3">
      <c r="B1250" s="304" t="s">
        <v>1700</v>
      </c>
      <c r="C1250" s="304"/>
      <c r="D1250" s="304" t="s">
        <v>1701</v>
      </c>
      <c r="E1250" s="304" t="s">
        <v>1700</v>
      </c>
      <c r="F1250" s="304"/>
      <c r="G1250" s="304" t="s">
        <v>1701</v>
      </c>
      <c r="H1250" s="304" t="s">
        <v>1700</v>
      </c>
      <c r="I1250" s="304"/>
      <c r="J1250" s="304" t="s">
        <v>1701</v>
      </c>
      <c r="K1250" t="s">
        <v>170</v>
      </c>
      <c r="L1250" s="304" t="s">
        <v>1700</v>
      </c>
      <c r="M1250" s="304"/>
      <c r="N1250" s="304" t="s">
        <v>1701</v>
      </c>
      <c r="O1250" s="304" t="s">
        <v>1700</v>
      </c>
      <c r="P1250" s="304"/>
      <c r="Q1250" s="304" t="s">
        <v>1701</v>
      </c>
      <c r="R1250" s="304" t="s">
        <v>1700</v>
      </c>
      <c r="S1250" s="304"/>
      <c r="T1250" s="304" t="s">
        <v>1701</v>
      </c>
      <c r="U1250" t="s">
        <v>170</v>
      </c>
      <c r="V1250" s="207" t="s">
        <v>1700</v>
      </c>
      <c r="W1250" s="207"/>
      <c r="X1250" s="207" t="s">
        <v>1701</v>
      </c>
      <c r="Y1250" s="207" t="s">
        <v>1700</v>
      </c>
      <c r="Z1250" s="207"/>
      <c r="AA1250" s="207" t="s">
        <v>1701</v>
      </c>
      <c r="AB1250" s="207" t="s">
        <v>1700</v>
      </c>
      <c r="AC1250" s="207"/>
      <c r="AD1250" s="207" t="s">
        <v>1701</v>
      </c>
      <c r="AE1250" t="s">
        <v>170</v>
      </c>
    </row>
    <row r="1251" spans="1:31" x14ac:dyDescent="0.3">
      <c r="A1251" t="s">
        <v>172</v>
      </c>
      <c r="B1251" s="2">
        <v>2430</v>
      </c>
      <c r="C1251" t="s">
        <v>170</v>
      </c>
      <c r="D1251" s="2">
        <v>129.09090909090901</v>
      </c>
      <c r="E1251" s="2">
        <v>2306</v>
      </c>
      <c r="F1251" t="s">
        <v>170</v>
      </c>
      <c r="G1251" s="14">
        <v>124.24242424242399</v>
      </c>
      <c r="H1251" s="2">
        <v>3457</v>
      </c>
      <c r="I1251" t="s">
        <v>170</v>
      </c>
      <c r="J1251" s="14">
        <v>244.84848484848487</v>
      </c>
      <c r="K1251" s="301">
        <v>0.42263374485596705</v>
      </c>
      <c r="L1251" s="2">
        <v>248057</v>
      </c>
      <c r="M1251" t="s">
        <v>170</v>
      </c>
      <c r="N1251" s="2">
        <v>1032.72727272727</v>
      </c>
      <c r="O1251" s="2">
        <v>259700</v>
      </c>
      <c r="P1251" t="s">
        <v>170</v>
      </c>
      <c r="Q1251" s="14">
        <v>948.48484848484804</v>
      </c>
      <c r="R1251" s="2">
        <v>273556</v>
      </c>
      <c r="S1251" t="s">
        <v>170</v>
      </c>
      <c r="T1251" s="14">
        <v>804.24242424242425</v>
      </c>
      <c r="U1251" s="301">
        <v>0.10279492213483192</v>
      </c>
      <c r="V1251" s="2">
        <v>12392852</v>
      </c>
      <c r="W1251" s="27" t="s">
        <v>170</v>
      </c>
      <c r="X1251" s="2">
        <v>13533</v>
      </c>
      <c r="Y1251" s="2">
        <v>12717801</v>
      </c>
      <c r="Z1251" s="27" t="s">
        <v>170</v>
      </c>
      <c r="AA1251" s="14">
        <v>11122.42</v>
      </c>
      <c r="AB1251" s="2">
        <v>13103114</v>
      </c>
      <c r="AC1251" s="27" t="s">
        <v>170</v>
      </c>
      <c r="AD1251" s="14">
        <v>11237.58</v>
      </c>
      <c r="AE1251" s="27">
        <v>5.7000000000000002E-2</v>
      </c>
    </row>
    <row r="1252" spans="1:31" x14ac:dyDescent="0.3">
      <c r="A1252" t="s">
        <v>1582</v>
      </c>
      <c r="B1252" s="2">
        <v>1532</v>
      </c>
      <c r="C1252" s="301">
        <v>0.63045267489711931</v>
      </c>
      <c r="D1252" s="2">
        <v>127.87878787878699</v>
      </c>
      <c r="E1252" s="2">
        <v>1223</v>
      </c>
      <c r="F1252" s="301">
        <v>0.53035559410234168</v>
      </c>
      <c r="G1252" s="14">
        <v>135.75757575757501</v>
      </c>
      <c r="H1252" s="2">
        <v>1830</v>
      </c>
      <c r="I1252" s="301">
        <v>0.52936071738501589</v>
      </c>
      <c r="J1252" s="14">
        <v>273.33333333333337</v>
      </c>
      <c r="K1252" s="301">
        <v>0.19451697127937337</v>
      </c>
      <c r="L1252" s="2">
        <v>152284</v>
      </c>
      <c r="M1252" s="301">
        <v>0.61390728743796785</v>
      </c>
      <c r="N1252" s="2">
        <v>1058.7878787878701</v>
      </c>
      <c r="O1252" s="2">
        <v>147125</v>
      </c>
      <c r="P1252" s="301">
        <v>0.56651906045437039</v>
      </c>
      <c r="Q1252" s="14">
        <v>1218.7878787878701</v>
      </c>
      <c r="R1252" s="2">
        <v>161113</v>
      </c>
      <c r="S1252" s="301">
        <v>0.58895801956454985</v>
      </c>
      <c r="T1252" s="14">
        <v>1397.5757575757577</v>
      </c>
      <c r="U1252" s="301">
        <v>5.797720049381419E-2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1995</v>
      </c>
      <c r="B1253" s="2">
        <v>41</v>
      </c>
      <c r="C1253" s="301">
        <v>1.6872427983539096E-2</v>
      </c>
      <c r="D1253" s="2">
        <v>21.818181818181799</v>
      </c>
      <c r="E1253" s="2">
        <v>54</v>
      </c>
      <c r="F1253" s="301">
        <v>2.3417172593235037E-2</v>
      </c>
      <c r="G1253" s="14">
        <v>32.121212121212103</v>
      </c>
      <c r="H1253" s="2">
        <v>81</v>
      </c>
      <c r="I1253" s="301">
        <v>2.3430720277697426E-2</v>
      </c>
      <c r="J1253" s="14">
        <v>57.575757575757578</v>
      </c>
      <c r="K1253" s="301">
        <v>0.97560975609756095</v>
      </c>
      <c r="L1253" s="2">
        <v>2332</v>
      </c>
      <c r="M1253" s="301">
        <v>9.4010650777845411E-3</v>
      </c>
      <c r="N1253" s="2">
        <v>178.78787878787799</v>
      </c>
      <c r="O1253" s="2">
        <v>2825</v>
      </c>
      <c r="P1253" s="301">
        <v>1.0877936080092415E-2</v>
      </c>
      <c r="Q1253" s="14">
        <v>238.18181818181799</v>
      </c>
      <c r="R1253" s="2">
        <v>3585</v>
      </c>
      <c r="S1253" s="301">
        <v>1.3105177733261197E-2</v>
      </c>
      <c r="T1253" s="14">
        <v>326.06060606060606</v>
      </c>
      <c r="U1253" s="301">
        <v>0.53730703259005141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1996</v>
      </c>
      <c r="B1254" s="2">
        <v>51</v>
      </c>
      <c r="C1254" s="301">
        <v>2.0987654320987655E-2</v>
      </c>
      <c r="D1254" s="2">
        <v>41.212121212121197</v>
      </c>
      <c r="E1254" s="2">
        <v>21</v>
      </c>
      <c r="F1254" s="301">
        <v>9.1066782307025144E-3</v>
      </c>
      <c r="G1254" s="14">
        <v>19.393939393939299</v>
      </c>
      <c r="H1254" s="2">
        <v>59</v>
      </c>
      <c r="I1254" s="301">
        <v>1.7066820943014174E-2</v>
      </c>
      <c r="J1254" s="14">
        <v>54.545454545454547</v>
      </c>
      <c r="K1254" s="301">
        <v>0.15686274509803921</v>
      </c>
      <c r="L1254" s="2">
        <v>3064</v>
      </c>
      <c r="M1254" s="301">
        <v>1.2351999741994784E-2</v>
      </c>
      <c r="N1254" s="2">
        <v>212.72727272727201</v>
      </c>
      <c r="O1254" s="2">
        <v>2500</v>
      </c>
      <c r="P1254" s="301">
        <v>9.6264921062764724E-3</v>
      </c>
      <c r="Q1254" s="14">
        <v>224.84848484848399</v>
      </c>
      <c r="R1254" s="2">
        <v>2754</v>
      </c>
      <c r="S1254" s="301">
        <v>1.0067408501367179E-2</v>
      </c>
      <c r="T1254" s="14">
        <v>289.09090909090912</v>
      </c>
      <c r="U1254" s="301">
        <v>-0.10117493472584857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1859</v>
      </c>
      <c r="B1255" s="2">
        <v>65</v>
      </c>
      <c r="C1255" s="301">
        <v>2.6748971193415638E-2</v>
      </c>
      <c r="D1255" s="2">
        <v>27.878787878787801</v>
      </c>
      <c r="E1255" s="2">
        <v>25</v>
      </c>
      <c r="F1255" s="301">
        <v>1.0841283607979185E-2</v>
      </c>
      <c r="G1255" s="14">
        <v>16.969696969696901</v>
      </c>
      <c r="H1255" s="2">
        <v>46</v>
      </c>
      <c r="I1255" s="301">
        <v>1.3306334972519526E-2</v>
      </c>
      <c r="J1255" s="14">
        <v>24.848484848484851</v>
      </c>
      <c r="K1255" s="301">
        <v>-0.29230769230769232</v>
      </c>
      <c r="L1255" s="2">
        <v>6313</v>
      </c>
      <c r="M1255" s="301">
        <v>2.5449795813059096E-2</v>
      </c>
      <c r="N1255" s="2">
        <v>390.90909090909099</v>
      </c>
      <c r="O1255" s="2">
        <v>5137</v>
      </c>
      <c r="P1255" s="301">
        <v>1.9780515979976897E-2</v>
      </c>
      <c r="Q1255" s="14">
        <v>363.636363636363</v>
      </c>
      <c r="R1255" s="2">
        <v>5219</v>
      </c>
      <c r="S1255" s="301">
        <v>1.9078360555060025E-2</v>
      </c>
      <c r="T1255" s="14">
        <v>425.4545454545455</v>
      </c>
      <c r="U1255" s="301">
        <v>-0.17329320449865357</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1860</v>
      </c>
      <c r="B1256" s="2">
        <v>46</v>
      </c>
      <c r="C1256" s="301">
        <v>1.8930041152263374E-2</v>
      </c>
      <c r="D1256" s="2">
        <v>25.4545454545454</v>
      </c>
      <c r="E1256" s="2">
        <v>47</v>
      </c>
      <c r="F1256" s="301">
        <v>2.0381613183000868E-2</v>
      </c>
      <c r="G1256" s="14">
        <v>30.909090909090899</v>
      </c>
      <c r="H1256" s="2">
        <v>56</v>
      </c>
      <c r="I1256" s="301">
        <v>1.6199016488284639E-2</v>
      </c>
      <c r="J1256" s="14">
        <v>42.424242424242429</v>
      </c>
      <c r="K1256" s="301">
        <v>0.21739130434782608</v>
      </c>
      <c r="L1256" s="2">
        <v>6176</v>
      </c>
      <c r="M1256" s="301">
        <v>2.4897503396396795E-2</v>
      </c>
      <c r="N1256" s="2">
        <v>315.75757575757501</v>
      </c>
      <c r="O1256" s="2">
        <v>5990</v>
      </c>
      <c r="P1256" s="301">
        <v>2.306507508663843E-2</v>
      </c>
      <c r="Q1256" s="14">
        <v>332.12121212121201</v>
      </c>
      <c r="R1256" s="2">
        <v>4748</v>
      </c>
      <c r="S1256" s="301">
        <v>1.7356592434455833E-2</v>
      </c>
      <c r="T1256" s="14">
        <v>358.78787878787881</v>
      </c>
      <c r="U1256" s="301">
        <v>-0.23121761658031087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1861</v>
      </c>
      <c r="B1257" s="2">
        <v>112</v>
      </c>
      <c r="C1257" s="301">
        <v>4.6090534979423871E-2</v>
      </c>
      <c r="D1257" s="2">
        <v>59.393939393939398</v>
      </c>
      <c r="E1257" s="2">
        <v>14</v>
      </c>
      <c r="F1257" s="301">
        <v>6.0711188204683438E-3</v>
      </c>
      <c r="G1257" s="14">
        <v>14.545454545454501</v>
      </c>
      <c r="H1257" s="2">
        <v>171</v>
      </c>
      <c r="I1257" s="301">
        <v>4.9464853919583454E-2</v>
      </c>
      <c r="J1257" s="14">
        <v>86.060606060606062</v>
      </c>
      <c r="K1257" s="301">
        <v>0.5267857142857143</v>
      </c>
      <c r="L1257" s="2">
        <v>7015</v>
      </c>
      <c r="M1257" s="301">
        <v>2.827979053201482E-2</v>
      </c>
      <c r="N1257" s="2">
        <v>367.27272727272702</v>
      </c>
      <c r="O1257" s="2">
        <v>6433</v>
      </c>
      <c r="P1257" s="301">
        <v>2.477088948787062E-2</v>
      </c>
      <c r="Q1257" s="14">
        <v>366.06060606060601</v>
      </c>
      <c r="R1257" s="2">
        <v>5885</v>
      </c>
      <c r="S1257" s="301">
        <v>2.1512962610946203E-2</v>
      </c>
      <c r="T1257" s="14">
        <v>460</v>
      </c>
      <c r="U1257" s="301">
        <v>-0.16108339272986458</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1997</v>
      </c>
      <c r="B1258" s="2">
        <v>116</v>
      </c>
      <c r="C1258" s="301">
        <v>4.7736625514403296E-2</v>
      </c>
      <c r="D1258" s="2">
        <v>39.393939393939398</v>
      </c>
      <c r="E1258" s="2">
        <v>47</v>
      </c>
      <c r="F1258" s="301">
        <v>2.0381613183000868E-2</v>
      </c>
      <c r="G1258" s="14">
        <v>35.151515151515099</v>
      </c>
      <c r="H1258" s="2">
        <v>116</v>
      </c>
      <c r="I1258" s="301">
        <v>3.3555105582875326E-2</v>
      </c>
      <c r="J1258" s="14">
        <v>60</v>
      </c>
      <c r="K1258" s="301">
        <v>0</v>
      </c>
      <c r="L1258" s="2">
        <v>14185</v>
      </c>
      <c r="M1258" s="301">
        <v>5.7184437447844648E-2</v>
      </c>
      <c r="N1258" s="2">
        <v>487.27272727272702</v>
      </c>
      <c r="O1258" s="2">
        <v>12984</v>
      </c>
      <c r="P1258" s="301">
        <v>4.999614940315749E-2</v>
      </c>
      <c r="Q1258" s="14">
        <v>503.030303030303</v>
      </c>
      <c r="R1258" s="2">
        <v>12332</v>
      </c>
      <c r="S1258" s="301">
        <v>4.5080349178961532E-2</v>
      </c>
      <c r="T1258" s="14">
        <v>622.42424242424249</v>
      </c>
      <c r="U1258" s="301">
        <v>-0.13063094818470214</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1998</v>
      </c>
      <c r="B1259" s="2">
        <v>246</v>
      </c>
      <c r="C1259" s="301">
        <v>0.10123456790123457</v>
      </c>
      <c r="D1259" s="2">
        <v>60.606060606060602</v>
      </c>
      <c r="E1259" s="2">
        <v>142</v>
      </c>
      <c r="F1259" s="301">
        <v>6.157849089332177E-2</v>
      </c>
      <c r="G1259" s="14">
        <v>55.151515151515099</v>
      </c>
      <c r="H1259" s="2">
        <v>124</v>
      </c>
      <c r="I1259" s="301">
        <v>3.5869250795487417E-2</v>
      </c>
      <c r="J1259" s="14">
        <v>60</v>
      </c>
      <c r="K1259" s="301">
        <v>-0.49593495934959347</v>
      </c>
      <c r="L1259" s="2">
        <v>22274</v>
      </c>
      <c r="M1259" s="301">
        <v>8.9793878019971213E-2</v>
      </c>
      <c r="N1259" s="2">
        <v>526.06060606060601</v>
      </c>
      <c r="O1259" s="2">
        <v>18695</v>
      </c>
      <c r="P1259" s="301">
        <v>7.1986907970735467E-2</v>
      </c>
      <c r="Q1259" s="14">
        <v>586.66666666666595</v>
      </c>
      <c r="R1259" s="2">
        <v>18390</v>
      </c>
      <c r="S1259" s="301">
        <v>6.722572343505534E-2</v>
      </c>
      <c r="T1259" s="14">
        <v>496.969696969697</v>
      </c>
      <c r="U1259" s="301">
        <v>-0.17437370925743018</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1999</v>
      </c>
      <c r="B1260" s="2">
        <v>197</v>
      </c>
      <c r="C1260" s="301">
        <v>8.1069958847736628E-2</v>
      </c>
      <c r="D1260" s="2">
        <v>53.3333333333333</v>
      </c>
      <c r="E1260" s="2">
        <v>257</v>
      </c>
      <c r="F1260" s="301">
        <v>0.11144839549002603</v>
      </c>
      <c r="G1260" s="14">
        <v>75.757575757575694</v>
      </c>
      <c r="H1260" s="2">
        <v>405</v>
      </c>
      <c r="I1260" s="301">
        <v>0.11715360138848713</v>
      </c>
      <c r="J1260" s="14">
        <v>238.78787878787881</v>
      </c>
      <c r="K1260" s="301">
        <v>1.0558375634517767</v>
      </c>
      <c r="L1260" s="2">
        <v>29611</v>
      </c>
      <c r="M1260" s="301">
        <v>0.11937175729771786</v>
      </c>
      <c r="N1260" s="2">
        <v>538.18181818181802</v>
      </c>
      <c r="O1260" s="2">
        <v>28241</v>
      </c>
      <c r="P1260" s="301">
        <v>0.10874470542934155</v>
      </c>
      <c r="Q1260" s="14">
        <v>681.81818181818096</v>
      </c>
      <c r="R1260" s="2">
        <v>29001</v>
      </c>
      <c r="S1260" s="301">
        <v>0.10601485619032301</v>
      </c>
      <c r="T1260" s="14">
        <v>841.21212121212125</v>
      </c>
      <c r="U1260" s="301">
        <v>-2.0600452534531088E-2</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1869</v>
      </c>
      <c r="B1261" s="2">
        <v>283</v>
      </c>
      <c r="C1261" s="301">
        <v>0.11646090534979424</v>
      </c>
      <c r="D1261" s="2">
        <v>72.727272727272705</v>
      </c>
      <c r="E1261" s="2">
        <v>141</v>
      </c>
      <c r="F1261" s="301">
        <v>6.11448395490026E-2</v>
      </c>
      <c r="G1261" s="14">
        <v>42.424242424242401</v>
      </c>
      <c r="H1261" s="2">
        <v>464</v>
      </c>
      <c r="I1261" s="301">
        <v>0.1342204223315013</v>
      </c>
      <c r="J1261" s="14">
        <v>141.81818181818181</v>
      </c>
      <c r="K1261" s="301">
        <v>0.63957597173144876</v>
      </c>
      <c r="L1261" s="2">
        <v>22023</v>
      </c>
      <c r="M1261" s="301">
        <v>8.8782013811341751E-2</v>
      </c>
      <c r="N1261" s="2">
        <v>586.66666666666595</v>
      </c>
      <c r="O1261" s="2">
        <v>22108</v>
      </c>
      <c r="P1261" s="301">
        <v>8.5128994994224105E-2</v>
      </c>
      <c r="Q1261" s="14">
        <v>563.63636363636294</v>
      </c>
      <c r="R1261" s="2">
        <v>24549</v>
      </c>
      <c r="S1261" s="301">
        <v>8.974030911403881E-2</v>
      </c>
      <c r="T1261" s="14">
        <v>972.72727272727275</v>
      </c>
      <c r="U1261" s="301">
        <v>0.11469826999046451</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2000</v>
      </c>
      <c r="B1262" s="2">
        <v>294</v>
      </c>
      <c r="C1262" s="301">
        <v>0.12098765432098765</v>
      </c>
      <c r="D1262" s="2">
        <v>76.969696969696898</v>
      </c>
      <c r="E1262" s="2">
        <v>285</v>
      </c>
      <c r="F1262" s="301">
        <v>0.1235906331309627</v>
      </c>
      <c r="G1262" s="14">
        <v>75.151515151515099</v>
      </c>
      <c r="H1262" s="2">
        <v>49</v>
      </c>
      <c r="I1262" s="301">
        <v>1.417413942724906E-2</v>
      </c>
      <c r="J1262" s="14">
        <v>30.303030303030305</v>
      </c>
      <c r="K1262" s="301">
        <v>-0.83333333333333337</v>
      </c>
      <c r="L1262" s="2">
        <v>25147</v>
      </c>
      <c r="M1262" s="301">
        <v>0.10137589344384557</v>
      </c>
      <c r="N1262" s="2">
        <v>506.06060606060601</v>
      </c>
      <c r="O1262" s="2">
        <v>24332</v>
      </c>
      <c r="P1262" s="301">
        <v>9.3692722371967657E-2</v>
      </c>
      <c r="Q1262" s="14">
        <v>746.06060606060601</v>
      </c>
      <c r="R1262" s="2">
        <v>29427</v>
      </c>
      <c r="S1262" s="301">
        <v>0.10757212417201596</v>
      </c>
      <c r="T1262" s="14">
        <v>870.30303030303037</v>
      </c>
      <c r="U1262" s="301">
        <v>0.17019922853620711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2001</v>
      </c>
      <c r="B1263" s="2">
        <v>81</v>
      </c>
      <c r="C1263" s="301">
        <v>3.3333333333333333E-2</v>
      </c>
      <c r="D1263" s="2">
        <v>36.363636363636303</v>
      </c>
      <c r="E1263" s="2">
        <v>190</v>
      </c>
      <c r="F1263" s="301">
        <v>8.2393755420641798E-2</v>
      </c>
      <c r="G1263" s="14">
        <v>68.484848484848399</v>
      </c>
      <c r="H1263" s="2">
        <v>259</v>
      </c>
      <c r="I1263" s="301">
        <v>7.4920451258316464E-2</v>
      </c>
      <c r="J1263" s="14">
        <v>95.757575757575765</v>
      </c>
      <c r="K1263" s="301">
        <v>2.1975308641975309</v>
      </c>
      <c r="L1263" s="2">
        <v>14144</v>
      </c>
      <c r="M1263" s="301">
        <v>5.7019152855996805E-2</v>
      </c>
      <c r="N1263" s="2">
        <v>503.636363636363</v>
      </c>
      <c r="O1263" s="2">
        <v>17880</v>
      </c>
      <c r="P1263" s="301">
        <v>6.8848671544089329E-2</v>
      </c>
      <c r="Q1263" s="14">
        <v>494.54545454545399</v>
      </c>
      <c r="R1263" s="2">
        <v>25223</v>
      </c>
      <c r="S1263" s="301">
        <v>9.2204155639064755E-2</v>
      </c>
      <c r="T1263" s="14">
        <v>598.78787878787887</v>
      </c>
      <c r="U1263" s="301">
        <v>0.78330033936651589</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1585</v>
      </c>
      <c r="B1264" s="2">
        <v>898</v>
      </c>
      <c r="C1264" s="301">
        <v>0.36954732510288069</v>
      </c>
      <c r="D1264" s="2">
        <v>92.121212121212096</v>
      </c>
      <c r="E1264" s="2">
        <v>1083</v>
      </c>
      <c r="F1264" s="301">
        <v>0.46964440589765827</v>
      </c>
      <c r="G1264" s="14">
        <v>122.424242424242</v>
      </c>
      <c r="H1264" s="2">
        <v>1627</v>
      </c>
      <c r="I1264" s="301">
        <v>0.47063928261498411</v>
      </c>
      <c r="J1264" s="14">
        <v>258.78787878787881</v>
      </c>
      <c r="K1264" s="301">
        <v>0.81180400890868598</v>
      </c>
      <c r="L1264" s="2">
        <v>95773</v>
      </c>
      <c r="M1264" s="301">
        <v>0.38609271256203209</v>
      </c>
      <c r="N1264" s="2">
        <v>1146.0606060606001</v>
      </c>
      <c r="O1264" s="2">
        <v>112575</v>
      </c>
      <c r="P1264" s="301">
        <v>0.43348093954562955</v>
      </c>
      <c r="Q1264" s="14">
        <v>1309.69696969696</v>
      </c>
      <c r="R1264" s="2">
        <v>112443</v>
      </c>
      <c r="S1264" s="301">
        <v>0.41104198043545015</v>
      </c>
      <c r="T1264" s="14">
        <v>1340</v>
      </c>
      <c r="U1264" s="301">
        <v>0.17405740657596608</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1995</v>
      </c>
      <c r="B1265" s="2">
        <v>28</v>
      </c>
      <c r="C1265" s="301">
        <v>1.1522633744855968E-2</v>
      </c>
      <c r="D1265" s="2">
        <v>19.393939393939299</v>
      </c>
      <c r="E1265" s="2">
        <v>117</v>
      </c>
      <c r="F1265" s="301">
        <v>5.0737207285342582E-2</v>
      </c>
      <c r="G1265" s="14">
        <v>55.151515151515099</v>
      </c>
      <c r="H1265" s="2">
        <v>123</v>
      </c>
      <c r="I1265" s="301">
        <v>3.5579982643910907E-2</v>
      </c>
      <c r="J1265" s="14">
        <v>81.212121212121218</v>
      </c>
      <c r="K1265" s="301">
        <v>3.3928571428571428</v>
      </c>
      <c r="L1265" s="2">
        <v>5101</v>
      </c>
      <c r="M1265" s="301">
        <v>2.0563822024776565E-2</v>
      </c>
      <c r="N1265" s="2">
        <v>340</v>
      </c>
      <c r="O1265" s="2">
        <v>5803</v>
      </c>
      <c r="P1265" s="301">
        <v>2.2345013477088949E-2</v>
      </c>
      <c r="Q1265" s="14">
        <v>331.51515151515099</v>
      </c>
      <c r="R1265" s="2">
        <v>6058</v>
      </c>
      <c r="S1265" s="301">
        <v>2.2145374256093815E-2</v>
      </c>
      <c r="T1265" s="14">
        <v>488.4848484848485</v>
      </c>
      <c r="U1265" s="301">
        <v>0.18761027249558909</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1996</v>
      </c>
      <c r="B1266" s="2">
        <v>142</v>
      </c>
      <c r="C1266" s="301">
        <v>5.8436213991769549E-2</v>
      </c>
      <c r="D1266" s="2">
        <v>61.818181818181799</v>
      </c>
      <c r="E1266" s="2">
        <v>14</v>
      </c>
      <c r="F1266" s="301">
        <v>6.0711188204683438E-3</v>
      </c>
      <c r="G1266" s="14">
        <v>13.3333333333333</v>
      </c>
      <c r="H1266" s="2">
        <v>196</v>
      </c>
      <c r="I1266" s="301">
        <v>5.6696557708996238E-2</v>
      </c>
      <c r="J1266" s="14">
        <v>147.27272727272728</v>
      </c>
      <c r="K1266" s="301">
        <v>0.38028169014084506</v>
      </c>
      <c r="L1266" s="2">
        <v>6164</v>
      </c>
      <c r="M1266" s="301">
        <v>2.4849127418294988E-2</v>
      </c>
      <c r="N1266" s="2">
        <v>390.30303030303003</v>
      </c>
      <c r="O1266" s="2">
        <v>6760</v>
      </c>
      <c r="P1266" s="301">
        <v>2.6030034655371584E-2</v>
      </c>
      <c r="Q1266" s="14">
        <v>339.39393939393898</v>
      </c>
      <c r="R1266" s="2">
        <v>5166</v>
      </c>
      <c r="S1266" s="301">
        <v>1.888461594700902E-2</v>
      </c>
      <c r="T1266" s="14">
        <v>407.87878787878788</v>
      </c>
      <c r="U1266" s="301">
        <v>-0.16190785204412719</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1859</v>
      </c>
      <c r="B1267" s="2">
        <v>136</v>
      </c>
      <c r="C1267" s="301">
        <v>5.5967078189300412E-2</v>
      </c>
      <c r="D1267" s="2">
        <v>56.363636363636303</v>
      </c>
      <c r="E1267" s="2">
        <v>134</v>
      </c>
      <c r="F1267" s="301">
        <v>5.8109280138768434E-2</v>
      </c>
      <c r="G1267" s="14">
        <v>56.363636363636303</v>
      </c>
      <c r="H1267" s="2">
        <v>239</v>
      </c>
      <c r="I1267" s="301">
        <v>6.9135088226786226E-2</v>
      </c>
      <c r="J1267" s="14">
        <v>116.96969696969698</v>
      </c>
      <c r="K1267" s="301">
        <v>0.75735294117647056</v>
      </c>
      <c r="L1267" s="2">
        <v>11925</v>
      </c>
      <c r="M1267" s="301">
        <v>4.8073628238670951E-2</v>
      </c>
      <c r="N1267" s="2">
        <v>486.06060606060601</v>
      </c>
      <c r="O1267" s="2">
        <v>12012</v>
      </c>
      <c r="P1267" s="301">
        <v>4.6253369272237194E-2</v>
      </c>
      <c r="Q1267" s="14">
        <v>467.27272727272702</v>
      </c>
      <c r="R1267" s="2">
        <v>10893</v>
      </c>
      <c r="S1267" s="301">
        <v>3.9820000292444695E-2</v>
      </c>
      <c r="T1267" s="14">
        <v>595.75757575757575</v>
      </c>
      <c r="U1267" s="301">
        <v>-8.6540880503144652E-2</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1860</v>
      </c>
      <c r="B1268" s="2">
        <v>92</v>
      </c>
      <c r="C1268" s="301">
        <v>3.7860082304526747E-2</v>
      </c>
      <c r="D1268" s="2">
        <v>50.909090909090899</v>
      </c>
      <c r="E1268" s="2">
        <v>101</v>
      </c>
      <c r="F1268" s="301">
        <v>4.3798785776235909E-2</v>
      </c>
      <c r="G1268" s="14">
        <v>54.545454545454497</v>
      </c>
      <c r="H1268" s="2">
        <v>174</v>
      </c>
      <c r="I1268" s="301">
        <v>5.0332658374312986E-2</v>
      </c>
      <c r="J1268" s="14">
        <v>81.212121212121218</v>
      </c>
      <c r="K1268" s="301">
        <v>0.89130434782608692</v>
      </c>
      <c r="L1268" s="2">
        <v>8873</v>
      </c>
      <c r="M1268" s="301">
        <v>3.5770004474777975E-2</v>
      </c>
      <c r="N1268" s="2">
        <v>496.969696969697</v>
      </c>
      <c r="O1268" s="2">
        <v>9976</v>
      </c>
      <c r="P1268" s="301">
        <v>3.8413554100885636E-2</v>
      </c>
      <c r="Q1268" s="14">
        <v>518.18181818181802</v>
      </c>
      <c r="R1268" s="2">
        <v>8674</v>
      </c>
      <c r="S1268" s="301">
        <v>3.1708315664799896E-2</v>
      </c>
      <c r="T1268" s="14">
        <v>536.36363636363637</v>
      </c>
      <c r="U1268" s="301">
        <v>-2.2427589315902174E-2</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1861</v>
      </c>
      <c r="B1269" s="2">
        <v>44</v>
      </c>
      <c r="C1269" s="301">
        <v>1.8106995884773661E-2</v>
      </c>
      <c r="D1269" s="2">
        <v>42.424242424242401</v>
      </c>
      <c r="E1269" s="2">
        <v>75</v>
      </c>
      <c r="F1269" s="301">
        <v>3.2523850823937557E-2</v>
      </c>
      <c r="G1269" s="14">
        <v>49.090909090909101</v>
      </c>
      <c r="H1269" s="2">
        <v>106</v>
      </c>
      <c r="I1269" s="301">
        <v>3.066242406711021E-2</v>
      </c>
      <c r="J1269" s="14">
        <v>86.666666666666671</v>
      </c>
      <c r="K1269" s="301">
        <v>1.4090909090909092</v>
      </c>
      <c r="L1269" s="2">
        <v>8145</v>
      </c>
      <c r="M1269" s="301">
        <v>3.2835195136601665E-2</v>
      </c>
      <c r="N1269" s="2">
        <v>347.87878787878702</v>
      </c>
      <c r="O1269" s="2">
        <v>10350</v>
      </c>
      <c r="P1269" s="301">
        <v>3.9853677319984598E-2</v>
      </c>
      <c r="Q1269" s="14">
        <v>445.45454545454498</v>
      </c>
      <c r="R1269" s="2">
        <v>8431</v>
      </c>
      <c r="S1269" s="301">
        <v>3.0820014914679263E-2</v>
      </c>
      <c r="T1269" s="14">
        <v>413.93939393939394</v>
      </c>
      <c r="U1269" s="301">
        <v>3.5113566605279312E-2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1997</v>
      </c>
      <c r="B1270" s="2">
        <v>93</v>
      </c>
      <c r="C1270" s="301">
        <v>3.8271604938271607E-2</v>
      </c>
      <c r="D1270" s="2">
        <v>46.060606060605998</v>
      </c>
      <c r="E1270" s="2">
        <v>161</v>
      </c>
      <c r="F1270" s="301">
        <v>6.9817866435385956E-2</v>
      </c>
      <c r="G1270" s="14">
        <v>66.060606060606005</v>
      </c>
      <c r="H1270" s="2">
        <v>0</v>
      </c>
      <c r="I1270" s="301">
        <v>0</v>
      </c>
      <c r="J1270" s="14">
        <v>11.515151515151516</v>
      </c>
      <c r="K1270" s="301">
        <v>-1</v>
      </c>
      <c r="L1270" s="2">
        <v>14136</v>
      </c>
      <c r="M1270" s="301">
        <v>5.6986902203928935E-2</v>
      </c>
      <c r="N1270" s="2">
        <v>623.030303030303</v>
      </c>
      <c r="O1270" s="2">
        <v>15979</v>
      </c>
      <c r="P1270" s="301">
        <v>6.1528686946476702E-2</v>
      </c>
      <c r="Q1270" s="14">
        <v>602.42424242424204</v>
      </c>
      <c r="R1270" s="2">
        <v>15715</v>
      </c>
      <c r="S1270" s="301">
        <v>5.7447104066443433E-2</v>
      </c>
      <c r="T1270" s="14">
        <v>681.81818181818187</v>
      </c>
      <c r="U1270" s="301">
        <v>0.11170062252405207</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1998</v>
      </c>
      <c r="B1271" s="2">
        <v>89</v>
      </c>
      <c r="C1271" s="301">
        <v>3.6625514403292182E-2</v>
      </c>
      <c r="D1271" s="2">
        <v>46.060606060605998</v>
      </c>
      <c r="E1271" s="2">
        <v>126</v>
      </c>
      <c r="F1271" s="301">
        <v>5.464006938421509E-2</v>
      </c>
      <c r="G1271" s="14">
        <v>55.151515151515099</v>
      </c>
      <c r="H1271" s="2">
        <v>296</v>
      </c>
      <c r="I1271" s="301">
        <v>8.5623372866647382E-2</v>
      </c>
      <c r="J1271" s="14">
        <v>196.36363636363637</v>
      </c>
      <c r="K1271" s="301">
        <v>2.3258426966292136</v>
      </c>
      <c r="L1271" s="2">
        <v>14829</v>
      </c>
      <c r="M1271" s="301">
        <v>5.9780614939308307E-2</v>
      </c>
      <c r="N1271" s="2">
        <v>573.93939393939399</v>
      </c>
      <c r="O1271" s="2">
        <v>16111</v>
      </c>
      <c r="P1271" s="301">
        <v>6.2036965729688101E-2</v>
      </c>
      <c r="Q1271" s="14">
        <v>586.06060606060601</v>
      </c>
      <c r="R1271" s="2">
        <v>17790</v>
      </c>
      <c r="S1271" s="301">
        <v>6.5032388249572304E-2</v>
      </c>
      <c r="T1271" s="14">
        <v>726.06060606060612</v>
      </c>
      <c r="U1271" s="301">
        <v>0.19967630993323893</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1999</v>
      </c>
      <c r="B1272" s="2">
        <v>154</v>
      </c>
      <c r="C1272" s="301">
        <v>6.3374485596707816E-2</v>
      </c>
      <c r="D1272" s="2">
        <v>55.757575757575701</v>
      </c>
      <c r="E1272" s="2">
        <v>204</v>
      </c>
      <c r="F1272" s="301">
        <v>8.8464874241110145E-2</v>
      </c>
      <c r="G1272" s="14">
        <v>83.030303030303003</v>
      </c>
      <c r="H1272" s="2">
        <v>141</v>
      </c>
      <c r="I1272" s="301">
        <v>4.078680937228811E-2</v>
      </c>
      <c r="J1272" s="14">
        <v>81.212121212121218</v>
      </c>
      <c r="K1272" s="301">
        <v>-8.4415584415584416E-2</v>
      </c>
      <c r="L1272" s="2">
        <v>14603</v>
      </c>
      <c r="M1272" s="301">
        <v>5.8869534018390936E-2</v>
      </c>
      <c r="N1272" s="2">
        <v>581.21212121212102</v>
      </c>
      <c r="O1272" s="2">
        <v>17895</v>
      </c>
      <c r="P1272" s="301">
        <v>6.8906430496726997E-2</v>
      </c>
      <c r="Q1272" s="14">
        <v>673.33333333333303</v>
      </c>
      <c r="R1272" s="2">
        <v>18407</v>
      </c>
      <c r="S1272" s="301">
        <v>6.7287867931977371E-2</v>
      </c>
      <c r="T1272" s="14">
        <v>692.12121212121212</v>
      </c>
      <c r="U1272" s="301">
        <v>0.26049441895500924</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1869</v>
      </c>
      <c r="B1273" s="2">
        <v>120</v>
      </c>
      <c r="C1273" s="301">
        <v>4.9382716049382713E-2</v>
      </c>
      <c r="D1273" s="2">
        <v>63.636363636363598</v>
      </c>
      <c r="E1273" s="2">
        <v>12</v>
      </c>
      <c r="F1273" s="301">
        <v>5.2038161318300087E-3</v>
      </c>
      <c r="G1273" s="14">
        <v>11.5151515151515</v>
      </c>
      <c r="H1273" s="2">
        <v>114</v>
      </c>
      <c r="I1273" s="301">
        <v>3.2976569279722305E-2</v>
      </c>
      <c r="J1273" s="14">
        <v>111.51515151515152</v>
      </c>
      <c r="K1273" s="301">
        <v>-0.05</v>
      </c>
      <c r="L1273" s="2">
        <v>6913</v>
      </c>
      <c r="M1273" s="301">
        <v>2.7868594718149457E-2</v>
      </c>
      <c r="N1273" s="2">
        <v>353.33333333333297</v>
      </c>
      <c r="O1273" s="2">
        <v>8369</v>
      </c>
      <c r="P1273" s="301">
        <v>3.2225644974971122E-2</v>
      </c>
      <c r="Q1273" s="14">
        <v>403.030303030303</v>
      </c>
      <c r="R1273" s="2">
        <v>9950</v>
      </c>
      <c r="S1273" s="301">
        <v>3.637280849259384E-2</v>
      </c>
      <c r="T1273" s="14">
        <v>472.12121212121212</v>
      </c>
      <c r="U1273" s="301">
        <v>0.43931722841024157</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2000</v>
      </c>
      <c r="B1274" s="2">
        <v>0</v>
      </c>
      <c r="C1274" s="301">
        <v>0</v>
      </c>
      <c r="D1274" s="2">
        <v>80</v>
      </c>
      <c r="E1274" s="2">
        <v>139</v>
      </c>
      <c r="F1274" s="301">
        <v>6.0277536860364266E-2</v>
      </c>
      <c r="G1274" s="14">
        <v>60</v>
      </c>
      <c r="H1274" s="2">
        <v>235</v>
      </c>
      <c r="I1274" s="301">
        <v>6.7978015620480184E-2</v>
      </c>
      <c r="J1274" s="14">
        <v>96.363636363636374</v>
      </c>
      <c r="L1274" s="2">
        <v>4087</v>
      </c>
      <c r="M1274" s="301">
        <v>1.6476051875173852E-2</v>
      </c>
      <c r="N1274" s="2">
        <v>269.69696969696901</v>
      </c>
      <c r="O1274" s="2">
        <v>6476</v>
      </c>
      <c r="P1274" s="301">
        <v>2.4936465152098575E-2</v>
      </c>
      <c r="Q1274" s="14">
        <v>326.666666666666</v>
      </c>
      <c r="R1274" s="2">
        <v>7986</v>
      </c>
      <c r="S1274" s="301">
        <v>2.9193291318779336E-2</v>
      </c>
      <c r="T1274" s="14">
        <v>465.4545454545455</v>
      </c>
      <c r="U1274" s="301">
        <v>0.95400048935649617</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2001</v>
      </c>
      <c r="B1275" s="2">
        <v>0</v>
      </c>
      <c r="C1275" s="301">
        <v>0</v>
      </c>
      <c r="D1275" s="2">
        <v>80</v>
      </c>
      <c r="E1275" s="2">
        <v>0</v>
      </c>
      <c r="F1275" s="301">
        <v>0</v>
      </c>
      <c r="G1275" s="14">
        <v>10.303030303030299</v>
      </c>
      <c r="H1275" s="2">
        <v>3</v>
      </c>
      <c r="I1275" s="301">
        <v>8.6780445472953432E-4</v>
      </c>
      <c r="J1275" s="14">
        <v>12.727272727272728</v>
      </c>
      <c r="L1275" s="2">
        <v>997</v>
      </c>
      <c r="M1275" s="301">
        <v>4.0192375139584853E-3</v>
      </c>
      <c r="N1275" s="2">
        <v>133.333333333333</v>
      </c>
      <c r="O1275" s="2">
        <v>2844</v>
      </c>
      <c r="P1275" s="301">
        <v>1.0951097420100116E-2</v>
      </c>
      <c r="Q1275" s="14">
        <v>227.272727272727</v>
      </c>
      <c r="R1275" s="2">
        <v>3373</v>
      </c>
      <c r="S1275" s="301">
        <v>1.2330199301057188E-2</v>
      </c>
      <c r="T1275" s="14">
        <v>340.60606060606062</v>
      </c>
      <c r="U1275" s="301">
        <v>2.3831494483450353</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3" t="s">
        <v>2002</v>
      </c>
      <c r="B1277" s="303"/>
      <c r="C1277" s="303"/>
      <c r="D1277" s="303"/>
      <c r="E1277" s="303"/>
      <c r="F1277" s="303"/>
      <c r="G1277" s="303"/>
      <c r="H1277" s="303"/>
      <c r="I1277" s="303"/>
      <c r="J1277" s="303"/>
      <c r="K1277" s="303"/>
      <c r="L1277" s="303"/>
      <c r="M1277" s="303"/>
      <c r="N1277" s="303"/>
      <c r="O1277" s="303"/>
      <c r="P1277" s="303"/>
      <c r="Q1277" s="303"/>
      <c r="R1277" s="303"/>
      <c r="S1277" s="303"/>
      <c r="T1277" s="303"/>
      <c r="U1277" s="303"/>
      <c r="V1277" s="122"/>
      <c r="W1277" s="122"/>
      <c r="X1277" s="122"/>
      <c r="Y1277" s="122"/>
      <c r="Z1277" s="122"/>
      <c r="AA1277" s="122"/>
      <c r="AB1277" s="122"/>
      <c r="AC1277" s="122"/>
      <c r="AD1277" s="122"/>
      <c r="AE1277" s="122"/>
    </row>
    <row r="1278" spans="1:31" x14ac:dyDescent="0.3">
      <c r="B1278" s="304" t="s">
        <v>1700</v>
      </c>
      <c r="C1278" s="304"/>
      <c r="D1278" s="304" t="s">
        <v>1701</v>
      </c>
      <c r="E1278" s="304" t="s">
        <v>1700</v>
      </c>
      <c r="F1278" s="304"/>
      <c r="G1278" s="304" t="s">
        <v>1701</v>
      </c>
      <c r="H1278" s="304" t="s">
        <v>1700</v>
      </c>
      <c r="I1278" s="304"/>
      <c r="J1278" s="304" t="s">
        <v>1701</v>
      </c>
      <c r="K1278" t="s">
        <v>170</v>
      </c>
      <c r="L1278" s="304" t="s">
        <v>1700</v>
      </c>
      <c r="M1278" s="304"/>
      <c r="N1278" s="304" t="s">
        <v>1701</v>
      </c>
      <c r="O1278" s="304" t="s">
        <v>1700</v>
      </c>
      <c r="P1278" s="304"/>
      <c r="Q1278" s="304" t="s">
        <v>1701</v>
      </c>
      <c r="R1278" s="304" t="s">
        <v>1700</v>
      </c>
      <c r="S1278" s="304"/>
      <c r="T1278" s="304" t="s">
        <v>1701</v>
      </c>
      <c r="U1278" t="s">
        <v>170</v>
      </c>
      <c r="V1278" s="207" t="s">
        <v>1700</v>
      </c>
      <c r="W1278" s="207"/>
      <c r="X1278" s="207" t="s">
        <v>1701</v>
      </c>
      <c r="Y1278" s="207" t="s">
        <v>1700</v>
      </c>
      <c r="Z1278" s="207"/>
      <c r="AA1278" s="207" t="s">
        <v>1701</v>
      </c>
      <c r="AB1278" s="207" t="s">
        <v>1700</v>
      </c>
      <c r="AC1278" s="207"/>
      <c r="AD1278" s="207" t="s">
        <v>1701</v>
      </c>
      <c r="AE1278" t="s">
        <v>170</v>
      </c>
    </row>
    <row r="1279" spans="1:31" x14ac:dyDescent="0.3">
      <c r="A1279" t="s">
        <v>172</v>
      </c>
      <c r="B1279" t="s">
        <v>170</v>
      </c>
      <c r="C1279" t="s">
        <v>170</v>
      </c>
      <c r="D1279" t="s">
        <v>170</v>
      </c>
      <c r="E1279" t="s">
        <v>170</v>
      </c>
      <c r="F1279" t="s">
        <v>170</v>
      </c>
      <c r="G1279" t="s">
        <v>170</v>
      </c>
      <c r="H1279" t="s">
        <v>170</v>
      </c>
      <c r="I1279" t="s">
        <v>170</v>
      </c>
      <c r="J1279" t="s">
        <v>170</v>
      </c>
      <c r="L1279" s="14">
        <v>5.2</v>
      </c>
      <c r="M1279" t="s">
        <v>170</v>
      </c>
      <c r="N1279" s="14">
        <v>-0.60606060606059997</v>
      </c>
      <c r="O1279" s="14">
        <v>6.5</v>
      </c>
      <c r="P1279" t="s">
        <v>170</v>
      </c>
      <c r="Q1279" s="14">
        <v>-0.60606060606059997</v>
      </c>
      <c r="R1279" s="14">
        <v>9.3000000000000007</v>
      </c>
      <c r="S1279" t="s">
        <v>170</v>
      </c>
      <c r="T1279" t="s">
        <v>170</v>
      </c>
      <c r="U1279" s="301">
        <v>0.78846153846153855</v>
      </c>
      <c r="V1279" s="14">
        <v>5.3</v>
      </c>
      <c r="W1279" s="27" t="s">
        <v>170</v>
      </c>
      <c r="X1279" s="14">
        <v>-0.61</v>
      </c>
      <c r="Y1279" s="14">
        <v>8</v>
      </c>
      <c r="Z1279" s="27" t="s">
        <v>170</v>
      </c>
      <c r="AA1279" s="14">
        <v>-0.61</v>
      </c>
      <c r="AB1279" s="14">
        <v>12</v>
      </c>
      <c r="AC1279" s="27" t="s">
        <v>170</v>
      </c>
      <c r="AD1279" s="14" t="s">
        <v>170</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3" t="s">
        <v>2003</v>
      </c>
      <c r="B1281" s="303"/>
      <c r="C1281" s="303"/>
      <c r="D1281" s="303"/>
      <c r="E1281" s="303"/>
      <c r="F1281" s="303"/>
      <c r="G1281" s="303"/>
      <c r="H1281" s="303"/>
      <c r="I1281" s="303"/>
      <c r="J1281" s="303"/>
      <c r="K1281" s="303"/>
      <c r="L1281" s="303"/>
      <c r="M1281" s="303"/>
      <c r="N1281" s="303"/>
      <c r="O1281" s="303"/>
      <c r="P1281" s="303"/>
      <c r="Q1281" s="303"/>
      <c r="R1281" s="303"/>
      <c r="S1281" s="303"/>
      <c r="T1281" s="303"/>
      <c r="U1281" s="303"/>
      <c r="V1281" s="122"/>
      <c r="W1281" s="122"/>
      <c r="X1281" s="122"/>
      <c r="Y1281" s="122"/>
      <c r="Z1281" s="122"/>
      <c r="AA1281" s="122"/>
      <c r="AB1281" s="122"/>
      <c r="AC1281" s="122"/>
      <c r="AD1281" s="122"/>
      <c r="AE1281" s="122"/>
    </row>
    <row r="1282" spans="1:31" x14ac:dyDescent="0.3">
      <c r="B1282" s="304" t="s">
        <v>1700</v>
      </c>
      <c r="C1282" s="304"/>
      <c r="D1282" s="304" t="s">
        <v>1701</v>
      </c>
      <c r="E1282" s="304" t="s">
        <v>1700</v>
      </c>
      <c r="F1282" s="304"/>
      <c r="G1282" s="304" t="s">
        <v>1701</v>
      </c>
      <c r="H1282" s="304" t="s">
        <v>1700</v>
      </c>
      <c r="I1282" s="304"/>
      <c r="J1282" s="304" t="s">
        <v>1701</v>
      </c>
      <c r="K1282" t="s">
        <v>170</v>
      </c>
      <c r="L1282" s="304" t="s">
        <v>1700</v>
      </c>
      <c r="M1282" s="304"/>
      <c r="N1282" s="304" t="s">
        <v>1701</v>
      </c>
      <c r="O1282" s="304" t="s">
        <v>1700</v>
      </c>
      <c r="P1282" s="304"/>
      <c r="Q1282" s="304" t="s">
        <v>1701</v>
      </c>
      <c r="R1282" s="304" t="s">
        <v>1700</v>
      </c>
      <c r="S1282" s="304"/>
      <c r="T1282" s="304" t="s">
        <v>1701</v>
      </c>
      <c r="U1282" t="s">
        <v>170</v>
      </c>
      <c r="V1282" s="207" t="s">
        <v>1700</v>
      </c>
      <c r="W1282" s="207"/>
      <c r="X1282" s="207" t="s">
        <v>1701</v>
      </c>
      <c r="Y1282" s="207" t="s">
        <v>1700</v>
      </c>
      <c r="Z1282" s="207"/>
      <c r="AA1282" s="207" t="s">
        <v>1701</v>
      </c>
      <c r="AB1282" s="207" t="s">
        <v>1700</v>
      </c>
      <c r="AC1282" s="207"/>
      <c r="AD1282" s="207" t="s">
        <v>1701</v>
      </c>
      <c r="AE1282" t="s">
        <v>170</v>
      </c>
    </row>
    <row r="1283" spans="1:31" x14ac:dyDescent="0.3">
      <c r="A1283" t="s">
        <v>172</v>
      </c>
      <c r="B1283" s="2">
        <v>337</v>
      </c>
      <c r="C1283" t="s">
        <v>170</v>
      </c>
      <c r="D1283" s="2">
        <v>-0.60606060606059997</v>
      </c>
      <c r="E1283" s="2">
        <v>252</v>
      </c>
      <c r="F1283" t="s">
        <v>170</v>
      </c>
      <c r="G1283" s="2">
        <v>-1</v>
      </c>
      <c r="H1283" s="2">
        <v>125</v>
      </c>
      <c r="I1283" t="s">
        <v>170</v>
      </c>
      <c r="J1283" t="s">
        <v>170</v>
      </c>
      <c r="K1283" s="301">
        <v>-0.62908011869436198</v>
      </c>
      <c r="L1283" s="2">
        <v>30182</v>
      </c>
      <c r="M1283" t="s">
        <v>170</v>
      </c>
      <c r="N1283" s="2">
        <v>-0.60606060606059997</v>
      </c>
      <c r="O1283" s="2">
        <v>29829</v>
      </c>
      <c r="P1283" t="s">
        <v>170</v>
      </c>
      <c r="Q1283" s="2">
        <v>-1</v>
      </c>
      <c r="R1283" s="2">
        <v>25623</v>
      </c>
      <c r="S1283" t="s">
        <v>170</v>
      </c>
      <c r="T1283" t="s">
        <v>170</v>
      </c>
      <c r="U1283" s="301">
        <v>-0.15105029487774169</v>
      </c>
      <c r="V1283" s="2">
        <v>1159772</v>
      </c>
      <c r="W1283" s="27" t="s">
        <v>170</v>
      </c>
      <c r="X1283" s="2">
        <v>-1</v>
      </c>
      <c r="Y1283" s="2">
        <v>1127989</v>
      </c>
      <c r="Z1283" s="27" t="s">
        <v>170</v>
      </c>
      <c r="AA1283" s="2">
        <v>-1</v>
      </c>
      <c r="AB1283" s="2">
        <v>1107831</v>
      </c>
      <c r="AC1283" s="27" t="s">
        <v>170</v>
      </c>
      <c r="AD1283" s="14" t="s">
        <v>170</v>
      </c>
      <c r="AE1283" s="27">
        <v>-4.4999999999999998E-2</v>
      </c>
    </row>
    <row r="1284" spans="1:31" x14ac:dyDescent="0.3">
      <c r="A1284" t="s">
        <v>2004</v>
      </c>
      <c r="B1284" s="2">
        <v>0</v>
      </c>
      <c r="C1284" s="301">
        <v>0</v>
      </c>
      <c r="D1284" s="2">
        <v>-0.60606060606059997</v>
      </c>
      <c r="E1284" s="2">
        <v>0</v>
      </c>
      <c r="F1284" s="301">
        <v>0</v>
      </c>
      <c r="G1284" s="2">
        <v>-1</v>
      </c>
      <c r="H1284" s="2">
        <v>0</v>
      </c>
      <c r="I1284" s="301">
        <v>0</v>
      </c>
      <c r="J1284" t="s">
        <v>170</v>
      </c>
      <c r="L1284" s="2">
        <v>599</v>
      </c>
      <c r="M1284" s="301">
        <v>1.984626598634948E-2</v>
      </c>
      <c r="N1284" s="2">
        <v>-0.60606060606059997</v>
      </c>
      <c r="O1284" s="2">
        <v>391</v>
      </c>
      <c r="P1284" s="301">
        <v>1.3108049213852292E-2</v>
      </c>
      <c r="Q1284" s="2">
        <v>-1</v>
      </c>
      <c r="R1284" s="2">
        <v>2515</v>
      </c>
      <c r="S1284" s="301">
        <v>9.8154002263591306E-2</v>
      </c>
      <c r="T1284" t="s">
        <v>170</v>
      </c>
      <c r="U1284" s="301">
        <v>3.1986644407345577</v>
      </c>
      <c r="V1284" s="2">
        <v>25780</v>
      </c>
      <c r="W1284" s="27">
        <v>2.1999999999999999E-2</v>
      </c>
      <c r="X1284" s="2">
        <v>-1</v>
      </c>
      <c r="Y1284" s="2">
        <v>29405</v>
      </c>
      <c r="Z1284" s="27">
        <v>2.5999999999999999E-2</v>
      </c>
      <c r="AA1284" s="2">
        <v>-1</v>
      </c>
      <c r="AB1284" s="2">
        <v>88235</v>
      </c>
      <c r="AC1284" s="27">
        <v>0.08</v>
      </c>
      <c r="AD1284" s="14" t="s">
        <v>170</v>
      </c>
      <c r="AE1284" s="27">
        <v>2.423</v>
      </c>
    </row>
    <row r="1285" spans="1:31" x14ac:dyDescent="0.3">
      <c r="A1285" t="s">
        <v>2005</v>
      </c>
      <c r="B1285" s="2">
        <v>337</v>
      </c>
      <c r="C1285" s="301">
        <v>1</v>
      </c>
      <c r="D1285" s="2">
        <v>-0.60606060606059997</v>
      </c>
      <c r="E1285" s="2">
        <v>252</v>
      </c>
      <c r="F1285" s="301">
        <v>1</v>
      </c>
      <c r="G1285" s="2">
        <v>-1</v>
      </c>
      <c r="H1285" s="2">
        <v>125</v>
      </c>
      <c r="I1285" s="301">
        <v>1</v>
      </c>
      <c r="J1285" t="s">
        <v>170</v>
      </c>
      <c r="K1285" s="301">
        <v>-0.62908011869436198</v>
      </c>
      <c r="L1285" s="2">
        <v>29583</v>
      </c>
      <c r="M1285" s="301">
        <v>0.98015373401365047</v>
      </c>
      <c r="N1285" s="2">
        <v>-0.60606060606059997</v>
      </c>
      <c r="O1285" s="2">
        <v>29438</v>
      </c>
      <c r="P1285" s="301">
        <v>0.98689195078614766</v>
      </c>
      <c r="Q1285" s="2">
        <v>-1</v>
      </c>
      <c r="R1285" s="2">
        <v>23108</v>
      </c>
      <c r="S1285" s="301">
        <v>0.90184599773640872</v>
      </c>
      <c r="T1285" t="s">
        <v>170</v>
      </c>
      <c r="U1285" s="301">
        <v>-0.21887570564175371</v>
      </c>
      <c r="V1285" s="2">
        <v>1133992</v>
      </c>
      <c r="W1285" s="27">
        <v>0.97799999999999998</v>
      </c>
      <c r="X1285" s="2">
        <v>-1</v>
      </c>
      <c r="Y1285" s="2">
        <v>1098584</v>
      </c>
      <c r="Z1285" s="27">
        <v>0.97399999999999998</v>
      </c>
      <c r="AA1285" s="2">
        <v>-1</v>
      </c>
      <c r="AB1285" s="2">
        <v>1019596</v>
      </c>
      <c r="AC1285" s="27">
        <v>0.92</v>
      </c>
      <c r="AD1285" s="14" t="s">
        <v>170</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3" t="s">
        <v>2006</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122"/>
      <c r="W1287" s="122"/>
      <c r="X1287" s="122"/>
      <c r="Y1287" s="122"/>
      <c r="Z1287" s="122"/>
      <c r="AA1287" s="122"/>
      <c r="AB1287" s="122"/>
      <c r="AC1287" s="122"/>
      <c r="AD1287" s="122"/>
      <c r="AE1287" s="122"/>
    </row>
    <row r="1288" spans="1:31" x14ac:dyDescent="0.3">
      <c r="B1288" t="s">
        <v>170</v>
      </c>
      <c r="C1288" t="s">
        <v>170</v>
      </c>
      <c r="D1288" t="s">
        <v>170</v>
      </c>
      <c r="E1288" s="304" t="s">
        <v>1700</v>
      </c>
      <c r="F1288" s="304"/>
      <c r="G1288" s="304" t="s">
        <v>1701</v>
      </c>
      <c r="H1288" s="304" t="s">
        <v>1700</v>
      </c>
      <c r="I1288" s="304"/>
      <c r="J1288" s="304" t="s">
        <v>1701</v>
      </c>
      <c r="K1288" t="s">
        <v>170</v>
      </c>
      <c r="L1288" t="s">
        <v>170</v>
      </c>
      <c r="M1288" t="s">
        <v>170</v>
      </c>
      <c r="N1288" t="s">
        <v>170</v>
      </c>
      <c r="O1288" s="304" t="s">
        <v>1700</v>
      </c>
      <c r="P1288" s="304"/>
      <c r="Q1288" s="304" t="s">
        <v>1701</v>
      </c>
      <c r="R1288" s="304" t="s">
        <v>1700</v>
      </c>
      <c r="S1288" s="304"/>
      <c r="T1288" s="304" t="s">
        <v>1701</v>
      </c>
      <c r="U1288" t="s">
        <v>170</v>
      </c>
      <c r="V1288" t="s">
        <v>170</v>
      </c>
      <c r="W1288" t="s">
        <v>170</v>
      </c>
      <c r="X1288" t="s">
        <v>170</v>
      </c>
      <c r="Y1288" s="207" t="s">
        <v>1700</v>
      </c>
      <c r="Z1288" s="207"/>
      <c r="AA1288" s="207" t="s">
        <v>1701</v>
      </c>
      <c r="AB1288" s="207" t="s">
        <v>1700</v>
      </c>
      <c r="AC1288" s="207"/>
      <c r="AD1288" s="207" t="s">
        <v>1701</v>
      </c>
      <c r="AE1288" t="s">
        <v>170</v>
      </c>
    </row>
    <row r="1289" spans="1:31" x14ac:dyDescent="0.3">
      <c r="A1289" t="s">
        <v>172</v>
      </c>
      <c r="B1289" t="s">
        <v>170</v>
      </c>
      <c r="C1289" t="s">
        <v>170</v>
      </c>
      <c r="D1289" t="s">
        <v>170</v>
      </c>
      <c r="E1289" s="2">
        <v>918</v>
      </c>
      <c r="F1289" t="s">
        <v>170</v>
      </c>
      <c r="G1289" s="14">
        <v>81.818181818181799</v>
      </c>
      <c r="H1289" s="2">
        <v>1784</v>
      </c>
      <c r="I1289" t="s">
        <v>170</v>
      </c>
      <c r="J1289" s="14">
        <v>440.60604899999998</v>
      </c>
      <c r="L1289" t="s">
        <v>170</v>
      </c>
      <c r="M1289" t="s">
        <v>170</v>
      </c>
      <c r="N1289" t="s">
        <v>170</v>
      </c>
      <c r="O1289" s="2">
        <v>83351</v>
      </c>
      <c r="P1289" t="s">
        <v>170</v>
      </c>
      <c r="Q1289" s="14">
        <v>29.696969696969699</v>
      </c>
      <c r="R1289" s="2">
        <v>97864</v>
      </c>
      <c r="S1289" t="s">
        <v>170</v>
      </c>
      <c r="T1289" s="14">
        <v>35.757576</v>
      </c>
      <c r="V1289" t="s">
        <v>170</v>
      </c>
      <c r="W1289" t="s">
        <v>170</v>
      </c>
      <c r="X1289" t="s">
        <v>170</v>
      </c>
      <c r="Y1289" s="2">
        <v>4797320</v>
      </c>
      <c r="Z1289" s="27" t="s">
        <v>170</v>
      </c>
      <c r="AA1289" s="14">
        <v>390.3</v>
      </c>
      <c r="AB1289" s="2">
        <v>5644497</v>
      </c>
      <c r="AC1289" s="27" t="s">
        <v>170</v>
      </c>
      <c r="AD1289" s="14">
        <v>503.64</v>
      </c>
    </row>
    <row r="1290" spans="1:31" x14ac:dyDescent="0.3">
      <c r="A1290" t="s">
        <v>2007</v>
      </c>
      <c r="B1290" t="s">
        <v>170</v>
      </c>
      <c r="C1290" t="s">
        <v>170</v>
      </c>
      <c r="D1290" t="s">
        <v>170</v>
      </c>
      <c r="E1290" s="2">
        <v>861</v>
      </c>
      <c r="F1290" s="301">
        <v>0.93790849673202614</v>
      </c>
      <c r="G1290" s="14">
        <v>76.969696969696898</v>
      </c>
      <c r="H1290" s="2">
        <v>1760</v>
      </c>
      <c r="I1290" s="301">
        <v>0.98654708520179368</v>
      </c>
      <c r="J1290" s="14">
        <v>443.03030000000001</v>
      </c>
      <c r="L1290" t="s">
        <v>170</v>
      </c>
      <c r="M1290" t="s">
        <v>170</v>
      </c>
      <c r="N1290" t="s">
        <v>170</v>
      </c>
      <c r="O1290" s="2">
        <v>81682</v>
      </c>
      <c r="P1290" s="301">
        <v>0.97997624503605241</v>
      </c>
      <c r="Q1290" s="14">
        <v>155.15151515151501</v>
      </c>
      <c r="R1290" s="2">
        <v>95563</v>
      </c>
      <c r="S1290" s="301">
        <v>0.97648777895855476</v>
      </c>
      <c r="T1290" s="14">
        <v>226.66667200000001</v>
      </c>
      <c r="V1290" t="s">
        <v>170</v>
      </c>
      <c r="W1290" t="s">
        <v>170</v>
      </c>
      <c r="X1290" t="s">
        <v>170</v>
      </c>
      <c r="Y1290" s="2">
        <v>4666616</v>
      </c>
      <c r="Z1290" s="27">
        <v>0.97299999999999998</v>
      </c>
      <c r="AA1290" s="14">
        <v>1135.76</v>
      </c>
      <c r="AB1290" s="2">
        <v>5504434</v>
      </c>
      <c r="AC1290" s="27">
        <v>0.97499999999999998</v>
      </c>
      <c r="AD1290" s="14">
        <v>1390.3</v>
      </c>
    </row>
    <row r="1291" spans="1:31" x14ac:dyDescent="0.3">
      <c r="A1291" t="s">
        <v>2008</v>
      </c>
      <c r="B1291" t="s">
        <v>170</v>
      </c>
      <c r="C1291" t="s">
        <v>170</v>
      </c>
      <c r="D1291" t="s">
        <v>170</v>
      </c>
      <c r="E1291" s="2">
        <v>675</v>
      </c>
      <c r="F1291" s="301">
        <v>0.73529411764705888</v>
      </c>
      <c r="G1291" s="14">
        <v>84.848484848484802</v>
      </c>
      <c r="H1291" s="2">
        <v>996</v>
      </c>
      <c r="I1291" s="301">
        <v>0.55829596412556048</v>
      </c>
      <c r="J1291" s="14">
        <v>461.81817599999999</v>
      </c>
      <c r="L1291" t="s">
        <v>170</v>
      </c>
      <c r="M1291" t="s">
        <v>170</v>
      </c>
      <c r="N1291" t="s">
        <v>170</v>
      </c>
      <c r="O1291" s="2">
        <v>59743</v>
      </c>
      <c r="P1291" s="301">
        <v>0.71676404602224331</v>
      </c>
      <c r="Q1291" s="14">
        <v>529.69696969696895</v>
      </c>
      <c r="R1291" s="2">
        <v>68146</v>
      </c>
      <c r="S1291" s="301">
        <v>0.69633368756641867</v>
      </c>
      <c r="T1291" s="14">
        <v>826.66669999999999</v>
      </c>
      <c r="V1291" t="s">
        <v>170</v>
      </c>
      <c r="W1291" t="s">
        <v>170</v>
      </c>
      <c r="X1291" t="s">
        <v>170</v>
      </c>
      <c r="Y1291" s="2">
        <v>3350977</v>
      </c>
      <c r="Z1291" s="27">
        <v>0.69899999999999995</v>
      </c>
      <c r="AA1291" s="14">
        <v>6232.12</v>
      </c>
      <c r="AB1291" s="2">
        <v>3989414</v>
      </c>
      <c r="AC1291" s="27">
        <v>0.70699999999999996</v>
      </c>
      <c r="AD1291" s="14">
        <v>6612.12</v>
      </c>
    </row>
    <row r="1292" spans="1:31" x14ac:dyDescent="0.3">
      <c r="A1292" t="s">
        <v>2009</v>
      </c>
      <c r="B1292" t="s">
        <v>170</v>
      </c>
      <c r="C1292" t="s">
        <v>170</v>
      </c>
      <c r="D1292" t="s">
        <v>170</v>
      </c>
      <c r="E1292" s="2">
        <v>324</v>
      </c>
      <c r="F1292" s="301">
        <v>0.35294117647058826</v>
      </c>
      <c r="G1292" s="14">
        <v>54.545454545454497</v>
      </c>
      <c r="H1292" s="2">
        <v>493</v>
      </c>
      <c r="I1292" s="301">
        <v>0.27634529147982062</v>
      </c>
      <c r="J1292" s="14">
        <v>243.636368</v>
      </c>
      <c r="L1292" t="s">
        <v>170</v>
      </c>
      <c r="M1292" t="s">
        <v>170</v>
      </c>
      <c r="N1292" t="s">
        <v>170</v>
      </c>
      <c r="O1292" s="2">
        <v>27527</v>
      </c>
      <c r="P1292" s="301">
        <v>0.33025398615493518</v>
      </c>
      <c r="Q1292" s="14">
        <v>413.33333333333297</v>
      </c>
      <c r="R1292" s="2">
        <v>32660</v>
      </c>
      <c r="S1292" s="301">
        <v>0.33372843946701547</v>
      </c>
      <c r="T1292" s="14">
        <v>566.66669999999999</v>
      </c>
      <c r="V1292" t="s">
        <v>170</v>
      </c>
      <c r="W1292" t="s">
        <v>170</v>
      </c>
      <c r="X1292" t="s">
        <v>170</v>
      </c>
      <c r="Y1292" s="2">
        <v>1522950</v>
      </c>
      <c r="Z1292" s="27">
        <v>0.317</v>
      </c>
      <c r="AA1292" s="14">
        <v>2661.21</v>
      </c>
      <c r="AB1292" s="2">
        <v>1809652</v>
      </c>
      <c r="AC1292" s="27">
        <v>0.32100000000000001</v>
      </c>
      <c r="AD1292" s="14">
        <v>4222.42</v>
      </c>
    </row>
    <row r="1293" spans="1:31" x14ac:dyDescent="0.3">
      <c r="A1293" t="s">
        <v>2010</v>
      </c>
      <c r="B1293" t="s">
        <v>170</v>
      </c>
      <c r="C1293" t="s">
        <v>170</v>
      </c>
      <c r="D1293" t="s">
        <v>170</v>
      </c>
      <c r="E1293" s="2">
        <v>160</v>
      </c>
      <c r="F1293" s="301">
        <v>0.17429193899782136</v>
      </c>
      <c r="G1293" s="14">
        <v>47.878787878787797</v>
      </c>
      <c r="H1293" s="2">
        <v>48</v>
      </c>
      <c r="I1293" s="301">
        <v>2.6905829596412557E-2</v>
      </c>
      <c r="J1293" s="14">
        <v>19.393940000000001</v>
      </c>
      <c r="L1293" t="s">
        <v>170</v>
      </c>
      <c r="M1293" t="s">
        <v>170</v>
      </c>
      <c r="N1293" t="s">
        <v>170</v>
      </c>
      <c r="O1293" s="2">
        <v>17146</v>
      </c>
      <c r="P1293" s="301">
        <v>0.20570838982135786</v>
      </c>
      <c r="Q1293" s="14">
        <v>394.54545454545399</v>
      </c>
      <c r="R1293" s="2">
        <v>18995</v>
      </c>
      <c r="S1293" s="301">
        <v>0.19409588817133983</v>
      </c>
      <c r="T1293" s="14">
        <v>556.36364700000001</v>
      </c>
      <c r="V1293" t="s">
        <v>170</v>
      </c>
      <c r="W1293" t="s">
        <v>170</v>
      </c>
      <c r="X1293" t="s">
        <v>170</v>
      </c>
      <c r="Y1293" s="2">
        <v>990070</v>
      </c>
      <c r="Z1293" s="27">
        <v>0.20599999999999999</v>
      </c>
      <c r="AA1293" s="14">
        <v>2641.82</v>
      </c>
      <c r="AB1293" s="2">
        <v>1108369</v>
      </c>
      <c r="AC1293" s="27">
        <v>0.19600000000000001</v>
      </c>
      <c r="AD1293" s="14">
        <v>4059.39</v>
      </c>
    </row>
    <row r="1294" spans="1:31" x14ac:dyDescent="0.3">
      <c r="A1294" t="s">
        <v>2011</v>
      </c>
      <c r="B1294" t="s">
        <v>170</v>
      </c>
      <c r="C1294" t="s">
        <v>170</v>
      </c>
      <c r="D1294" t="s">
        <v>170</v>
      </c>
      <c r="E1294" s="2">
        <v>164</v>
      </c>
      <c r="F1294" s="301">
        <v>0.1786492374727669</v>
      </c>
      <c r="G1294" s="14">
        <v>54.545454545454497</v>
      </c>
      <c r="H1294" s="2">
        <v>445</v>
      </c>
      <c r="I1294" s="301">
        <v>0.24943946188340807</v>
      </c>
      <c r="J1294" s="14">
        <v>244.84848</v>
      </c>
      <c r="L1294" t="s">
        <v>170</v>
      </c>
      <c r="M1294" t="s">
        <v>170</v>
      </c>
      <c r="N1294" t="s">
        <v>170</v>
      </c>
      <c r="O1294" s="2">
        <v>10381</v>
      </c>
      <c r="P1294" s="301">
        <v>0.12454559633357729</v>
      </c>
      <c r="Q1294" s="14">
        <v>404.24242424242402</v>
      </c>
      <c r="R1294" s="2">
        <v>13665</v>
      </c>
      <c r="S1294" s="301">
        <v>0.13963255129567564</v>
      </c>
      <c r="T1294" s="14">
        <v>468.48486300000002</v>
      </c>
      <c r="V1294" t="s">
        <v>170</v>
      </c>
      <c r="W1294" t="s">
        <v>170</v>
      </c>
      <c r="X1294" t="s">
        <v>170</v>
      </c>
      <c r="Y1294" s="2">
        <v>532880</v>
      </c>
      <c r="Z1294" s="27">
        <v>0.111</v>
      </c>
      <c r="AA1294" s="14">
        <v>2384.85</v>
      </c>
      <c r="AB1294" s="2">
        <v>701283</v>
      </c>
      <c r="AC1294" s="27">
        <v>0.124</v>
      </c>
      <c r="AD1294" s="14">
        <v>4179.3900000000003</v>
      </c>
    </row>
    <row r="1295" spans="1:31" x14ac:dyDescent="0.3">
      <c r="A1295" t="s">
        <v>2012</v>
      </c>
      <c r="B1295" t="s">
        <v>170</v>
      </c>
      <c r="C1295" t="s">
        <v>170</v>
      </c>
      <c r="D1295" t="s">
        <v>170</v>
      </c>
      <c r="E1295" s="2">
        <v>204</v>
      </c>
      <c r="F1295" s="301">
        <v>0.22222222222222221</v>
      </c>
      <c r="G1295" s="14">
        <v>50.303030303030297</v>
      </c>
      <c r="H1295" s="2">
        <v>376</v>
      </c>
      <c r="I1295" s="301">
        <v>0.21076233183856502</v>
      </c>
      <c r="J1295" s="14">
        <v>217.57576</v>
      </c>
      <c r="L1295" t="s">
        <v>170</v>
      </c>
      <c r="M1295" t="s">
        <v>170</v>
      </c>
      <c r="N1295" t="s">
        <v>170</v>
      </c>
      <c r="O1295" s="2">
        <v>20081</v>
      </c>
      <c r="P1295" s="301">
        <v>0.24092092476395005</v>
      </c>
      <c r="Q1295" s="14">
        <v>410.90909090909099</v>
      </c>
      <c r="R1295" s="2">
        <v>22049</v>
      </c>
      <c r="S1295" s="301">
        <v>0.22530246055750838</v>
      </c>
      <c r="T1295" s="14">
        <v>515.15150000000006</v>
      </c>
      <c r="V1295" t="s">
        <v>170</v>
      </c>
      <c r="W1295" t="s">
        <v>170</v>
      </c>
      <c r="X1295" t="s">
        <v>170</v>
      </c>
      <c r="Y1295" s="2">
        <v>1045351</v>
      </c>
      <c r="Z1295" s="27">
        <v>0.218</v>
      </c>
      <c r="AA1295" s="14">
        <v>2800.61</v>
      </c>
      <c r="AB1295" s="2">
        <v>1274968</v>
      </c>
      <c r="AC1295" s="27">
        <v>0.22600000000000001</v>
      </c>
      <c r="AD1295" s="14">
        <v>3481.21</v>
      </c>
    </row>
    <row r="1296" spans="1:31" x14ac:dyDescent="0.3">
      <c r="A1296" t="s">
        <v>2013</v>
      </c>
      <c r="B1296" t="s">
        <v>170</v>
      </c>
      <c r="C1296" t="s">
        <v>170</v>
      </c>
      <c r="D1296" t="s">
        <v>170</v>
      </c>
      <c r="E1296" s="2">
        <v>25</v>
      </c>
      <c r="F1296" s="301">
        <v>2.7233115468409588E-2</v>
      </c>
      <c r="G1296" s="14">
        <v>23.636363636363601</v>
      </c>
      <c r="H1296" s="2">
        <v>17</v>
      </c>
      <c r="I1296" s="301">
        <v>9.52914798206278E-3</v>
      </c>
      <c r="J1296" s="14">
        <v>17.575758</v>
      </c>
      <c r="L1296" t="s">
        <v>170</v>
      </c>
      <c r="M1296" t="s">
        <v>170</v>
      </c>
      <c r="N1296" t="s">
        <v>170</v>
      </c>
      <c r="O1296" s="2">
        <v>7293</v>
      </c>
      <c r="P1296" s="301">
        <v>8.7497450540485411E-2</v>
      </c>
      <c r="Q1296" s="14">
        <v>377.575757575757</v>
      </c>
      <c r="R1296" s="2">
        <v>7867</v>
      </c>
      <c r="S1296" s="301">
        <v>8.03870677675141E-2</v>
      </c>
      <c r="T1296" s="14">
        <v>452.72726399999999</v>
      </c>
      <c r="V1296" t="s">
        <v>170</v>
      </c>
      <c r="W1296" t="s">
        <v>170</v>
      </c>
      <c r="X1296" t="s">
        <v>170</v>
      </c>
      <c r="Y1296" s="2">
        <v>451686</v>
      </c>
      <c r="Z1296" s="27">
        <v>9.4E-2</v>
      </c>
      <c r="AA1296" s="14">
        <v>3724.85</v>
      </c>
      <c r="AB1296" s="2">
        <v>508973</v>
      </c>
      <c r="AC1296" s="27">
        <v>0.09</v>
      </c>
      <c r="AD1296" s="14">
        <v>4236.97</v>
      </c>
    </row>
    <row r="1297" spans="1:31" x14ac:dyDescent="0.3">
      <c r="A1297" t="s">
        <v>2014</v>
      </c>
      <c r="B1297" t="s">
        <v>170</v>
      </c>
      <c r="C1297" t="s">
        <v>170</v>
      </c>
      <c r="D1297" t="s">
        <v>170</v>
      </c>
      <c r="E1297" s="2">
        <v>79</v>
      </c>
      <c r="F1297" s="301">
        <v>8.6056644880174296E-2</v>
      </c>
      <c r="G1297" s="14">
        <v>72.121212121212096</v>
      </c>
      <c r="H1297" s="2">
        <v>0</v>
      </c>
      <c r="I1297" s="301">
        <v>0</v>
      </c>
      <c r="J1297" s="14">
        <v>11.515152</v>
      </c>
      <c r="L1297" t="s">
        <v>170</v>
      </c>
      <c r="M1297" t="s">
        <v>170</v>
      </c>
      <c r="N1297" t="s">
        <v>170</v>
      </c>
      <c r="O1297" s="2">
        <v>2121</v>
      </c>
      <c r="P1297" s="301">
        <v>2.544660531967223E-2</v>
      </c>
      <c r="Q1297" s="14">
        <v>240.60606060606</v>
      </c>
      <c r="R1297" s="2">
        <v>2049</v>
      </c>
      <c r="S1297" s="301">
        <v>2.0937218997792856E-2</v>
      </c>
      <c r="T1297" s="14">
        <v>230.30302399999999</v>
      </c>
      <c r="V1297" t="s">
        <v>170</v>
      </c>
      <c r="W1297" t="s">
        <v>170</v>
      </c>
      <c r="X1297" t="s">
        <v>170</v>
      </c>
      <c r="Y1297" s="2">
        <v>140379</v>
      </c>
      <c r="Z1297" s="27">
        <v>2.9000000000000001E-2</v>
      </c>
      <c r="AA1297" s="14">
        <v>1840</v>
      </c>
      <c r="AB1297" s="2">
        <v>156222</v>
      </c>
      <c r="AC1297" s="27">
        <v>2.8000000000000001E-2</v>
      </c>
      <c r="AD1297" s="14">
        <v>2213.94</v>
      </c>
    </row>
    <row r="1298" spans="1:31" x14ac:dyDescent="0.3">
      <c r="A1298" t="s">
        <v>2015</v>
      </c>
      <c r="B1298" t="s">
        <v>170</v>
      </c>
      <c r="C1298" t="s">
        <v>170</v>
      </c>
      <c r="D1298" t="s">
        <v>170</v>
      </c>
      <c r="E1298" s="2">
        <v>43</v>
      </c>
      <c r="F1298" s="301">
        <v>4.6840958605664486E-2</v>
      </c>
      <c r="G1298" s="14">
        <v>43.636363636363598</v>
      </c>
      <c r="H1298" s="2">
        <v>75</v>
      </c>
      <c r="I1298" s="301">
        <v>4.2040358744394622E-2</v>
      </c>
      <c r="J1298" s="14">
        <v>47.272728000000001</v>
      </c>
      <c r="L1298" t="s">
        <v>170</v>
      </c>
      <c r="M1298" t="s">
        <v>170</v>
      </c>
      <c r="N1298" t="s">
        <v>170</v>
      </c>
      <c r="O1298" s="2">
        <v>1971</v>
      </c>
      <c r="P1298" s="301">
        <v>2.3646986838790178E-2</v>
      </c>
      <c r="Q1298" s="14">
        <v>219.39393939393901</v>
      </c>
      <c r="R1298" s="2">
        <v>2707</v>
      </c>
      <c r="S1298" s="301">
        <v>2.7660835445107498E-2</v>
      </c>
      <c r="T1298" s="14">
        <v>329.69695999999999</v>
      </c>
      <c r="V1298" t="s">
        <v>170</v>
      </c>
      <c r="W1298" t="s">
        <v>170</v>
      </c>
      <c r="X1298" t="s">
        <v>170</v>
      </c>
      <c r="Y1298" s="2">
        <v>141623</v>
      </c>
      <c r="Z1298" s="27">
        <v>0.03</v>
      </c>
      <c r="AA1298" s="14">
        <v>2315.7600000000002</v>
      </c>
      <c r="AB1298" s="2">
        <v>174554</v>
      </c>
      <c r="AC1298" s="27">
        <v>3.1E-2</v>
      </c>
      <c r="AD1298" s="14">
        <v>2519.39</v>
      </c>
    </row>
    <row r="1299" spans="1:31" x14ac:dyDescent="0.3">
      <c r="A1299" t="s">
        <v>2016</v>
      </c>
      <c r="B1299" t="s">
        <v>170</v>
      </c>
      <c r="C1299" t="s">
        <v>170</v>
      </c>
      <c r="D1299" t="s">
        <v>170</v>
      </c>
      <c r="E1299" s="2">
        <v>0</v>
      </c>
      <c r="F1299" s="301">
        <v>0</v>
      </c>
      <c r="G1299" s="14">
        <v>10.303030303030299</v>
      </c>
      <c r="H1299" s="2">
        <v>35</v>
      </c>
      <c r="I1299" s="301">
        <v>1.961883408071749E-2</v>
      </c>
      <c r="J1299" s="14">
        <v>27.272728000000001</v>
      </c>
      <c r="L1299" t="s">
        <v>170</v>
      </c>
      <c r="M1299" t="s">
        <v>170</v>
      </c>
      <c r="N1299" t="s">
        <v>170</v>
      </c>
      <c r="O1299" s="2">
        <v>750</v>
      </c>
      <c r="P1299" s="301">
        <v>8.9980924044102649E-3</v>
      </c>
      <c r="Q1299" s="14">
        <v>141.21212121212099</v>
      </c>
      <c r="R1299" s="2">
        <v>814</v>
      </c>
      <c r="S1299" s="301">
        <v>8.3176653314804214E-3</v>
      </c>
      <c r="T1299" s="14">
        <v>126.060608</v>
      </c>
      <c r="V1299" t="s">
        <v>170</v>
      </c>
      <c r="W1299" t="s">
        <v>170</v>
      </c>
      <c r="X1299" t="s">
        <v>170</v>
      </c>
      <c r="Y1299" s="2">
        <v>48988</v>
      </c>
      <c r="Z1299" s="27">
        <v>0.01</v>
      </c>
      <c r="AA1299" s="14">
        <v>1232.1199999999999</v>
      </c>
      <c r="AB1299" s="2">
        <v>65045</v>
      </c>
      <c r="AC1299" s="27">
        <v>1.2E-2</v>
      </c>
      <c r="AD1299" s="14">
        <v>1323.03</v>
      </c>
    </row>
    <row r="1300" spans="1:31" x14ac:dyDescent="0.3">
      <c r="A1300" t="s">
        <v>2017</v>
      </c>
      <c r="B1300" t="s">
        <v>170</v>
      </c>
      <c r="C1300" t="s">
        <v>170</v>
      </c>
      <c r="D1300" t="s">
        <v>170</v>
      </c>
      <c r="E1300" s="2">
        <v>186</v>
      </c>
      <c r="F1300" s="301">
        <v>0.20261437908496732</v>
      </c>
      <c r="G1300" s="14">
        <v>51.515151515151501</v>
      </c>
      <c r="H1300" s="2">
        <v>764</v>
      </c>
      <c r="I1300" s="301">
        <v>0.4282511210762332</v>
      </c>
      <c r="J1300" s="14">
        <v>193.939392</v>
      </c>
      <c r="L1300" t="s">
        <v>170</v>
      </c>
      <c r="M1300" t="s">
        <v>170</v>
      </c>
      <c r="N1300" t="s">
        <v>170</v>
      </c>
      <c r="O1300" s="2">
        <v>21939</v>
      </c>
      <c r="P1300" s="301">
        <v>0.26321219901380905</v>
      </c>
      <c r="Q1300" s="14">
        <v>499.39393939393898</v>
      </c>
      <c r="R1300" s="2">
        <v>27417</v>
      </c>
      <c r="S1300" s="301">
        <v>0.28015409139213604</v>
      </c>
      <c r="T1300" s="14">
        <v>761.81820000000005</v>
      </c>
      <c r="V1300" t="s">
        <v>170</v>
      </c>
      <c r="W1300" t="s">
        <v>170</v>
      </c>
      <c r="X1300" t="s">
        <v>170</v>
      </c>
      <c r="Y1300" s="2">
        <v>1315639</v>
      </c>
      <c r="Z1300" s="27">
        <v>0.27400000000000002</v>
      </c>
      <c r="AA1300" s="14">
        <v>6030.91</v>
      </c>
      <c r="AB1300" s="2">
        <v>1515020</v>
      </c>
      <c r="AC1300" s="27">
        <v>0.26800000000000002</v>
      </c>
      <c r="AD1300" s="14">
        <v>6615.76</v>
      </c>
    </row>
    <row r="1301" spans="1:31" x14ac:dyDescent="0.3">
      <c r="A1301" t="s">
        <v>2009</v>
      </c>
      <c r="B1301" t="s">
        <v>170</v>
      </c>
      <c r="C1301" t="s">
        <v>170</v>
      </c>
      <c r="D1301" t="s">
        <v>170</v>
      </c>
      <c r="E1301" s="2">
        <v>186</v>
      </c>
      <c r="F1301" s="301">
        <v>0.20261437908496732</v>
      </c>
      <c r="G1301" s="14">
        <v>51.515151515151501</v>
      </c>
      <c r="H1301" s="2">
        <v>685</v>
      </c>
      <c r="I1301" s="301">
        <v>0.38396860986547088</v>
      </c>
      <c r="J1301" s="14">
        <v>183.636368</v>
      </c>
      <c r="L1301" t="s">
        <v>170</v>
      </c>
      <c r="M1301" t="s">
        <v>170</v>
      </c>
      <c r="N1301" t="s">
        <v>170</v>
      </c>
      <c r="O1301" s="2">
        <v>20555</v>
      </c>
      <c r="P1301" s="301">
        <v>0.24660771916353733</v>
      </c>
      <c r="Q1301" s="14">
        <v>465.45454545454498</v>
      </c>
      <c r="R1301" s="2">
        <v>25457</v>
      </c>
      <c r="S1301" s="301">
        <v>0.26012629771928392</v>
      </c>
      <c r="T1301" s="14">
        <v>746.06060000000002</v>
      </c>
      <c r="V1301" t="s">
        <v>170</v>
      </c>
      <c r="W1301" t="s">
        <v>170</v>
      </c>
      <c r="X1301" t="s">
        <v>170</v>
      </c>
      <c r="Y1301" s="2">
        <v>1220406</v>
      </c>
      <c r="Z1301" s="27">
        <v>0.254</v>
      </c>
      <c r="AA1301" s="14">
        <v>5934.55</v>
      </c>
      <c r="AB1301" s="2">
        <v>1389198</v>
      </c>
      <c r="AC1301" s="27">
        <v>0.246</v>
      </c>
      <c r="AD1301" s="14">
        <v>6326.06</v>
      </c>
    </row>
    <row r="1302" spans="1:31" x14ac:dyDescent="0.3">
      <c r="A1302" t="s">
        <v>2010</v>
      </c>
      <c r="B1302" t="s">
        <v>170</v>
      </c>
      <c r="C1302" t="s">
        <v>170</v>
      </c>
      <c r="D1302" t="s">
        <v>170</v>
      </c>
      <c r="E1302" s="2">
        <v>100</v>
      </c>
      <c r="F1302" s="301">
        <v>0.10893246187363835</v>
      </c>
      <c r="G1302" s="14">
        <v>44.2424242424242</v>
      </c>
      <c r="H1302" s="2">
        <v>355</v>
      </c>
      <c r="I1302" s="301">
        <v>0.19899103139013452</v>
      </c>
      <c r="J1302" s="14">
        <v>139.393936</v>
      </c>
      <c r="L1302" t="s">
        <v>170</v>
      </c>
      <c r="M1302" t="s">
        <v>170</v>
      </c>
      <c r="N1302" t="s">
        <v>170</v>
      </c>
      <c r="O1302" s="2">
        <v>7401</v>
      </c>
      <c r="P1302" s="301">
        <v>8.8793175846720501E-2</v>
      </c>
      <c r="Q1302" s="14">
        <v>309.09090909090901</v>
      </c>
      <c r="R1302" s="2">
        <v>9706</v>
      </c>
      <c r="S1302" s="301">
        <v>9.9178451728929945E-2</v>
      </c>
      <c r="T1302" s="14">
        <v>489.09089999999998</v>
      </c>
      <c r="V1302" t="s">
        <v>170</v>
      </c>
      <c r="W1302" t="s">
        <v>170</v>
      </c>
      <c r="X1302" t="s">
        <v>170</v>
      </c>
      <c r="Y1302" s="2">
        <v>399248</v>
      </c>
      <c r="Z1302" s="27">
        <v>8.3000000000000004E-2</v>
      </c>
      <c r="AA1302" s="14">
        <v>2575.15</v>
      </c>
      <c r="AB1302" s="2">
        <v>470420</v>
      </c>
      <c r="AC1302" s="27">
        <v>8.3000000000000004E-2</v>
      </c>
      <c r="AD1302" s="14">
        <v>3147.27</v>
      </c>
    </row>
    <row r="1303" spans="1:31" x14ac:dyDescent="0.3">
      <c r="A1303" t="s">
        <v>2018</v>
      </c>
      <c r="B1303" t="s">
        <v>170</v>
      </c>
      <c r="C1303" t="s">
        <v>170</v>
      </c>
      <c r="D1303" t="s">
        <v>170</v>
      </c>
      <c r="E1303" s="2">
        <v>100</v>
      </c>
      <c r="F1303" s="301">
        <v>0.10893246187363835</v>
      </c>
      <c r="G1303" s="14">
        <v>44.2424242424242</v>
      </c>
      <c r="H1303" s="2">
        <v>355</v>
      </c>
      <c r="I1303" s="301">
        <v>0.19899103139013452</v>
      </c>
      <c r="J1303" s="14">
        <v>139.393936</v>
      </c>
      <c r="L1303" t="s">
        <v>170</v>
      </c>
      <c r="M1303" t="s">
        <v>170</v>
      </c>
      <c r="N1303" t="s">
        <v>170</v>
      </c>
      <c r="O1303" s="2">
        <v>6555</v>
      </c>
      <c r="P1303" s="301">
        <v>7.8643327614545719E-2</v>
      </c>
      <c r="Q1303" s="14">
        <v>296.36363636363598</v>
      </c>
      <c r="R1303" s="2">
        <v>8658</v>
      </c>
      <c r="S1303" s="301">
        <v>8.8469713071200856E-2</v>
      </c>
      <c r="T1303" s="14">
        <v>499.39395100000002</v>
      </c>
      <c r="V1303" t="s">
        <v>170</v>
      </c>
      <c r="W1303" t="s">
        <v>170</v>
      </c>
      <c r="X1303" t="s">
        <v>170</v>
      </c>
      <c r="Y1303" s="2">
        <v>350050</v>
      </c>
      <c r="Z1303" s="27">
        <v>7.2999999999999995E-2</v>
      </c>
      <c r="AA1303" s="14">
        <v>2500</v>
      </c>
      <c r="AB1303" s="2">
        <v>408172</v>
      </c>
      <c r="AC1303" s="27">
        <v>7.1999999999999995E-2</v>
      </c>
      <c r="AD1303" s="14">
        <v>3016.36</v>
      </c>
    </row>
    <row r="1304" spans="1:31" x14ac:dyDescent="0.3">
      <c r="A1304" t="s">
        <v>2019</v>
      </c>
      <c r="B1304" t="s">
        <v>170</v>
      </c>
      <c r="C1304" t="s">
        <v>170</v>
      </c>
      <c r="D1304" t="s">
        <v>170</v>
      </c>
      <c r="E1304" s="2">
        <v>0</v>
      </c>
      <c r="F1304" s="301">
        <v>0</v>
      </c>
      <c r="G1304" s="14">
        <v>10.303030303030299</v>
      </c>
      <c r="H1304" s="2">
        <v>0</v>
      </c>
      <c r="I1304" s="301">
        <v>0</v>
      </c>
      <c r="J1304" s="14">
        <v>11.515152</v>
      </c>
      <c r="L1304" t="s">
        <v>170</v>
      </c>
      <c r="M1304" t="s">
        <v>170</v>
      </c>
      <c r="N1304" t="s">
        <v>170</v>
      </c>
      <c r="O1304" s="2">
        <v>846</v>
      </c>
      <c r="P1304" s="301">
        <v>1.0149848232174779E-2</v>
      </c>
      <c r="Q1304" s="14">
        <v>124.84848484848401</v>
      </c>
      <c r="R1304" s="2">
        <v>1048</v>
      </c>
      <c r="S1304" s="301">
        <v>1.0708738657729094E-2</v>
      </c>
      <c r="T1304" s="14">
        <v>162.42424</v>
      </c>
      <c r="V1304" t="s">
        <v>170</v>
      </c>
      <c r="W1304" t="s">
        <v>170</v>
      </c>
      <c r="X1304" t="s">
        <v>170</v>
      </c>
      <c r="Y1304" s="2">
        <v>49198</v>
      </c>
      <c r="Z1304" s="27">
        <v>0.01</v>
      </c>
      <c r="AA1304" s="14">
        <v>801.21</v>
      </c>
      <c r="AB1304" s="2">
        <v>62248</v>
      </c>
      <c r="AC1304" s="27">
        <v>1.0999999999999999E-2</v>
      </c>
      <c r="AD1304" s="14">
        <v>1196.97</v>
      </c>
    </row>
    <row r="1305" spans="1:31" x14ac:dyDescent="0.3">
      <c r="A1305" t="s">
        <v>2011</v>
      </c>
      <c r="B1305" t="s">
        <v>170</v>
      </c>
      <c r="C1305" t="s">
        <v>170</v>
      </c>
      <c r="D1305" t="s">
        <v>170</v>
      </c>
      <c r="E1305" s="2">
        <v>86</v>
      </c>
      <c r="F1305" s="301">
        <v>9.3681917211328972E-2</v>
      </c>
      <c r="G1305" s="14">
        <v>37.5757575757575</v>
      </c>
      <c r="H1305" s="2">
        <v>330</v>
      </c>
      <c r="I1305" s="301">
        <v>0.18497757847533633</v>
      </c>
      <c r="J1305" s="14">
        <v>120.606064</v>
      </c>
      <c r="L1305" t="s">
        <v>170</v>
      </c>
      <c r="M1305" t="s">
        <v>170</v>
      </c>
      <c r="N1305" t="s">
        <v>170</v>
      </c>
      <c r="O1305" s="2">
        <v>13154</v>
      </c>
      <c r="P1305" s="301">
        <v>0.15781454331681682</v>
      </c>
      <c r="Q1305" s="14">
        <v>374.54545454545399</v>
      </c>
      <c r="R1305" s="2">
        <v>15751</v>
      </c>
      <c r="S1305" s="301">
        <v>0.16094784599035397</v>
      </c>
      <c r="T1305" s="14">
        <v>521.81820000000005</v>
      </c>
      <c r="V1305" t="s">
        <v>170</v>
      </c>
      <c r="W1305" t="s">
        <v>170</v>
      </c>
      <c r="X1305" t="s">
        <v>170</v>
      </c>
      <c r="Y1305" s="2">
        <v>821158</v>
      </c>
      <c r="Z1305" s="27">
        <v>0.17100000000000001</v>
      </c>
      <c r="AA1305" s="14">
        <v>4217.58</v>
      </c>
      <c r="AB1305" s="2">
        <v>918778</v>
      </c>
      <c r="AC1305" s="27">
        <v>0.16300000000000001</v>
      </c>
      <c r="AD1305" s="14">
        <v>4388.49</v>
      </c>
    </row>
    <row r="1306" spans="1:31" x14ac:dyDescent="0.3">
      <c r="A1306" t="s">
        <v>2018</v>
      </c>
      <c r="B1306" t="s">
        <v>170</v>
      </c>
      <c r="C1306" t="s">
        <v>170</v>
      </c>
      <c r="D1306" t="s">
        <v>170</v>
      </c>
      <c r="E1306" s="2">
        <v>86</v>
      </c>
      <c r="F1306" s="301">
        <v>9.3681917211328972E-2</v>
      </c>
      <c r="G1306" s="14">
        <v>37.5757575757575</v>
      </c>
      <c r="H1306" s="2">
        <v>330</v>
      </c>
      <c r="I1306" s="301">
        <v>0.18497757847533633</v>
      </c>
      <c r="J1306" s="14">
        <v>120.606064</v>
      </c>
      <c r="L1306" t="s">
        <v>170</v>
      </c>
      <c r="M1306" t="s">
        <v>170</v>
      </c>
      <c r="N1306" t="s">
        <v>170</v>
      </c>
      <c r="O1306" s="2">
        <v>12421</v>
      </c>
      <c r="P1306" s="301">
        <v>0.14902040767357319</v>
      </c>
      <c r="Q1306" s="14">
        <v>363.030303030303</v>
      </c>
      <c r="R1306" s="2">
        <v>15017</v>
      </c>
      <c r="S1306" s="301">
        <v>0.1534476416251124</v>
      </c>
      <c r="T1306" s="14">
        <v>513.33330000000001</v>
      </c>
      <c r="V1306" t="s">
        <v>170</v>
      </c>
      <c r="W1306" t="s">
        <v>170</v>
      </c>
      <c r="X1306" t="s">
        <v>170</v>
      </c>
      <c r="Y1306" s="2">
        <v>767597</v>
      </c>
      <c r="Z1306" s="27">
        <v>0.16</v>
      </c>
      <c r="AA1306" s="14">
        <v>3985.45</v>
      </c>
      <c r="AB1306" s="2">
        <v>848193</v>
      </c>
      <c r="AC1306" s="27">
        <v>0.15</v>
      </c>
      <c r="AD1306" s="14">
        <v>4347.2700000000004</v>
      </c>
    </row>
    <row r="1307" spans="1:31" x14ac:dyDescent="0.3">
      <c r="A1307" t="s">
        <v>2019</v>
      </c>
      <c r="B1307" t="s">
        <v>170</v>
      </c>
      <c r="C1307" t="s">
        <v>170</v>
      </c>
      <c r="D1307" t="s">
        <v>170</v>
      </c>
      <c r="E1307" s="2">
        <v>0</v>
      </c>
      <c r="F1307" s="301">
        <v>0</v>
      </c>
      <c r="G1307" s="14">
        <v>10.303030303030299</v>
      </c>
      <c r="H1307" s="2">
        <v>0</v>
      </c>
      <c r="I1307" s="301">
        <v>0</v>
      </c>
      <c r="J1307" s="14">
        <v>11.515152</v>
      </c>
      <c r="L1307" t="s">
        <v>170</v>
      </c>
      <c r="M1307" t="s">
        <v>170</v>
      </c>
      <c r="N1307" t="s">
        <v>170</v>
      </c>
      <c r="O1307" s="2">
        <v>733</v>
      </c>
      <c r="P1307" s="301">
        <v>8.7941356432436318E-3</v>
      </c>
      <c r="Q1307" s="14">
        <v>130.30303030303</v>
      </c>
      <c r="R1307" s="2">
        <v>734</v>
      </c>
      <c r="S1307" s="301">
        <v>7.50020436524156E-3</v>
      </c>
      <c r="T1307" s="14">
        <v>96.363640000000004</v>
      </c>
      <c r="V1307" t="s">
        <v>170</v>
      </c>
      <c r="W1307" t="s">
        <v>170</v>
      </c>
      <c r="X1307" t="s">
        <v>170</v>
      </c>
      <c r="Y1307" s="2">
        <v>53561</v>
      </c>
      <c r="Z1307" s="27">
        <v>1.0999999999999999E-2</v>
      </c>
      <c r="AA1307" s="14">
        <v>766.67</v>
      </c>
      <c r="AB1307" s="2">
        <v>70585</v>
      </c>
      <c r="AC1307" s="27">
        <v>1.2999999999999999E-2</v>
      </c>
      <c r="AD1307" s="14">
        <v>1115.76</v>
      </c>
    </row>
    <row r="1308" spans="1:31" x14ac:dyDescent="0.3">
      <c r="A1308" t="s">
        <v>2016</v>
      </c>
      <c r="B1308" t="s">
        <v>170</v>
      </c>
      <c r="C1308" t="s">
        <v>170</v>
      </c>
      <c r="D1308" t="s">
        <v>170</v>
      </c>
      <c r="E1308" s="2">
        <v>0</v>
      </c>
      <c r="F1308" s="301">
        <v>0</v>
      </c>
      <c r="G1308" s="14">
        <v>10.303030303030299</v>
      </c>
      <c r="H1308" s="2">
        <v>79</v>
      </c>
      <c r="I1308" s="301">
        <v>4.4282511210762335E-2</v>
      </c>
      <c r="J1308" s="14">
        <v>76.969695999999999</v>
      </c>
      <c r="L1308" t="s">
        <v>170</v>
      </c>
      <c r="M1308" t="s">
        <v>170</v>
      </c>
      <c r="N1308" t="s">
        <v>170</v>
      </c>
      <c r="O1308" s="2">
        <v>1384</v>
      </c>
      <c r="P1308" s="301">
        <v>1.6604479850271744E-2</v>
      </c>
      <c r="Q1308" s="14">
        <v>151.51515151515099</v>
      </c>
      <c r="R1308" s="2">
        <v>1960</v>
      </c>
      <c r="S1308" s="301">
        <v>2.002779367285212E-2</v>
      </c>
      <c r="T1308" s="14">
        <v>293.33334400000001</v>
      </c>
      <c r="V1308" t="s">
        <v>170</v>
      </c>
      <c r="W1308" t="s">
        <v>170</v>
      </c>
      <c r="X1308" t="s">
        <v>170</v>
      </c>
      <c r="Y1308" s="2">
        <v>95233</v>
      </c>
      <c r="Z1308" s="27">
        <v>0.02</v>
      </c>
      <c r="AA1308" s="14">
        <v>1521.21</v>
      </c>
      <c r="AB1308" s="2">
        <v>125822</v>
      </c>
      <c r="AC1308" s="27">
        <v>2.1999999999999999E-2</v>
      </c>
      <c r="AD1308" s="14">
        <v>2071.52</v>
      </c>
    </row>
    <row r="1309" spans="1:31" x14ac:dyDescent="0.3">
      <c r="A1309" t="s">
        <v>2020</v>
      </c>
      <c r="B1309" t="s">
        <v>170</v>
      </c>
      <c r="C1309" t="s">
        <v>170</v>
      </c>
      <c r="D1309" t="s">
        <v>170</v>
      </c>
      <c r="E1309" s="2">
        <v>57</v>
      </c>
      <c r="F1309" s="301">
        <v>6.2091503267973858E-2</v>
      </c>
      <c r="G1309" s="2">
        <v>26.6666666666666</v>
      </c>
      <c r="H1309" s="2">
        <v>24</v>
      </c>
      <c r="I1309" s="301">
        <v>1.3452914798206279E-2</v>
      </c>
      <c r="J1309" s="14">
        <v>15.757576</v>
      </c>
      <c r="L1309" t="s">
        <v>170</v>
      </c>
      <c r="M1309" t="s">
        <v>170</v>
      </c>
      <c r="N1309" t="s">
        <v>170</v>
      </c>
      <c r="O1309" s="2">
        <v>1669</v>
      </c>
      <c r="P1309" s="301">
        <v>2.0023754963947642E-2</v>
      </c>
      <c r="Q1309" s="2">
        <v>147.87878787878699</v>
      </c>
      <c r="R1309" s="2">
        <v>2301</v>
      </c>
      <c r="S1309" s="301">
        <v>2.3512221041445271E-2</v>
      </c>
      <c r="T1309" s="14">
        <v>224.24243200000001</v>
      </c>
      <c r="V1309" t="s">
        <v>170</v>
      </c>
      <c r="W1309" t="s">
        <v>170</v>
      </c>
      <c r="X1309" t="s">
        <v>170</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3" t="s">
        <v>2021</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122"/>
      <c r="W1311" s="122"/>
      <c r="X1311" s="122"/>
      <c r="Y1311" s="122"/>
      <c r="Z1311" s="122"/>
      <c r="AA1311" s="122"/>
      <c r="AB1311" s="122"/>
      <c r="AC1311" s="122"/>
      <c r="AD1311" s="122"/>
      <c r="AE1311" s="122"/>
    </row>
    <row r="1312" spans="1:31" x14ac:dyDescent="0.3">
      <c r="B1312" t="s">
        <v>170</v>
      </c>
      <c r="C1312" t="s">
        <v>170</v>
      </c>
      <c r="D1312" t="s">
        <v>170</v>
      </c>
      <c r="E1312" s="304" t="s">
        <v>1700</v>
      </c>
      <c r="F1312" s="304"/>
      <c r="G1312" s="304" t="s">
        <v>1701</v>
      </c>
      <c r="H1312" s="304" t="s">
        <v>1700</v>
      </c>
      <c r="I1312" s="304"/>
      <c r="J1312" s="304" t="s">
        <v>1701</v>
      </c>
      <c r="K1312" t="s">
        <v>170</v>
      </c>
      <c r="L1312" t="s">
        <v>170</v>
      </c>
      <c r="M1312" t="s">
        <v>170</v>
      </c>
      <c r="N1312" t="s">
        <v>170</v>
      </c>
      <c r="O1312" s="304" t="s">
        <v>1700</v>
      </c>
      <c r="P1312" s="304"/>
      <c r="Q1312" s="304" t="s">
        <v>1701</v>
      </c>
      <c r="R1312" s="304" t="s">
        <v>1700</v>
      </c>
      <c r="S1312" s="304"/>
      <c r="T1312" s="304" t="s">
        <v>1701</v>
      </c>
      <c r="U1312" t="s">
        <v>170</v>
      </c>
      <c r="V1312" t="s">
        <v>170</v>
      </c>
      <c r="W1312" t="s">
        <v>170</v>
      </c>
      <c r="X1312" t="s">
        <v>170</v>
      </c>
      <c r="Y1312" s="207" t="s">
        <v>1700</v>
      </c>
      <c r="Z1312" s="207"/>
      <c r="AA1312" s="207" t="s">
        <v>1701</v>
      </c>
      <c r="AB1312" s="207" t="s">
        <v>1700</v>
      </c>
      <c r="AC1312" s="207"/>
      <c r="AD1312" s="207" t="s">
        <v>1701</v>
      </c>
      <c r="AE1312" t="s">
        <v>170</v>
      </c>
    </row>
    <row r="1313" spans="1:30" x14ac:dyDescent="0.3">
      <c r="A1313" t="s">
        <v>172</v>
      </c>
      <c r="B1313" t="s">
        <v>170</v>
      </c>
      <c r="C1313" t="s">
        <v>170</v>
      </c>
      <c r="D1313" t="s">
        <v>170</v>
      </c>
      <c r="E1313" s="2">
        <v>6920</v>
      </c>
      <c r="F1313" t="s">
        <v>170</v>
      </c>
      <c r="G1313" s="14">
        <v>238.78787878787799</v>
      </c>
      <c r="H1313" s="2">
        <v>8476</v>
      </c>
      <c r="I1313" t="s">
        <v>170</v>
      </c>
      <c r="J1313" s="14">
        <v>180</v>
      </c>
      <c r="L1313" t="s">
        <v>170</v>
      </c>
      <c r="M1313" t="s">
        <v>170</v>
      </c>
      <c r="N1313" t="s">
        <v>170</v>
      </c>
      <c r="O1313" s="2">
        <v>836745</v>
      </c>
      <c r="P1313" t="s">
        <v>170</v>
      </c>
      <c r="Q1313" s="14">
        <v>930.90909090909099</v>
      </c>
      <c r="R1313" s="2">
        <v>864023</v>
      </c>
      <c r="S1313" t="s">
        <v>170</v>
      </c>
      <c r="T1313" s="14">
        <v>833.33330000000001</v>
      </c>
      <c r="V1313" t="s">
        <v>170</v>
      </c>
      <c r="W1313" t="s">
        <v>170</v>
      </c>
      <c r="X1313" t="s">
        <v>170</v>
      </c>
      <c r="Y1313" s="2">
        <v>37912312</v>
      </c>
      <c r="Z1313" s="27" t="s">
        <v>170</v>
      </c>
      <c r="AA1313" s="14">
        <v>1469.09</v>
      </c>
      <c r="AB1313" s="2">
        <v>38838726</v>
      </c>
      <c r="AC1313" s="27" t="s">
        <v>170</v>
      </c>
      <c r="AD1313" s="14">
        <v>1783.64</v>
      </c>
    </row>
    <row r="1314" spans="1:30" x14ac:dyDescent="0.3">
      <c r="A1314" t="s">
        <v>2022</v>
      </c>
      <c r="B1314" t="s">
        <v>170</v>
      </c>
      <c r="C1314" t="s">
        <v>170</v>
      </c>
      <c r="D1314" t="s">
        <v>170</v>
      </c>
      <c r="E1314" s="2">
        <v>3341</v>
      </c>
      <c r="F1314" s="301">
        <v>0.4828034682080925</v>
      </c>
      <c r="G1314" s="14">
        <v>182.42424242424201</v>
      </c>
      <c r="H1314" s="2">
        <v>4552</v>
      </c>
      <c r="I1314" s="301">
        <v>0.53704577630957995</v>
      </c>
      <c r="J1314" s="14">
        <v>257.57574499999998</v>
      </c>
      <c r="L1314" t="s">
        <v>170</v>
      </c>
      <c r="M1314" t="s">
        <v>170</v>
      </c>
      <c r="N1314" t="s">
        <v>170</v>
      </c>
      <c r="O1314" s="2">
        <v>417298</v>
      </c>
      <c r="P1314" s="301">
        <v>0.49871585728029449</v>
      </c>
      <c r="Q1314" s="14">
        <v>924.24242424242402</v>
      </c>
      <c r="R1314" s="2">
        <v>430384</v>
      </c>
      <c r="S1314" s="301">
        <v>0.49811636958738365</v>
      </c>
      <c r="T1314" s="14">
        <v>840</v>
      </c>
      <c r="V1314" t="s">
        <v>170</v>
      </c>
      <c r="W1314" t="s">
        <v>170</v>
      </c>
      <c r="X1314" t="s">
        <v>170</v>
      </c>
      <c r="Y1314" s="2">
        <v>18688732</v>
      </c>
      <c r="Z1314" s="27">
        <v>0.49299999999999999</v>
      </c>
      <c r="AA1314" s="14">
        <v>1826.06</v>
      </c>
      <c r="AB1314" s="2">
        <v>19165001</v>
      </c>
      <c r="AC1314" s="27">
        <v>0.49299999999999999</v>
      </c>
      <c r="AD1314" s="14">
        <v>2240.61</v>
      </c>
    </row>
    <row r="1315" spans="1:30" x14ac:dyDescent="0.3">
      <c r="A1315" t="s">
        <v>180</v>
      </c>
      <c r="B1315" t="s">
        <v>170</v>
      </c>
      <c r="C1315" t="s">
        <v>170</v>
      </c>
      <c r="D1315" t="s">
        <v>170</v>
      </c>
      <c r="E1315" s="2">
        <v>455</v>
      </c>
      <c r="F1315" s="301">
        <v>6.5751445086705204E-2</v>
      </c>
      <c r="G1315" s="14">
        <v>98.787878787878796</v>
      </c>
      <c r="H1315" s="2">
        <v>369</v>
      </c>
      <c r="I1315" s="301">
        <v>4.3534686172722985E-2</v>
      </c>
      <c r="J1315" s="14">
        <v>145.454544</v>
      </c>
      <c r="L1315" t="s">
        <v>170</v>
      </c>
      <c r="M1315" t="s">
        <v>170</v>
      </c>
      <c r="N1315" t="s">
        <v>170</v>
      </c>
      <c r="O1315" s="2">
        <v>36853</v>
      </c>
      <c r="P1315" s="301">
        <v>4.4043286783906684E-2</v>
      </c>
      <c r="Q1315" s="14">
        <v>38.181818181818102</v>
      </c>
      <c r="R1315" s="2">
        <v>35306</v>
      </c>
      <c r="S1315" s="301">
        <v>4.086233815535003E-2</v>
      </c>
      <c r="T1315" s="14">
        <v>12.121212</v>
      </c>
      <c r="V1315" t="s">
        <v>170</v>
      </c>
      <c r="W1315" t="s">
        <v>170</v>
      </c>
      <c r="X1315" t="s">
        <v>170</v>
      </c>
      <c r="Y1315" s="2">
        <v>1283660</v>
      </c>
      <c r="Z1315" s="27">
        <v>3.4000000000000002E-2</v>
      </c>
      <c r="AA1315" s="14">
        <v>353.94</v>
      </c>
      <c r="AB1315" s="2">
        <v>1232938</v>
      </c>
      <c r="AC1315" s="27">
        <v>3.2000000000000001E-2</v>
      </c>
      <c r="AD1315" s="14">
        <v>372.73</v>
      </c>
    </row>
    <row r="1316" spans="1:30" x14ac:dyDescent="0.3">
      <c r="A1316" t="s">
        <v>2023</v>
      </c>
      <c r="B1316" t="s">
        <v>170</v>
      </c>
      <c r="C1316" t="s">
        <v>170</v>
      </c>
      <c r="D1316" t="s">
        <v>170</v>
      </c>
      <c r="E1316" s="2">
        <v>0</v>
      </c>
      <c r="F1316" s="301">
        <v>0</v>
      </c>
      <c r="G1316" s="14">
        <v>10.303030303030299</v>
      </c>
      <c r="H1316" s="2">
        <v>0</v>
      </c>
      <c r="I1316" s="301">
        <v>0</v>
      </c>
      <c r="J1316" s="14">
        <v>11.515152</v>
      </c>
      <c r="L1316" t="s">
        <v>170</v>
      </c>
      <c r="M1316" t="s">
        <v>170</v>
      </c>
      <c r="N1316" t="s">
        <v>170</v>
      </c>
      <c r="O1316" s="2">
        <v>387</v>
      </c>
      <c r="P1316" s="301">
        <v>4.6250649839556853E-4</v>
      </c>
      <c r="Q1316" s="14">
        <v>123.030303030303</v>
      </c>
      <c r="R1316" s="2">
        <v>191</v>
      </c>
      <c r="S1316" s="301">
        <v>2.210589301442207E-4</v>
      </c>
      <c r="T1316" s="14">
        <v>58.181820000000002</v>
      </c>
      <c r="V1316" t="s">
        <v>170</v>
      </c>
      <c r="W1316" t="s">
        <v>170</v>
      </c>
      <c r="X1316" t="s">
        <v>170</v>
      </c>
      <c r="Y1316" s="2">
        <v>6113</v>
      </c>
      <c r="Z1316" s="27">
        <v>0</v>
      </c>
      <c r="AA1316" s="14">
        <v>388.48</v>
      </c>
      <c r="AB1316" s="2">
        <v>7238</v>
      </c>
      <c r="AC1316" s="27">
        <v>0</v>
      </c>
      <c r="AD1316" s="14">
        <v>464.24</v>
      </c>
    </row>
    <row r="1317" spans="1:30" x14ac:dyDescent="0.3">
      <c r="A1317" t="s">
        <v>2024</v>
      </c>
      <c r="B1317" t="s">
        <v>170</v>
      </c>
      <c r="C1317" t="s">
        <v>170</v>
      </c>
      <c r="D1317" t="s">
        <v>170</v>
      </c>
      <c r="E1317" s="2">
        <v>455</v>
      </c>
      <c r="F1317" s="301">
        <v>6.5751445086705204E-2</v>
      </c>
      <c r="G1317" s="14">
        <v>98.787878787878796</v>
      </c>
      <c r="H1317" s="2">
        <v>369</v>
      </c>
      <c r="I1317" s="301">
        <v>4.3534686172722985E-2</v>
      </c>
      <c r="J1317" s="14">
        <v>145.454544</v>
      </c>
      <c r="L1317" t="s">
        <v>170</v>
      </c>
      <c r="M1317" t="s">
        <v>170</v>
      </c>
      <c r="N1317" t="s">
        <v>170</v>
      </c>
      <c r="O1317" s="2">
        <v>36466</v>
      </c>
      <c r="P1317" s="301">
        <v>4.3580780285511114E-2</v>
      </c>
      <c r="Q1317" s="14">
        <v>136.363636363636</v>
      </c>
      <c r="R1317" s="2">
        <v>35115</v>
      </c>
      <c r="S1317" s="301">
        <v>4.0641279225205808E-2</v>
      </c>
      <c r="T1317" s="14">
        <v>60</v>
      </c>
      <c r="V1317" t="s">
        <v>170</v>
      </c>
      <c r="W1317" t="s">
        <v>170</v>
      </c>
      <c r="X1317" t="s">
        <v>170</v>
      </c>
      <c r="Y1317" s="2">
        <v>1277547</v>
      </c>
      <c r="Z1317" s="27">
        <v>3.4000000000000002E-2</v>
      </c>
      <c r="AA1317" s="14">
        <v>471.52</v>
      </c>
      <c r="AB1317" s="2">
        <v>1225700</v>
      </c>
      <c r="AC1317" s="27">
        <v>3.2000000000000001E-2</v>
      </c>
      <c r="AD1317" s="14">
        <v>571.52</v>
      </c>
    </row>
    <row r="1318" spans="1:30" x14ac:dyDescent="0.3">
      <c r="A1318" t="s">
        <v>2025</v>
      </c>
      <c r="B1318" t="s">
        <v>170</v>
      </c>
      <c r="C1318" t="s">
        <v>170</v>
      </c>
      <c r="D1318" t="s">
        <v>170</v>
      </c>
      <c r="E1318" s="2">
        <v>580</v>
      </c>
      <c r="F1318" s="301">
        <v>8.3815028901734104E-2</v>
      </c>
      <c r="G1318" s="14">
        <v>124.24242424242399</v>
      </c>
      <c r="H1318" s="2">
        <v>853</v>
      </c>
      <c r="I1318" s="301">
        <v>0.10063709296838132</v>
      </c>
      <c r="J1318" s="14">
        <v>203.636368</v>
      </c>
      <c r="L1318" t="s">
        <v>170</v>
      </c>
      <c r="M1318" t="s">
        <v>170</v>
      </c>
      <c r="N1318" t="s">
        <v>170</v>
      </c>
      <c r="O1318" s="2">
        <v>92956</v>
      </c>
      <c r="P1318" s="301">
        <v>0.11109238776449216</v>
      </c>
      <c r="Q1318" s="14">
        <v>55.757575757575701</v>
      </c>
      <c r="R1318" s="2">
        <v>95551</v>
      </c>
      <c r="S1318" s="301">
        <v>0.11058849127858865</v>
      </c>
      <c r="T1318" s="14">
        <v>56.969695999999999</v>
      </c>
      <c r="V1318" t="s">
        <v>170</v>
      </c>
      <c r="W1318" t="s">
        <v>170</v>
      </c>
      <c r="X1318" t="s">
        <v>170</v>
      </c>
      <c r="Y1318" s="2">
        <v>3391724</v>
      </c>
      <c r="Z1318" s="27">
        <v>8.8999999999999996E-2</v>
      </c>
      <c r="AA1318" s="14">
        <v>489.7</v>
      </c>
      <c r="AB1318" s="2">
        <v>3334728</v>
      </c>
      <c r="AC1318" s="27">
        <v>8.5999999999999993E-2</v>
      </c>
      <c r="AD1318" s="14">
        <v>715.76</v>
      </c>
    </row>
    <row r="1319" spans="1:30" x14ac:dyDescent="0.3">
      <c r="A1319" t="s">
        <v>2023</v>
      </c>
      <c r="B1319" t="s">
        <v>170</v>
      </c>
      <c r="C1319" t="s">
        <v>170</v>
      </c>
      <c r="D1319" t="s">
        <v>170</v>
      </c>
      <c r="E1319" s="2">
        <v>0</v>
      </c>
      <c r="F1319" s="301">
        <v>0</v>
      </c>
      <c r="G1319" s="14">
        <v>10.303030303030299</v>
      </c>
      <c r="H1319" s="2">
        <v>0</v>
      </c>
      <c r="I1319" s="301">
        <v>0</v>
      </c>
      <c r="J1319" s="14">
        <v>11.515152</v>
      </c>
      <c r="L1319" t="s">
        <v>170</v>
      </c>
      <c r="M1319" t="s">
        <v>170</v>
      </c>
      <c r="N1319" t="s">
        <v>170</v>
      </c>
      <c r="O1319" s="2">
        <v>573</v>
      </c>
      <c r="P1319" s="301">
        <v>6.8479644336088055E-4</v>
      </c>
      <c r="Q1319" s="14">
        <v>98.787878787878796</v>
      </c>
      <c r="R1319" s="2">
        <v>700</v>
      </c>
      <c r="S1319" s="301">
        <v>8.1016361832960467E-4</v>
      </c>
      <c r="T1319" s="14">
        <v>160</v>
      </c>
      <c r="V1319" t="s">
        <v>170</v>
      </c>
      <c r="W1319" t="s">
        <v>170</v>
      </c>
      <c r="X1319" t="s">
        <v>170</v>
      </c>
      <c r="Y1319" s="2">
        <v>19849</v>
      </c>
      <c r="Z1319" s="27">
        <v>1E-3</v>
      </c>
      <c r="AA1319" s="14">
        <v>571.52</v>
      </c>
      <c r="AB1319" s="2">
        <v>18615</v>
      </c>
      <c r="AC1319" s="27">
        <v>0</v>
      </c>
      <c r="AD1319" s="14">
        <v>705.45</v>
      </c>
    </row>
    <row r="1320" spans="1:30" x14ac:dyDescent="0.3">
      <c r="A1320" t="s">
        <v>2024</v>
      </c>
      <c r="B1320" t="s">
        <v>170</v>
      </c>
      <c r="C1320" t="s">
        <v>170</v>
      </c>
      <c r="D1320" t="s">
        <v>170</v>
      </c>
      <c r="E1320" s="2">
        <v>580</v>
      </c>
      <c r="F1320" s="301">
        <v>8.3815028901734104E-2</v>
      </c>
      <c r="G1320" s="14">
        <v>124.24242424242399</v>
      </c>
      <c r="H1320" s="2">
        <v>853</v>
      </c>
      <c r="I1320" s="301">
        <v>0.10063709296838132</v>
      </c>
      <c r="J1320" s="14">
        <v>203.636368</v>
      </c>
      <c r="L1320" t="s">
        <v>170</v>
      </c>
      <c r="M1320" t="s">
        <v>170</v>
      </c>
      <c r="N1320" t="s">
        <v>170</v>
      </c>
      <c r="O1320" s="2">
        <v>92383</v>
      </c>
      <c r="P1320" s="301">
        <v>0.11040759132113129</v>
      </c>
      <c r="Q1320" s="14">
        <v>107.87878787878699</v>
      </c>
      <c r="R1320" s="2">
        <v>94851</v>
      </c>
      <c r="S1320" s="301">
        <v>0.10977832766025905</v>
      </c>
      <c r="T1320" s="14">
        <v>173.939392</v>
      </c>
      <c r="V1320" t="s">
        <v>170</v>
      </c>
      <c r="W1320" t="s">
        <v>170</v>
      </c>
      <c r="X1320" t="s">
        <v>170</v>
      </c>
      <c r="Y1320" s="2">
        <v>3371875</v>
      </c>
      <c r="Z1320" s="27">
        <v>8.8999999999999996E-2</v>
      </c>
      <c r="AA1320" s="14">
        <v>704.85</v>
      </c>
      <c r="AB1320" s="2">
        <v>3316113</v>
      </c>
      <c r="AC1320" s="27">
        <v>8.5000000000000006E-2</v>
      </c>
      <c r="AD1320" s="14">
        <v>1016.97</v>
      </c>
    </row>
    <row r="1321" spans="1:30" x14ac:dyDescent="0.3">
      <c r="A1321" t="s">
        <v>2026</v>
      </c>
      <c r="B1321" t="s">
        <v>170</v>
      </c>
      <c r="C1321" t="s">
        <v>170</v>
      </c>
      <c r="D1321" t="s">
        <v>170</v>
      </c>
      <c r="E1321" s="2">
        <v>832</v>
      </c>
      <c r="F1321" s="301">
        <v>0.12023121387283237</v>
      </c>
      <c r="G1321" s="14">
        <v>132.12121212121201</v>
      </c>
      <c r="H1321" s="2">
        <v>1107</v>
      </c>
      <c r="I1321" s="301">
        <v>0.13060405851816895</v>
      </c>
      <c r="J1321" s="14">
        <v>223.636368</v>
      </c>
      <c r="L1321" t="s">
        <v>170</v>
      </c>
      <c r="M1321" t="s">
        <v>170</v>
      </c>
      <c r="N1321" t="s">
        <v>170</v>
      </c>
      <c r="O1321" s="2">
        <v>108191</v>
      </c>
      <c r="P1321" s="301">
        <v>0.1292998464287208</v>
      </c>
      <c r="Q1321" s="14">
        <v>554.54545454545405</v>
      </c>
      <c r="R1321" s="2">
        <v>110616</v>
      </c>
      <c r="S1321" s="301">
        <v>0.12802436972163936</v>
      </c>
      <c r="T1321" s="14">
        <v>412.72726399999999</v>
      </c>
      <c r="V1321" t="s">
        <v>170</v>
      </c>
      <c r="W1321" t="s">
        <v>170</v>
      </c>
      <c r="X1321" t="s">
        <v>170</v>
      </c>
      <c r="Y1321" s="2">
        <v>4741790</v>
      </c>
      <c r="Z1321" s="27">
        <v>0.125</v>
      </c>
      <c r="AA1321" s="14">
        <v>1612.12</v>
      </c>
      <c r="AB1321" s="2">
        <v>4816407</v>
      </c>
      <c r="AC1321" s="27">
        <v>0.124</v>
      </c>
      <c r="AD1321" s="14">
        <v>1673.33</v>
      </c>
    </row>
    <row r="1322" spans="1:30" x14ac:dyDescent="0.3">
      <c r="A1322" t="s">
        <v>2023</v>
      </c>
      <c r="B1322" t="s">
        <v>170</v>
      </c>
      <c r="C1322" t="s">
        <v>170</v>
      </c>
      <c r="D1322" t="s">
        <v>170</v>
      </c>
      <c r="E1322" s="2">
        <v>0</v>
      </c>
      <c r="F1322" s="301">
        <v>0</v>
      </c>
      <c r="G1322" s="14">
        <v>10.303030303030299</v>
      </c>
      <c r="H1322" s="2">
        <v>0</v>
      </c>
      <c r="I1322" s="301">
        <v>0</v>
      </c>
      <c r="J1322" s="14">
        <v>11.515152</v>
      </c>
      <c r="L1322" t="s">
        <v>170</v>
      </c>
      <c r="M1322" t="s">
        <v>170</v>
      </c>
      <c r="N1322" t="s">
        <v>170</v>
      </c>
      <c r="O1322" s="2">
        <v>1109</v>
      </c>
      <c r="P1322" s="301">
        <v>1.325373919174898E-3</v>
      </c>
      <c r="Q1322" s="14">
        <v>226.666666666666</v>
      </c>
      <c r="R1322" s="2">
        <v>961</v>
      </c>
      <c r="S1322" s="301">
        <v>1.1122389103067859E-3</v>
      </c>
      <c r="T1322" s="14">
        <v>170.909088</v>
      </c>
      <c r="V1322" t="s">
        <v>170</v>
      </c>
      <c r="W1322" t="s">
        <v>170</v>
      </c>
      <c r="X1322" t="s">
        <v>170</v>
      </c>
      <c r="Y1322" s="2">
        <v>37128</v>
      </c>
      <c r="Z1322" s="27">
        <v>1E-3</v>
      </c>
      <c r="AA1322" s="14">
        <v>852.73</v>
      </c>
      <c r="AB1322" s="2">
        <v>37680</v>
      </c>
      <c r="AC1322" s="27">
        <v>1E-3</v>
      </c>
      <c r="AD1322" s="14">
        <v>1027.8800000000001</v>
      </c>
    </row>
    <row r="1323" spans="1:30" x14ac:dyDescent="0.3">
      <c r="A1323" t="s">
        <v>2024</v>
      </c>
      <c r="B1323" t="s">
        <v>170</v>
      </c>
      <c r="C1323" t="s">
        <v>170</v>
      </c>
      <c r="D1323" t="s">
        <v>170</v>
      </c>
      <c r="E1323" s="2">
        <v>832</v>
      </c>
      <c r="F1323" s="301">
        <v>0.12023121387283237</v>
      </c>
      <c r="G1323" s="14">
        <v>132.12121212121201</v>
      </c>
      <c r="H1323" s="2">
        <v>1107</v>
      </c>
      <c r="I1323" s="301">
        <v>0.13060405851816895</v>
      </c>
      <c r="J1323" s="14">
        <v>223.636368</v>
      </c>
      <c r="L1323" t="s">
        <v>170</v>
      </c>
      <c r="M1323" t="s">
        <v>170</v>
      </c>
      <c r="N1323" t="s">
        <v>170</v>
      </c>
      <c r="O1323" s="2">
        <v>107082</v>
      </c>
      <c r="P1323" s="301">
        <v>0.12797447250954591</v>
      </c>
      <c r="Q1323" s="14">
        <v>574.54545454545405</v>
      </c>
      <c r="R1323" s="2">
        <v>109655</v>
      </c>
      <c r="S1323" s="301">
        <v>0.12691213081133257</v>
      </c>
      <c r="T1323" s="14">
        <v>466.66665599999999</v>
      </c>
      <c r="V1323" t="s">
        <v>170</v>
      </c>
      <c r="W1323" t="s">
        <v>170</v>
      </c>
      <c r="X1323" t="s">
        <v>170</v>
      </c>
      <c r="Y1323" s="2">
        <v>4704662</v>
      </c>
      <c r="Z1323" s="27">
        <v>0.124</v>
      </c>
      <c r="AA1323" s="14">
        <v>1671.52</v>
      </c>
      <c r="AB1323" s="2">
        <v>4778727</v>
      </c>
      <c r="AC1323" s="27">
        <v>0.123</v>
      </c>
      <c r="AD1323" s="14">
        <v>2067.88</v>
      </c>
    </row>
    <row r="1324" spans="1:30" x14ac:dyDescent="0.3">
      <c r="A1324" t="s">
        <v>2027</v>
      </c>
      <c r="B1324" t="s">
        <v>170</v>
      </c>
      <c r="C1324" t="s">
        <v>170</v>
      </c>
      <c r="D1324" t="s">
        <v>170</v>
      </c>
      <c r="E1324" s="2">
        <v>1150</v>
      </c>
      <c r="F1324" s="301">
        <v>0.16618497109826588</v>
      </c>
      <c r="G1324" s="14">
        <v>112.121212121212</v>
      </c>
      <c r="H1324" s="2">
        <v>1473</v>
      </c>
      <c r="I1324" s="301">
        <v>0.17378480415290232</v>
      </c>
      <c r="J1324" s="14">
        <v>198.78787199999999</v>
      </c>
      <c r="L1324" t="s">
        <v>170</v>
      </c>
      <c r="M1324" t="s">
        <v>170</v>
      </c>
      <c r="N1324" t="s">
        <v>170</v>
      </c>
      <c r="O1324" s="2">
        <v>142034</v>
      </c>
      <c r="P1324" s="301">
        <v>0.16974586044732864</v>
      </c>
      <c r="Q1324" s="14">
        <v>511.51515151515099</v>
      </c>
      <c r="R1324" s="2">
        <v>144586</v>
      </c>
      <c r="S1324" s="301">
        <v>0.16734045274257744</v>
      </c>
      <c r="T1324" s="14">
        <v>559.39390000000003</v>
      </c>
      <c r="V1324" t="s">
        <v>170</v>
      </c>
      <c r="W1324" t="s">
        <v>170</v>
      </c>
      <c r="X1324" t="s">
        <v>170</v>
      </c>
      <c r="Y1324" s="2">
        <v>7195146</v>
      </c>
      <c r="Z1324" s="27">
        <v>0.19</v>
      </c>
      <c r="AA1324" s="14">
        <v>1241.21</v>
      </c>
      <c r="AB1324" s="2">
        <v>7309447</v>
      </c>
      <c r="AC1324" s="27">
        <v>0.188</v>
      </c>
      <c r="AD1324" s="14">
        <v>1505.45</v>
      </c>
    </row>
    <row r="1325" spans="1:30" x14ac:dyDescent="0.3">
      <c r="A1325" t="s">
        <v>2023</v>
      </c>
      <c r="B1325" t="s">
        <v>170</v>
      </c>
      <c r="C1325" t="s">
        <v>170</v>
      </c>
      <c r="D1325" t="s">
        <v>170</v>
      </c>
      <c r="E1325" s="2">
        <v>0</v>
      </c>
      <c r="F1325" s="301">
        <v>0</v>
      </c>
      <c r="G1325" s="14">
        <v>10.303030303030299</v>
      </c>
      <c r="H1325" s="2">
        <v>51</v>
      </c>
      <c r="I1325" s="301">
        <v>6.0169891458235021E-3</v>
      </c>
      <c r="J1325" s="14">
        <v>43.030304000000001</v>
      </c>
      <c r="L1325" t="s">
        <v>170</v>
      </c>
      <c r="M1325" t="s">
        <v>170</v>
      </c>
      <c r="N1325" t="s">
        <v>170</v>
      </c>
      <c r="O1325" s="2">
        <v>4752</v>
      </c>
      <c r="P1325" s="301">
        <v>5.6791495616944233E-3</v>
      </c>
      <c r="Q1325" s="14">
        <v>308.48484848484799</v>
      </c>
      <c r="R1325" s="2">
        <v>3722</v>
      </c>
      <c r="S1325" s="301">
        <v>4.3077556963182695E-3</v>
      </c>
      <c r="T1325" s="14">
        <v>275.15152</v>
      </c>
      <c r="V1325" t="s">
        <v>170</v>
      </c>
      <c r="W1325" t="s">
        <v>170</v>
      </c>
      <c r="X1325" t="s">
        <v>170</v>
      </c>
      <c r="Y1325" s="2">
        <v>184537</v>
      </c>
      <c r="Z1325" s="27">
        <v>5.0000000000000001E-3</v>
      </c>
      <c r="AA1325" s="14">
        <v>1759.39</v>
      </c>
      <c r="AB1325" s="2">
        <v>173721</v>
      </c>
      <c r="AC1325" s="27">
        <v>4.0000000000000001E-3</v>
      </c>
      <c r="AD1325" s="14">
        <v>2175.7600000000002</v>
      </c>
    </row>
    <row r="1326" spans="1:30" x14ac:dyDescent="0.3">
      <c r="A1326" t="s">
        <v>2024</v>
      </c>
      <c r="B1326" t="s">
        <v>170</v>
      </c>
      <c r="C1326" t="s">
        <v>170</v>
      </c>
      <c r="D1326" t="s">
        <v>170</v>
      </c>
      <c r="E1326" s="2">
        <v>1150</v>
      </c>
      <c r="F1326" s="301">
        <v>0.16618497109826588</v>
      </c>
      <c r="G1326" s="14">
        <v>112.121212121212</v>
      </c>
      <c r="H1326" s="2">
        <v>1422</v>
      </c>
      <c r="I1326" s="301">
        <v>0.16776781500707882</v>
      </c>
      <c r="J1326" s="14">
        <v>198.78787199999999</v>
      </c>
      <c r="L1326" t="s">
        <v>170</v>
      </c>
      <c r="M1326" t="s">
        <v>170</v>
      </c>
      <c r="N1326" t="s">
        <v>170</v>
      </c>
      <c r="O1326" s="2">
        <v>137282</v>
      </c>
      <c r="P1326" s="301">
        <v>0.16406671088563421</v>
      </c>
      <c r="Q1326" s="14">
        <v>613.33333333333303</v>
      </c>
      <c r="R1326" s="2">
        <v>140864</v>
      </c>
      <c r="S1326" s="301">
        <v>0.1630326970462592</v>
      </c>
      <c r="T1326" s="14">
        <v>587.87879999999996</v>
      </c>
      <c r="V1326" t="s">
        <v>170</v>
      </c>
      <c r="W1326" t="s">
        <v>170</v>
      </c>
      <c r="X1326" t="s">
        <v>170</v>
      </c>
      <c r="Y1326" s="2">
        <v>7010609</v>
      </c>
      <c r="Z1326" s="27">
        <v>0.185</v>
      </c>
      <c r="AA1326" s="14">
        <v>2179.39</v>
      </c>
      <c r="AB1326" s="2">
        <v>7135726</v>
      </c>
      <c r="AC1326" s="27">
        <v>0.184</v>
      </c>
      <c r="AD1326" s="14">
        <v>2621.21</v>
      </c>
    </row>
    <row r="1327" spans="1:30" x14ac:dyDescent="0.3">
      <c r="A1327" t="s">
        <v>2028</v>
      </c>
      <c r="B1327" t="s">
        <v>170</v>
      </c>
      <c r="C1327" t="s">
        <v>170</v>
      </c>
      <c r="D1327" t="s">
        <v>170</v>
      </c>
      <c r="E1327" s="2">
        <v>169</v>
      </c>
      <c r="F1327" s="301">
        <v>2.4421965317919077E-2</v>
      </c>
      <c r="G1327" s="14">
        <v>58.181818181818201</v>
      </c>
      <c r="H1327" s="2">
        <v>360</v>
      </c>
      <c r="I1327" s="301">
        <v>4.2472864558754132E-2</v>
      </c>
      <c r="J1327" s="14">
        <v>129.090912</v>
      </c>
      <c r="L1327" t="s">
        <v>170</v>
      </c>
      <c r="M1327" t="s">
        <v>170</v>
      </c>
      <c r="N1327" t="s">
        <v>170</v>
      </c>
      <c r="O1327" s="2">
        <v>23283</v>
      </c>
      <c r="P1327" s="301">
        <v>2.782568165928688E-2</v>
      </c>
      <c r="Q1327" s="14">
        <v>49.090909090909101</v>
      </c>
      <c r="R1327" s="2">
        <v>27950</v>
      </c>
      <c r="S1327" s="301">
        <v>3.2348675903303502E-2</v>
      </c>
      <c r="T1327" s="14">
        <v>89.090909999999994</v>
      </c>
      <c r="V1327" t="s">
        <v>170</v>
      </c>
      <c r="W1327" t="s">
        <v>170</v>
      </c>
      <c r="X1327" t="s">
        <v>170</v>
      </c>
      <c r="Y1327" s="2">
        <v>1235980</v>
      </c>
      <c r="Z1327" s="27">
        <v>3.3000000000000002E-2</v>
      </c>
      <c r="AA1327" s="14">
        <v>441.21</v>
      </c>
      <c r="AB1327" s="2">
        <v>1503403</v>
      </c>
      <c r="AC1327" s="27">
        <v>3.9E-2</v>
      </c>
      <c r="AD1327" s="14">
        <v>581.21</v>
      </c>
    </row>
    <row r="1328" spans="1:30" x14ac:dyDescent="0.3">
      <c r="A1328" t="s">
        <v>2023</v>
      </c>
      <c r="B1328" t="s">
        <v>170</v>
      </c>
      <c r="C1328" t="s">
        <v>170</v>
      </c>
      <c r="D1328" t="s">
        <v>170</v>
      </c>
      <c r="E1328" s="2">
        <v>0</v>
      </c>
      <c r="F1328" s="301">
        <v>0</v>
      </c>
      <c r="G1328" s="14">
        <v>10.303030303030299</v>
      </c>
      <c r="H1328" s="2">
        <v>71</v>
      </c>
      <c r="I1328" s="301">
        <v>8.3765927324209524E-3</v>
      </c>
      <c r="J1328" s="14">
        <v>43.636364</v>
      </c>
      <c r="L1328" t="s">
        <v>170</v>
      </c>
      <c r="M1328" t="s">
        <v>170</v>
      </c>
      <c r="N1328" t="s">
        <v>170</v>
      </c>
      <c r="O1328" s="2">
        <v>3311</v>
      </c>
      <c r="P1328" s="301">
        <v>3.9570000418287527E-3</v>
      </c>
      <c r="Q1328" s="14">
        <v>232.72727272727201</v>
      </c>
      <c r="R1328" s="2">
        <v>3444</v>
      </c>
      <c r="S1328" s="301">
        <v>3.986005002181655E-3</v>
      </c>
      <c r="T1328" s="14">
        <v>237.57576</v>
      </c>
      <c r="V1328" t="s">
        <v>170</v>
      </c>
      <c r="W1328" t="s">
        <v>170</v>
      </c>
      <c r="X1328" t="s">
        <v>170</v>
      </c>
      <c r="Y1328" s="2">
        <v>136778</v>
      </c>
      <c r="Z1328" s="27">
        <v>4.0000000000000001E-3</v>
      </c>
      <c r="AA1328" s="14">
        <v>1301.21</v>
      </c>
      <c r="AB1328" s="2">
        <v>151936</v>
      </c>
      <c r="AC1328" s="27">
        <v>4.0000000000000001E-3</v>
      </c>
      <c r="AD1328" s="14">
        <v>1460</v>
      </c>
    </row>
    <row r="1329" spans="1:30" x14ac:dyDescent="0.3">
      <c r="A1329" t="s">
        <v>2024</v>
      </c>
      <c r="B1329" t="s">
        <v>170</v>
      </c>
      <c r="C1329" t="s">
        <v>170</v>
      </c>
      <c r="D1329" t="s">
        <v>170</v>
      </c>
      <c r="E1329" s="2">
        <v>169</v>
      </c>
      <c r="F1329" s="301">
        <v>2.4421965317919077E-2</v>
      </c>
      <c r="G1329" s="14">
        <v>58.181818181818201</v>
      </c>
      <c r="H1329" s="2">
        <v>289</v>
      </c>
      <c r="I1329" s="301">
        <v>3.4096271826333173E-2</v>
      </c>
      <c r="J1329" s="14">
        <v>129.090912</v>
      </c>
      <c r="L1329" t="s">
        <v>170</v>
      </c>
      <c r="M1329" t="s">
        <v>170</v>
      </c>
      <c r="N1329" t="s">
        <v>170</v>
      </c>
      <c r="O1329" s="2">
        <v>19972</v>
      </c>
      <c r="P1329" s="301">
        <v>2.3868681617458126E-2</v>
      </c>
      <c r="Q1329" s="14">
        <v>240</v>
      </c>
      <c r="R1329" s="2">
        <v>24506</v>
      </c>
      <c r="S1329" s="301">
        <v>2.8362670901121847E-2</v>
      </c>
      <c r="T1329" s="14">
        <v>249.69697600000001</v>
      </c>
      <c r="V1329" t="s">
        <v>170</v>
      </c>
      <c r="W1329" t="s">
        <v>170</v>
      </c>
      <c r="X1329" t="s">
        <v>170</v>
      </c>
      <c r="Y1329" s="2">
        <v>1099202</v>
      </c>
      <c r="Z1329" s="27">
        <v>2.9000000000000001E-2</v>
      </c>
      <c r="AA1329" s="14">
        <v>1370.91</v>
      </c>
      <c r="AB1329" s="2">
        <v>1351467</v>
      </c>
      <c r="AC1329" s="27">
        <v>3.5000000000000003E-2</v>
      </c>
      <c r="AD1329" s="14">
        <v>1626.06</v>
      </c>
    </row>
    <row r="1330" spans="1:30" x14ac:dyDescent="0.3">
      <c r="A1330" t="s">
        <v>2029</v>
      </c>
      <c r="B1330" t="s">
        <v>170</v>
      </c>
      <c r="C1330" t="s">
        <v>170</v>
      </c>
      <c r="D1330" t="s">
        <v>170</v>
      </c>
      <c r="E1330" s="2">
        <v>155</v>
      </c>
      <c r="F1330" s="301">
        <v>2.2398843930635837E-2</v>
      </c>
      <c r="G1330" s="14">
        <v>49.090909090909101</v>
      </c>
      <c r="H1330" s="2">
        <v>390</v>
      </c>
      <c r="I1330" s="301">
        <v>4.6012269938650305E-2</v>
      </c>
      <c r="J1330" s="14">
        <v>231.515152</v>
      </c>
      <c r="L1330" t="s">
        <v>170</v>
      </c>
      <c r="M1330" t="s">
        <v>170</v>
      </c>
      <c r="N1330" t="s">
        <v>170</v>
      </c>
      <c r="O1330" s="2">
        <v>13981</v>
      </c>
      <c r="P1330" s="301">
        <v>1.6708794196559285E-2</v>
      </c>
      <c r="Q1330" s="14">
        <v>53.3333333333333</v>
      </c>
      <c r="R1330" s="2">
        <v>16375</v>
      </c>
      <c r="S1330" s="301">
        <v>1.8952041785924679E-2</v>
      </c>
      <c r="T1330" s="14">
        <v>86.060609999999997</v>
      </c>
      <c r="V1330" t="s">
        <v>170</v>
      </c>
      <c r="W1330" t="s">
        <v>170</v>
      </c>
      <c r="X1330" t="s">
        <v>170</v>
      </c>
      <c r="Y1330" s="2">
        <v>840432</v>
      </c>
      <c r="Z1330" s="27">
        <v>2.1999999999999999E-2</v>
      </c>
      <c r="AA1330" s="14">
        <v>598.17999999999995</v>
      </c>
      <c r="AB1330" s="2">
        <v>968078</v>
      </c>
      <c r="AC1330" s="27">
        <v>2.5000000000000001E-2</v>
      </c>
      <c r="AD1330" s="14">
        <v>536.36</v>
      </c>
    </row>
    <row r="1331" spans="1:30" x14ac:dyDescent="0.3">
      <c r="A1331" t="s">
        <v>2023</v>
      </c>
      <c r="B1331" t="s">
        <v>170</v>
      </c>
      <c r="C1331" t="s">
        <v>170</v>
      </c>
      <c r="D1331" t="s">
        <v>170</v>
      </c>
      <c r="E1331" s="2">
        <v>8</v>
      </c>
      <c r="F1331" s="301">
        <v>1.1560693641618498E-3</v>
      </c>
      <c r="G1331" s="14">
        <v>8.4848484848484809</v>
      </c>
      <c r="H1331" s="2">
        <v>15</v>
      </c>
      <c r="I1331" s="301">
        <v>1.7697026899480886E-3</v>
      </c>
      <c r="J1331" s="14">
        <v>16.969695999999999</v>
      </c>
      <c r="L1331" t="s">
        <v>170</v>
      </c>
      <c r="M1331" t="s">
        <v>170</v>
      </c>
      <c r="N1331" t="s">
        <v>170</v>
      </c>
      <c r="O1331" s="2">
        <v>4339</v>
      </c>
      <c r="P1331" s="301">
        <v>5.1855702752929504E-3</v>
      </c>
      <c r="Q1331" s="14">
        <v>261.21212121212102</v>
      </c>
      <c r="R1331" s="2">
        <v>4510</v>
      </c>
      <c r="S1331" s="301">
        <v>5.2197684552378817E-3</v>
      </c>
      <c r="T1331" s="14">
        <v>272.72726399999999</v>
      </c>
      <c r="V1331" t="s">
        <v>170</v>
      </c>
      <c r="W1331" t="s">
        <v>170</v>
      </c>
      <c r="X1331" t="s">
        <v>170</v>
      </c>
      <c r="Y1331" s="2">
        <v>226659</v>
      </c>
      <c r="Z1331" s="27">
        <v>6.0000000000000001E-3</v>
      </c>
      <c r="AA1331" s="14">
        <v>1722.42</v>
      </c>
      <c r="AB1331" s="2">
        <v>250765</v>
      </c>
      <c r="AC1331" s="27">
        <v>6.0000000000000001E-3</v>
      </c>
      <c r="AD1331" s="14">
        <v>2067.27</v>
      </c>
    </row>
    <row r="1332" spans="1:30" x14ac:dyDescent="0.3">
      <c r="A1332" t="s">
        <v>2024</v>
      </c>
      <c r="B1332" t="s">
        <v>170</v>
      </c>
      <c r="C1332" t="s">
        <v>170</v>
      </c>
      <c r="D1332" t="s">
        <v>170</v>
      </c>
      <c r="E1332" s="2">
        <v>147</v>
      </c>
      <c r="F1332" s="301">
        <v>2.1242774566473988E-2</v>
      </c>
      <c r="G1332" s="14">
        <v>48.484848484848399</v>
      </c>
      <c r="H1332" s="2">
        <v>375</v>
      </c>
      <c r="I1332" s="301">
        <v>4.4242567248702215E-2</v>
      </c>
      <c r="J1332" s="14">
        <v>229.69697600000001</v>
      </c>
      <c r="L1332" t="s">
        <v>170</v>
      </c>
      <c r="M1332" t="s">
        <v>170</v>
      </c>
      <c r="N1332" t="s">
        <v>170</v>
      </c>
      <c r="O1332" s="2">
        <v>9642</v>
      </c>
      <c r="P1332" s="301">
        <v>1.1523223921266335E-2</v>
      </c>
      <c r="Q1332" s="14">
        <v>266.666666666666</v>
      </c>
      <c r="R1332" s="2">
        <v>11865</v>
      </c>
      <c r="S1332" s="301">
        <v>1.3732273330686799E-2</v>
      </c>
      <c r="T1332" s="14">
        <v>269.69695999999999</v>
      </c>
      <c r="V1332" t="s">
        <v>170</v>
      </c>
      <c r="W1332" t="s">
        <v>170</v>
      </c>
      <c r="X1332" t="s">
        <v>170</v>
      </c>
      <c r="Y1332" s="2">
        <v>613773</v>
      </c>
      <c r="Z1332" s="27">
        <v>1.6E-2</v>
      </c>
      <c r="AA1332" s="14">
        <v>1726.67</v>
      </c>
      <c r="AB1332" s="2">
        <v>717313</v>
      </c>
      <c r="AC1332" s="27">
        <v>1.7999999999999999E-2</v>
      </c>
      <c r="AD1332" s="14">
        <v>2229.09</v>
      </c>
    </row>
    <row r="1333" spans="1:30" x14ac:dyDescent="0.3">
      <c r="A1333" t="s">
        <v>2030</v>
      </c>
      <c r="B1333" t="s">
        <v>170</v>
      </c>
      <c r="C1333" t="s">
        <v>170</v>
      </c>
      <c r="D1333" t="s">
        <v>170</v>
      </c>
      <c r="E1333" s="2">
        <v>3579</v>
      </c>
      <c r="F1333" s="301">
        <v>0.5171965317919075</v>
      </c>
      <c r="G1333" s="14">
        <v>203.636363636363</v>
      </c>
      <c r="H1333" s="2">
        <v>3924</v>
      </c>
      <c r="I1333" s="301">
        <v>0.46295422369042</v>
      </c>
      <c r="J1333" s="14">
        <v>254.545456</v>
      </c>
      <c r="L1333" t="s">
        <v>170</v>
      </c>
      <c r="M1333" t="s">
        <v>170</v>
      </c>
      <c r="N1333" t="s">
        <v>170</v>
      </c>
      <c r="O1333" s="2">
        <v>419447</v>
      </c>
      <c r="P1333" s="301">
        <v>0.50128414271970556</v>
      </c>
      <c r="Q1333" s="14">
        <v>146.06060606060601</v>
      </c>
      <c r="R1333" s="2">
        <v>433639</v>
      </c>
      <c r="S1333" s="301">
        <v>0.5018836304126163</v>
      </c>
      <c r="T1333" s="14">
        <v>141.81817599999999</v>
      </c>
      <c r="V1333" t="s">
        <v>170</v>
      </c>
      <c r="W1333" t="s">
        <v>170</v>
      </c>
      <c r="X1333" t="s">
        <v>170</v>
      </c>
      <c r="Y1333" s="2">
        <v>19223580</v>
      </c>
      <c r="Z1333" s="27">
        <v>0.50700000000000001</v>
      </c>
      <c r="AA1333" s="14">
        <v>1242.42</v>
      </c>
      <c r="AB1333" s="2">
        <v>19673725</v>
      </c>
      <c r="AC1333" s="27">
        <v>0.50700000000000001</v>
      </c>
      <c r="AD1333" s="14">
        <v>1580</v>
      </c>
    </row>
    <row r="1334" spans="1:30" x14ac:dyDescent="0.3">
      <c r="A1334" t="s">
        <v>180</v>
      </c>
      <c r="B1334" t="s">
        <v>170</v>
      </c>
      <c r="C1334" t="s">
        <v>170</v>
      </c>
      <c r="D1334" t="s">
        <v>170</v>
      </c>
      <c r="E1334" s="2">
        <v>152</v>
      </c>
      <c r="F1334" s="301">
        <v>2.1965317919075144E-2</v>
      </c>
      <c r="G1334" s="14">
        <v>58.787878787878803</v>
      </c>
      <c r="H1334" s="2">
        <v>342</v>
      </c>
      <c r="I1334" s="301">
        <v>4.034922133081642E-2</v>
      </c>
      <c r="J1334" s="14">
        <v>113.333336</v>
      </c>
      <c r="L1334" t="s">
        <v>170</v>
      </c>
      <c r="M1334" t="s">
        <v>170</v>
      </c>
      <c r="N1334" t="s">
        <v>170</v>
      </c>
      <c r="O1334" s="2">
        <v>35741</v>
      </c>
      <c r="P1334" s="301">
        <v>4.2714327543038798E-2</v>
      </c>
      <c r="Q1334" s="14">
        <v>14.545454545454501</v>
      </c>
      <c r="R1334" s="2">
        <v>33758</v>
      </c>
      <c r="S1334" s="301">
        <v>3.9070719182243994E-2</v>
      </c>
      <c r="T1334" s="14">
        <v>17.575758</v>
      </c>
      <c r="V1334" t="s">
        <v>170</v>
      </c>
      <c r="W1334" t="s">
        <v>170</v>
      </c>
      <c r="X1334" t="s">
        <v>170</v>
      </c>
      <c r="Y1334" s="2">
        <v>1227959</v>
      </c>
      <c r="Z1334" s="27">
        <v>3.2000000000000001E-2</v>
      </c>
      <c r="AA1334" s="14">
        <v>301.82</v>
      </c>
      <c r="AB1334" s="2">
        <v>1175933</v>
      </c>
      <c r="AC1334" s="27">
        <v>0.03</v>
      </c>
      <c r="AD1334" s="14">
        <v>451.52</v>
      </c>
    </row>
    <row r="1335" spans="1:30" x14ac:dyDescent="0.3">
      <c r="A1335" t="s">
        <v>2023</v>
      </c>
      <c r="B1335" t="s">
        <v>170</v>
      </c>
      <c r="C1335" t="s">
        <v>170</v>
      </c>
      <c r="D1335" t="s">
        <v>170</v>
      </c>
      <c r="E1335" s="2">
        <v>0</v>
      </c>
      <c r="F1335" s="301">
        <v>0</v>
      </c>
      <c r="G1335" s="14">
        <v>10.303030303030299</v>
      </c>
      <c r="H1335" s="2">
        <v>0</v>
      </c>
      <c r="I1335" s="301">
        <v>0</v>
      </c>
      <c r="J1335" s="14">
        <v>11.515152</v>
      </c>
      <c r="L1335" t="s">
        <v>170</v>
      </c>
      <c r="M1335" t="s">
        <v>170</v>
      </c>
      <c r="N1335" t="s">
        <v>170</v>
      </c>
      <c r="O1335" s="2">
        <v>137</v>
      </c>
      <c r="P1335" s="301">
        <v>1.6372969064649325E-4</v>
      </c>
      <c r="Q1335" s="14">
        <v>52.121212121212103</v>
      </c>
      <c r="R1335" s="2">
        <v>323</v>
      </c>
      <c r="S1335" s="301">
        <v>3.7383264102923186E-4</v>
      </c>
      <c r="T1335" s="14">
        <v>120</v>
      </c>
      <c r="V1335" t="s">
        <v>170</v>
      </c>
      <c r="W1335" t="s">
        <v>170</v>
      </c>
      <c r="X1335" t="s">
        <v>170</v>
      </c>
      <c r="Y1335" s="2">
        <v>5529</v>
      </c>
      <c r="Z1335" s="27">
        <v>0</v>
      </c>
      <c r="AA1335" s="14">
        <v>371.52</v>
      </c>
      <c r="AB1335" s="2">
        <v>5026</v>
      </c>
      <c r="AC1335" s="27">
        <v>0</v>
      </c>
      <c r="AD1335" s="14">
        <v>361.82</v>
      </c>
    </row>
    <row r="1336" spans="1:30" x14ac:dyDescent="0.3">
      <c r="A1336" t="s">
        <v>2024</v>
      </c>
      <c r="B1336" t="s">
        <v>170</v>
      </c>
      <c r="C1336" t="s">
        <v>170</v>
      </c>
      <c r="D1336" t="s">
        <v>170</v>
      </c>
      <c r="E1336" s="2">
        <v>152</v>
      </c>
      <c r="F1336" s="301">
        <v>2.1965317919075144E-2</v>
      </c>
      <c r="G1336" s="14">
        <v>58.787878787878803</v>
      </c>
      <c r="H1336" s="2">
        <v>342</v>
      </c>
      <c r="I1336" s="301">
        <v>4.034922133081642E-2</v>
      </c>
      <c r="J1336" s="14">
        <v>113.333336</v>
      </c>
      <c r="L1336" t="s">
        <v>170</v>
      </c>
      <c r="M1336" t="s">
        <v>170</v>
      </c>
      <c r="N1336" t="s">
        <v>170</v>
      </c>
      <c r="O1336" s="2">
        <v>35604</v>
      </c>
      <c r="P1336" s="301">
        <v>4.2550597852392305E-2</v>
      </c>
      <c r="Q1336" s="14">
        <v>53.3333333333333</v>
      </c>
      <c r="R1336" s="2">
        <v>33435</v>
      </c>
      <c r="S1336" s="301">
        <v>3.869688654121476E-2</v>
      </c>
      <c r="T1336" s="14">
        <v>120</v>
      </c>
      <c r="V1336" t="s">
        <v>170</v>
      </c>
      <c r="W1336" t="s">
        <v>170</v>
      </c>
      <c r="X1336" t="s">
        <v>170</v>
      </c>
      <c r="Y1336" s="2">
        <v>1222430</v>
      </c>
      <c r="Z1336" s="27">
        <v>3.2000000000000001E-2</v>
      </c>
      <c r="AA1336" s="14">
        <v>444.24</v>
      </c>
      <c r="AB1336" s="2">
        <v>1170907</v>
      </c>
      <c r="AC1336" s="27">
        <v>0.03</v>
      </c>
      <c r="AD1336" s="14">
        <v>651.52</v>
      </c>
    </row>
    <row r="1337" spans="1:30" x14ac:dyDescent="0.3">
      <c r="A1337" t="s">
        <v>2025</v>
      </c>
      <c r="B1337" t="s">
        <v>170</v>
      </c>
      <c r="C1337" t="s">
        <v>170</v>
      </c>
      <c r="D1337" t="s">
        <v>170</v>
      </c>
      <c r="E1337" s="2">
        <v>846</v>
      </c>
      <c r="F1337" s="301">
        <v>0.1222543352601156</v>
      </c>
      <c r="G1337" s="14">
        <v>133.939393939393</v>
      </c>
      <c r="H1337" s="2">
        <v>671</v>
      </c>
      <c r="I1337" s="301">
        <v>7.9164700330344506E-2</v>
      </c>
      <c r="J1337" s="14">
        <v>193.33332799999999</v>
      </c>
      <c r="L1337" t="s">
        <v>170</v>
      </c>
      <c r="M1337" t="s">
        <v>170</v>
      </c>
      <c r="N1337" t="s">
        <v>170</v>
      </c>
      <c r="O1337" s="2">
        <v>89972</v>
      </c>
      <c r="P1337" s="301">
        <v>0.1075261877871992</v>
      </c>
      <c r="Q1337" s="14">
        <v>38.181818181818102</v>
      </c>
      <c r="R1337" s="2">
        <v>93141</v>
      </c>
      <c r="S1337" s="301">
        <v>0.10779921367833958</v>
      </c>
      <c r="T1337" s="14">
        <v>29.090910000000001</v>
      </c>
      <c r="V1337" t="s">
        <v>170</v>
      </c>
      <c r="W1337" t="s">
        <v>170</v>
      </c>
      <c r="X1337" t="s">
        <v>170</v>
      </c>
      <c r="Y1337" s="2">
        <v>3255518</v>
      </c>
      <c r="Z1337" s="27">
        <v>8.5999999999999993E-2</v>
      </c>
      <c r="AA1337" s="14">
        <v>412.73</v>
      </c>
      <c r="AB1337" s="2">
        <v>3199308</v>
      </c>
      <c r="AC1337" s="27">
        <v>8.2000000000000003E-2</v>
      </c>
      <c r="AD1337" s="14">
        <v>523.03</v>
      </c>
    </row>
    <row r="1338" spans="1:30" x14ac:dyDescent="0.3">
      <c r="A1338" t="s">
        <v>2023</v>
      </c>
      <c r="B1338" t="s">
        <v>170</v>
      </c>
      <c r="C1338" t="s">
        <v>170</v>
      </c>
      <c r="D1338" t="s">
        <v>170</v>
      </c>
      <c r="E1338" s="2">
        <v>0</v>
      </c>
      <c r="F1338" s="301">
        <v>0</v>
      </c>
      <c r="G1338" s="14">
        <v>10.303030303030299</v>
      </c>
      <c r="H1338" s="2">
        <v>0</v>
      </c>
      <c r="I1338" s="301">
        <v>0</v>
      </c>
      <c r="J1338" s="14">
        <v>11.515152</v>
      </c>
      <c r="L1338" t="s">
        <v>170</v>
      </c>
      <c r="M1338" t="s">
        <v>170</v>
      </c>
      <c r="N1338" t="s">
        <v>170</v>
      </c>
      <c r="O1338" s="2">
        <v>497</v>
      </c>
      <c r="P1338" s="301">
        <v>5.9396829380516168E-4</v>
      </c>
      <c r="Q1338" s="14">
        <v>100.60606060606</v>
      </c>
      <c r="R1338" s="2">
        <v>418</v>
      </c>
      <c r="S1338" s="301">
        <v>4.8378341780253535E-4</v>
      </c>
      <c r="T1338" s="14">
        <v>163.03030000000001</v>
      </c>
      <c r="V1338" t="s">
        <v>170</v>
      </c>
      <c r="W1338" t="s">
        <v>170</v>
      </c>
      <c r="X1338" t="s">
        <v>170</v>
      </c>
      <c r="Y1338" s="2">
        <v>15458</v>
      </c>
      <c r="Z1338" s="27">
        <v>0</v>
      </c>
      <c r="AA1338" s="14">
        <v>547.88</v>
      </c>
      <c r="AB1338" s="2">
        <v>15257</v>
      </c>
      <c r="AC1338" s="27">
        <v>0</v>
      </c>
      <c r="AD1338" s="14">
        <v>582.41999999999996</v>
      </c>
    </row>
    <row r="1339" spans="1:30" x14ac:dyDescent="0.3">
      <c r="A1339" t="s">
        <v>2024</v>
      </c>
      <c r="B1339" t="s">
        <v>170</v>
      </c>
      <c r="C1339" t="s">
        <v>170</v>
      </c>
      <c r="D1339" t="s">
        <v>170</v>
      </c>
      <c r="E1339" s="2">
        <v>846</v>
      </c>
      <c r="F1339" s="301">
        <v>0.1222543352601156</v>
      </c>
      <c r="G1339" s="14">
        <v>133.939393939393</v>
      </c>
      <c r="H1339" s="2">
        <v>671</v>
      </c>
      <c r="I1339" s="301">
        <v>7.9164700330344506E-2</v>
      </c>
      <c r="J1339" s="14">
        <v>193.33332799999999</v>
      </c>
      <c r="L1339" t="s">
        <v>170</v>
      </c>
      <c r="M1339" t="s">
        <v>170</v>
      </c>
      <c r="N1339" t="s">
        <v>170</v>
      </c>
      <c r="O1339" s="2">
        <v>89475</v>
      </c>
      <c r="P1339" s="301">
        <v>0.10693221949339404</v>
      </c>
      <c r="Q1339" s="14">
        <v>112.121212121212</v>
      </c>
      <c r="R1339" s="2">
        <v>92723</v>
      </c>
      <c r="S1339" s="301">
        <v>0.10731543026053704</v>
      </c>
      <c r="T1339" s="14">
        <v>163.03030000000001</v>
      </c>
      <c r="V1339" t="s">
        <v>170</v>
      </c>
      <c r="W1339" t="s">
        <v>170</v>
      </c>
      <c r="X1339" t="s">
        <v>170</v>
      </c>
      <c r="Y1339" s="2">
        <v>3240060</v>
      </c>
      <c r="Z1339" s="27">
        <v>8.5000000000000006E-2</v>
      </c>
      <c r="AA1339" s="14">
        <v>682.42</v>
      </c>
      <c r="AB1339" s="2">
        <v>3184051</v>
      </c>
      <c r="AC1339" s="27">
        <v>8.2000000000000003E-2</v>
      </c>
      <c r="AD1339" s="14">
        <v>836.36</v>
      </c>
    </row>
    <row r="1340" spans="1:30" x14ac:dyDescent="0.3">
      <c r="A1340" t="s">
        <v>2026</v>
      </c>
      <c r="B1340" t="s">
        <v>170</v>
      </c>
      <c r="C1340" t="s">
        <v>170</v>
      </c>
      <c r="D1340" t="s">
        <v>170</v>
      </c>
      <c r="E1340" s="2">
        <v>755</v>
      </c>
      <c r="F1340" s="301">
        <v>0.10910404624277456</v>
      </c>
      <c r="G1340" s="14">
        <v>115.151515151515</v>
      </c>
      <c r="H1340" s="2">
        <v>856</v>
      </c>
      <c r="I1340" s="301">
        <v>0.10099103350637093</v>
      </c>
      <c r="J1340" s="14">
        <v>169.69697600000001</v>
      </c>
      <c r="L1340" t="s">
        <v>170</v>
      </c>
      <c r="M1340" t="s">
        <v>170</v>
      </c>
      <c r="N1340" t="s">
        <v>170</v>
      </c>
      <c r="O1340" s="2">
        <v>102918</v>
      </c>
      <c r="P1340" s="301">
        <v>0.12299804599967733</v>
      </c>
      <c r="Q1340" s="14">
        <v>79.393939393939405</v>
      </c>
      <c r="R1340" s="2">
        <v>105873</v>
      </c>
      <c r="S1340" s="301">
        <v>0.12253493251915748</v>
      </c>
      <c r="T1340" s="14">
        <v>50.303031900000001</v>
      </c>
      <c r="V1340" t="s">
        <v>170</v>
      </c>
      <c r="W1340" t="s">
        <v>170</v>
      </c>
      <c r="X1340" t="s">
        <v>170</v>
      </c>
      <c r="Y1340" s="2">
        <v>4637444</v>
      </c>
      <c r="Z1340" s="27">
        <v>0.122</v>
      </c>
      <c r="AA1340" s="14">
        <v>757.58</v>
      </c>
      <c r="AB1340" s="2">
        <v>4690779</v>
      </c>
      <c r="AC1340" s="27">
        <v>0.121</v>
      </c>
      <c r="AD1340" s="14">
        <v>973.33</v>
      </c>
    </row>
    <row r="1341" spans="1:30" x14ac:dyDescent="0.3">
      <c r="A1341" t="s">
        <v>2023</v>
      </c>
      <c r="B1341" t="s">
        <v>170</v>
      </c>
      <c r="C1341" t="s">
        <v>170</v>
      </c>
      <c r="D1341" t="s">
        <v>170</v>
      </c>
      <c r="E1341" s="2">
        <v>38</v>
      </c>
      <c r="F1341" s="301">
        <v>5.491329479768786E-3</v>
      </c>
      <c r="G1341" s="14">
        <v>38.181818181818102</v>
      </c>
      <c r="H1341" s="2">
        <v>0</v>
      </c>
      <c r="I1341" s="301">
        <v>0</v>
      </c>
      <c r="J1341" s="14">
        <v>11.515152</v>
      </c>
      <c r="L1341" t="s">
        <v>170</v>
      </c>
      <c r="M1341" t="s">
        <v>170</v>
      </c>
      <c r="N1341" t="s">
        <v>170</v>
      </c>
      <c r="O1341" s="2">
        <v>806</v>
      </c>
      <c r="P1341" s="301">
        <v>9.6325642818301867E-4</v>
      </c>
      <c r="Q1341" s="14">
        <v>127.87878787878699</v>
      </c>
      <c r="R1341" s="2">
        <v>649</v>
      </c>
      <c r="S1341" s="301">
        <v>7.5113741185130493E-4</v>
      </c>
      <c r="T1341" s="14">
        <v>144.24243200000001</v>
      </c>
      <c r="V1341" t="s">
        <v>170</v>
      </c>
      <c r="W1341" t="s">
        <v>170</v>
      </c>
      <c r="X1341" t="s">
        <v>170</v>
      </c>
      <c r="Y1341" s="2">
        <v>26628</v>
      </c>
      <c r="Z1341" s="27">
        <v>1E-3</v>
      </c>
      <c r="AA1341" s="14">
        <v>758.79</v>
      </c>
      <c r="AB1341" s="2">
        <v>27980</v>
      </c>
      <c r="AC1341" s="27">
        <v>1E-3</v>
      </c>
      <c r="AD1341" s="14">
        <v>860.61</v>
      </c>
    </row>
    <row r="1342" spans="1:30" x14ac:dyDescent="0.3">
      <c r="A1342" t="s">
        <v>2024</v>
      </c>
      <c r="B1342" t="s">
        <v>170</v>
      </c>
      <c r="C1342" t="s">
        <v>170</v>
      </c>
      <c r="D1342" t="s">
        <v>170</v>
      </c>
      <c r="E1342" s="2">
        <v>717</v>
      </c>
      <c r="F1342" s="301">
        <v>0.10361271676300578</v>
      </c>
      <c r="G1342" s="14">
        <v>111.515151515151</v>
      </c>
      <c r="H1342" s="2">
        <v>856</v>
      </c>
      <c r="I1342" s="301">
        <v>0.10099103350637093</v>
      </c>
      <c r="J1342" s="14">
        <v>169.69697600000001</v>
      </c>
      <c r="L1342" t="s">
        <v>170</v>
      </c>
      <c r="M1342" t="s">
        <v>170</v>
      </c>
      <c r="N1342" t="s">
        <v>170</v>
      </c>
      <c r="O1342" s="2">
        <v>102112</v>
      </c>
      <c r="P1342" s="301">
        <v>0.1220347895714943</v>
      </c>
      <c r="Q1342" s="14">
        <v>157.575757575757</v>
      </c>
      <c r="R1342" s="2">
        <v>105224</v>
      </c>
      <c r="S1342" s="301">
        <v>0.12178379510730618</v>
      </c>
      <c r="T1342" s="14">
        <v>144.84848</v>
      </c>
      <c r="V1342" t="s">
        <v>170</v>
      </c>
      <c r="W1342" t="s">
        <v>170</v>
      </c>
      <c r="X1342" t="s">
        <v>170</v>
      </c>
      <c r="Y1342" s="2">
        <v>4610816</v>
      </c>
      <c r="Z1342" s="27">
        <v>0.122</v>
      </c>
      <c r="AA1342" s="14">
        <v>1058.79</v>
      </c>
      <c r="AB1342" s="2">
        <v>4662799</v>
      </c>
      <c r="AC1342" s="27">
        <v>0.12</v>
      </c>
      <c r="AD1342" s="14">
        <v>1215.1500000000001</v>
      </c>
    </row>
    <row r="1343" spans="1:30" x14ac:dyDescent="0.3">
      <c r="A1343" t="s">
        <v>2027</v>
      </c>
      <c r="B1343" t="s">
        <v>170</v>
      </c>
      <c r="C1343" t="s">
        <v>170</v>
      </c>
      <c r="D1343" t="s">
        <v>170</v>
      </c>
      <c r="E1343" s="2">
        <v>1289</v>
      </c>
      <c r="F1343" s="301">
        <v>0.18627167630057803</v>
      </c>
      <c r="G1343" s="14">
        <v>124.84848484848401</v>
      </c>
      <c r="H1343" s="2">
        <v>1045</v>
      </c>
      <c r="I1343" s="301">
        <v>0.12328928739971685</v>
      </c>
      <c r="J1343" s="14">
        <v>155.75756799999999</v>
      </c>
      <c r="L1343" t="s">
        <v>170</v>
      </c>
      <c r="M1343" t="s">
        <v>170</v>
      </c>
      <c r="N1343" t="s">
        <v>170</v>
      </c>
      <c r="O1343" s="2">
        <v>146233</v>
      </c>
      <c r="P1343" s="301">
        <v>0.17476411571028211</v>
      </c>
      <c r="Q1343" s="14">
        <v>83.636363636363598</v>
      </c>
      <c r="R1343" s="2">
        <v>149066</v>
      </c>
      <c r="S1343" s="301">
        <v>0.17252549989988691</v>
      </c>
      <c r="T1343" s="14">
        <v>64.848489999999998</v>
      </c>
      <c r="V1343" t="s">
        <v>170</v>
      </c>
      <c r="W1343" t="s">
        <v>170</v>
      </c>
      <c r="X1343" t="s">
        <v>170</v>
      </c>
      <c r="Y1343" s="2">
        <v>7477809</v>
      </c>
      <c r="Z1343" s="27">
        <v>0.19700000000000001</v>
      </c>
      <c r="AA1343" s="14">
        <v>717.58</v>
      </c>
      <c r="AB1343" s="2">
        <v>7530762</v>
      </c>
      <c r="AC1343" s="27">
        <v>0.19400000000000001</v>
      </c>
      <c r="AD1343" s="14">
        <v>807.88</v>
      </c>
    </row>
    <row r="1344" spans="1:30" x14ac:dyDescent="0.3">
      <c r="A1344" t="s">
        <v>2023</v>
      </c>
      <c r="B1344" t="s">
        <v>170</v>
      </c>
      <c r="C1344" t="s">
        <v>170</v>
      </c>
      <c r="D1344" t="s">
        <v>170</v>
      </c>
      <c r="E1344" s="2">
        <v>29</v>
      </c>
      <c r="F1344" s="301">
        <v>4.1907514450867048E-3</v>
      </c>
      <c r="G1344" s="14">
        <v>27.878787878787801</v>
      </c>
      <c r="H1344" s="2">
        <v>19</v>
      </c>
      <c r="I1344" s="301">
        <v>2.2416234072675789E-3</v>
      </c>
      <c r="J1344" s="14">
        <v>24.242424</v>
      </c>
      <c r="L1344" t="s">
        <v>170</v>
      </c>
      <c r="M1344" t="s">
        <v>170</v>
      </c>
      <c r="N1344" t="s">
        <v>170</v>
      </c>
      <c r="O1344" s="2">
        <v>2919</v>
      </c>
      <c r="P1344" s="301">
        <v>3.4885180072782031E-3</v>
      </c>
      <c r="Q1344" s="14">
        <v>267.87878787878702</v>
      </c>
      <c r="R1344" s="2">
        <v>2928</v>
      </c>
      <c r="S1344" s="301">
        <v>3.3887986778129747E-3</v>
      </c>
      <c r="T1344" s="14">
        <v>265.45455900000002</v>
      </c>
      <c r="V1344" t="s">
        <v>170</v>
      </c>
      <c r="W1344" t="s">
        <v>170</v>
      </c>
      <c r="X1344" t="s">
        <v>170</v>
      </c>
      <c r="Y1344" s="2">
        <v>121203</v>
      </c>
      <c r="Z1344" s="27">
        <v>3.0000000000000001E-3</v>
      </c>
      <c r="AA1344" s="14">
        <v>1552.73</v>
      </c>
      <c r="AB1344" s="2">
        <v>117007</v>
      </c>
      <c r="AC1344" s="27">
        <v>3.0000000000000001E-3</v>
      </c>
      <c r="AD1344" s="14">
        <v>1533.94</v>
      </c>
    </row>
    <row r="1345" spans="1:31" x14ac:dyDescent="0.3">
      <c r="A1345" t="s">
        <v>2024</v>
      </c>
      <c r="B1345" t="s">
        <v>170</v>
      </c>
      <c r="C1345" t="s">
        <v>170</v>
      </c>
      <c r="D1345" t="s">
        <v>170</v>
      </c>
      <c r="E1345" s="2">
        <v>1260</v>
      </c>
      <c r="F1345" s="301">
        <v>0.18208092485549132</v>
      </c>
      <c r="G1345" s="14">
        <v>123.030303030303</v>
      </c>
      <c r="H1345" s="2">
        <v>1026</v>
      </c>
      <c r="I1345" s="301">
        <v>0.12104766399244928</v>
      </c>
      <c r="J1345" s="14">
        <v>155.75756799999999</v>
      </c>
      <c r="L1345" t="s">
        <v>170</v>
      </c>
      <c r="M1345" t="s">
        <v>170</v>
      </c>
      <c r="N1345" t="s">
        <v>170</v>
      </c>
      <c r="O1345" s="2">
        <v>143314</v>
      </c>
      <c r="P1345" s="301">
        <v>0.17127559770300391</v>
      </c>
      <c r="Q1345" s="14">
        <v>289.09090909090901</v>
      </c>
      <c r="R1345" s="2">
        <v>146138</v>
      </c>
      <c r="S1345" s="301">
        <v>0.16913670122207394</v>
      </c>
      <c r="T1345" s="14">
        <v>269.69695999999999</v>
      </c>
      <c r="V1345" t="s">
        <v>170</v>
      </c>
      <c r="W1345" t="s">
        <v>170</v>
      </c>
      <c r="X1345" t="s">
        <v>170</v>
      </c>
      <c r="Y1345" s="2">
        <v>7356606</v>
      </c>
      <c r="Z1345" s="27">
        <v>0.19400000000000001</v>
      </c>
      <c r="AA1345" s="14">
        <v>1660</v>
      </c>
      <c r="AB1345" s="2">
        <v>7413755</v>
      </c>
      <c r="AC1345" s="27">
        <v>0.191</v>
      </c>
      <c r="AD1345" s="14">
        <v>1733.94</v>
      </c>
    </row>
    <row r="1346" spans="1:31" x14ac:dyDescent="0.3">
      <c r="A1346" t="s">
        <v>2028</v>
      </c>
      <c r="B1346" t="s">
        <v>170</v>
      </c>
      <c r="C1346" t="s">
        <v>170</v>
      </c>
      <c r="D1346" t="s">
        <v>170</v>
      </c>
      <c r="E1346" s="2">
        <v>263</v>
      </c>
      <c r="F1346" s="301">
        <v>3.8005780346820811E-2</v>
      </c>
      <c r="G1346" s="14">
        <v>60</v>
      </c>
      <c r="H1346" s="2">
        <v>667</v>
      </c>
      <c r="I1346" s="301">
        <v>7.869277961302501E-2</v>
      </c>
      <c r="J1346" s="14">
        <v>246.060608</v>
      </c>
      <c r="L1346" t="s">
        <v>170</v>
      </c>
      <c r="M1346" t="s">
        <v>170</v>
      </c>
      <c r="N1346" t="s">
        <v>170</v>
      </c>
      <c r="O1346" s="2">
        <v>25599</v>
      </c>
      <c r="P1346" s="301">
        <v>3.0593550006274312E-2</v>
      </c>
      <c r="Q1346" s="14">
        <v>61.212121212121197</v>
      </c>
      <c r="R1346" s="2">
        <v>30817</v>
      </c>
      <c r="S1346" s="301">
        <v>3.5666874608662039E-2</v>
      </c>
      <c r="T1346" s="14">
        <v>48.484848</v>
      </c>
      <c r="V1346" t="s">
        <v>170</v>
      </c>
      <c r="W1346" t="s">
        <v>170</v>
      </c>
      <c r="X1346" t="s">
        <v>170</v>
      </c>
      <c r="Y1346" s="2">
        <v>1427224</v>
      </c>
      <c r="Z1346" s="27">
        <v>3.7999999999999999E-2</v>
      </c>
      <c r="AA1346" s="14">
        <v>443.64</v>
      </c>
      <c r="AB1346" s="2">
        <v>1735473</v>
      </c>
      <c r="AC1346" s="27">
        <v>4.4999999999999998E-2</v>
      </c>
      <c r="AD1346" s="14">
        <v>575.76</v>
      </c>
    </row>
    <row r="1347" spans="1:31" x14ac:dyDescent="0.3">
      <c r="A1347" t="s">
        <v>2023</v>
      </c>
      <c r="B1347" t="s">
        <v>170</v>
      </c>
      <c r="C1347" t="s">
        <v>170</v>
      </c>
      <c r="D1347" t="s">
        <v>170</v>
      </c>
      <c r="E1347" s="2">
        <v>9</v>
      </c>
      <c r="F1347" s="301">
        <v>1.3005780346820809E-3</v>
      </c>
      <c r="G1347" s="14">
        <v>7.8787878787878798</v>
      </c>
      <c r="H1347" s="2">
        <v>332</v>
      </c>
      <c r="I1347" s="301">
        <v>3.9169419537517694E-2</v>
      </c>
      <c r="J1347" s="14">
        <v>245.454544</v>
      </c>
      <c r="L1347" t="s">
        <v>170</v>
      </c>
      <c r="M1347" t="s">
        <v>170</v>
      </c>
      <c r="N1347" t="s">
        <v>170</v>
      </c>
      <c r="O1347" s="2">
        <v>1543</v>
      </c>
      <c r="P1347" s="301">
        <v>1.8440504574272927E-3</v>
      </c>
      <c r="Q1347" s="14">
        <v>185.45454545454501</v>
      </c>
      <c r="R1347" s="2">
        <v>1925</v>
      </c>
      <c r="S1347" s="301">
        <v>2.2279499504064128E-3</v>
      </c>
      <c r="T1347" s="14">
        <v>264.24243200000001</v>
      </c>
      <c r="V1347" t="s">
        <v>170</v>
      </c>
      <c r="W1347" t="s">
        <v>170</v>
      </c>
      <c r="X1347" t="s">
        <v>170</v>
      </c>
      <c r="Y1347" s="2">
        <v>77473</v>
      </c>
      <c r="Z1347" s="27">
        <v>2E-3</v>
      </c>
      <c r="AA1347" s="14">
        <v>1173.33</v>
      </c>
      <c r="AB1347" s="2">
        <v>86113</v>
      </c>
      <c r="AC1347" s="27">
        <v>2E-3</v>
      </c>
      <c r="AD1347" s="14">
        <v>1306.06</v>
      </c>
    </row>
    <row r="1348" spans="1:31" x14ac:dyDescent="0.3">
      <c r="A1348" t="s">
        <v>2024</v>
      </c>
      <c r="B1348" t="s">
        <v>170</v>
      </c>
      <c r="C1348" t="s">
        <v>170</v>
      </c>
      <c r="D1348" t="s">
        <v>170</v>
      </c>
      <c r="E1348" s="2">
        <v>254</v>
      </c>
      <c r="F1348" s="301">
        <v>3.6705202312138731E-2</v>
      </c>
      <c r="G1348" s="14">
        <v>58.181818181818201</v>
      </c>
      <c r="H1348" s="2">
        <v>335</v>
      </c>
      <c r="I1348" s="301">
        <v>3.9523360075507316E-2</v>
      </c>
      <c r="J1348" s="14">
        <v>96.969695999999999</v>
      </c>
      <c r="L1348" t="s">
        <v>170</v>
      </c>
      <c r="M1348" t="s">
        <v>170</v>
      </c>
      <c r="N1348" t="s">
        <v>170</v>
      </c>
      <c r="O1348" s="2">
        <v>24056</v>
      </c>
      <c r="P1348" s="301">
        <v>2.8749499548847021E-2</v>
      </c>
      <c r="Q1348" s="14">
        <v>186.06060606060601</v>
      </c>
      <c r="R1348" s="2">
        <v>28892</v>
      </c>
      <c r="S1348" s="301">
        <v>3.3438924658255625E-2</v>
      </c>
      <c r="T1348" s="14">
        <v>269.69695999999999</v>
      </c>
      <c r="V1348" t="s">
        <v>170</v>
      </c>
      <c r="W1348" t="s">
        <v>170</v>
      </c>
      <c r="X1348" t="s">
        <v>170</v>
      </c>
      <c r="Y1348" s="2">
        <v>1349751</v>
      </c>
      <c r="Z1348" s="27">
        <v>3.5999999999999997E-2</v>
      </c>
      <c r="AA1348" s="14">
        <v>1213.94</v>
      </c>
      <c r="AB1348" s="2">
        <v>1649360</v>
      </c>
      <c r="AC1348" s="27">
        <v>4.2000000000000003E-2</v>
      </c>
      <c r="AD1348" s="14">
        <v>1507.27</v>
      </c>
    </row>
    <row r="1349" spans="1:31" x14ac:dyDescent="0.3">
      <c r="A1349" t="s">
        <v>2029</v>
      </c>
      <c r="B1349" t="s">
        <v>170</v>
      </c>
      <c r="C1349" t="s">
        <v>170</v>
      </c>
      <c r="D1349" t="s">
        <v>170</v>
      </c>
      <c r="E1349" s="2">
        <v>274</v>
      </c>
      <c r="F1349" s="301">
        <v>3.9595375722543354E-2</v>
      </c>
      <c r="G1349" s="14">
        <v>70.303030303030297</v>
      </c>
      <c r="H1349" s="2">
        <v>343</v>
      </c>
      <c r="I1349" s="301">
        <v>4.0467201510146295E-2</v>
      </c>
      <c r="J1349" s="14">
        <v>108.484848</v>
      </c>
      <c r="L1349" t="s">
        <v>170</v>
      </c>
      <c r="M1349" t="s">
        <v>170</v>
      </c>
      <c r="N1349" t="s">
        <v>170</v>
      </c>
      <c r="O1349" s="2">
        <v>18984</v>
      </c>
      <c r="P1349" s="301">
        <v>2.2687915673233781E-2</v>
      </c>
      <c r="Q1349" s="14">
        <v>101.818181818181</v>
      </c>
      <c r="R1349" s="2">
        <v>20984</v>
      </c>
      <c r="S1349" s="301">
        <v>2.428639052432632E-2</v>
      </c>
      <c r="T1349" s="14">
        <v>130.30302399999999</v>
      </c>
      <c r="V1349" t="s">
        <v>170</v>
      </c>
      <c r="W1349" t="s">
        <v>170</v>
      </c>
      <c r="X1349" t="s">
        <v>170</v>
      </c>
      <c r="Y1349" s="2">
        <v>1197626</v>
      </c>
      <c r="Z1349" s="27">
        <v>3.2000000000000001E-2</v>
      </c>
      <c r="AA1349" s="14">
        <v>640.61</v>
      </c>
      <c r="AB1349" s="2">
        <v>1341470</v>
      </c>
      <c r="AC1349" s="27">
        <v>3.5000000000000003E-2</v>
      </c>
      <c r="AD1349" s="14">
        <v>718.79</v>
      </c>
    </row>
    <row r="1350" spans="1:31" x14ac:dyDescent="0.3">
      <c r="A1350" t="s">
        <v>2023</v>
      </c>
      <c r="B1350" t="s">
        <v>170</v>
      </c>
      <c r="C1350" t="s">
        <v>170</v>
      </c>
      <c r="D1350" t="s">
        <v>170</v>
      </c>
      <c r="E1350" s="2">
        <v>123</v>
      </c>
      <c r="F1350" s="301">
        <v>1.7774566473988441E-2</v>
      </c>
      <c r="G1350" s="14">
        <v>77.575757575757507</v>
      </c>
      <c r="H1350" s="2">
        <v>90</v>
      </c>
      <c r="I1350" s="301">
        <v>1.0618216139688533E-2</v>
      </c>
      <c r="J1350" s="14">
        <v>50.303031900000001</v>
      </c>
      <c r="L1350" t="s">
        <v>170</v>
      </c>
      <c r="M1350" t="s">
        <v>170</v>
      </c>
      <c r="N1350" t="s">
        <v>170</v>
      </c>
      <c r="O1350" s="2">
        <v>3732</v>
      </c>
      <c r="P1350" s="301">
        <v>4.4601401860781958E-3</v>
      </c>
      <c r="Q1350" s="14">
        <v>243.030303030303</v>
      </c>
      <c r="R1350" s="2">
        <v>3699</v>
      </c>
      <c r="S1350" s="301">
        <v>4.2811360345731539E-3</v>
      </c>
      <c r="T1350" s="14">
        <v>281.21212800000001</v>
      </c>
      <c r="V1350" t="s">
        <v>170</v>
      </c>
      <c r="W1350" t="s">
        <v>170</v>
      </c>
      <c r="X1350" t="s">
        <v>170</v>
      </c>
      <c r="Y1350" s="2">
        <v>239489</v>
      </c>
      <c r="Z1350" s="27">
        <v>6.0000000000000001E-3</v>
      </c>
      <c r="AA1350" s="14">
        <v>1729.09</v>
      </c>
      <c r="AB1350" s="2">
        <v>256162</v>
      </c>
      <c r="AC1350" s="27">
        <v>7.0000000000000001E-3</v>
      </c>
      <c r="AD1350" s="14">
        <v>2359.39</v>
      </c>
    </row>
    <row r="1351" spans="1:31" x14ac:dyDescent="0.3">
      <c r="A1351" t="s">
        <v>2024</v>
      </c>
      <c r="B1351" t="s">
        <v>170</v>
      </c>
      <c r="C1351" t="s">
        <v>170</v>
      </c>
      <c r="D1351" t="s">
        <v>170</v>
      </c>
      <c r="E1351" s="2">
        <v>151</v>
      </c>
      <c r="F1351" s="301">
        <v>2.1820809248554913E-2</v>
      </c>
      <c r="G1351" s="14">
        <v>48.484848484848399</v>
      </c>
      <c r="H1351" s="2">
        <v>253</v>
      </c>
      <c r="I1351" s="301">
        <v>2.9848985370457763E-2</v>
      </c>
      <c r="J1351" s="14">
        <v>112.727272</v>
      </c>
      <c r="L1351" t="s">
        <v>170</v>
      </c>
      <c r="M1351" t="s">
        <v>170</v>
      </c>
      <c r="N1351" t="s">
        <v>170</v>
      </c>
      <c r="O1351" s="2">
        <v>15252</v>
      </c>
      <c r="P1351" s="301">
        <v>1.8227775487155585E-2</v>
      </c>
      <c r="Q1351" s="14">
        <v>266.06060606060601</v>
      </c>
      <c r="R1351" s="2">
        <v>17285</v>
      </c>
      <c r="S1351" s="301">
        <v>2.0005254489753165E-2</v>
      </c>
      <c r="T1351" s="14">
        <v>292.72726399999999</v>
      </c>
      <c r="V1351" t="s">
        <v>170</v>
      </c>
      <c r="W1351" t="s">
        <v>170</v>
      </c>
      <c r="X1351" t="s">
        <v>170</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3" t="s">
        <v>2031</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122"/>
      <c r="W1353" s="122"/>
      <c r="X1353" s="122"/>
      <c r="Y1353" s="122"/>
      <c r="Z1353" s="122"/>
      <c r="AA1353" s="122"/>
      <c r="AB1353" s="122"/>
      <c r="AC1353" s="122"/>
      <c r="AD1353" s="122"/>
      <c r="AE1353" s="122"/>
    </row>
    <row r="1354" spans="1:31" x14ac:dyDescent="0.3">
      <c r="B1354" t="s">
        <v>170</v>
      </c>
      <c r="C1354" t="s">
        <v>170</v>
      </c>
      <c r="D1354" t="s">
        <v>170</v>
      </c>
      <c r="E1354" s="304" t="s">
        <v>1700</v>
      </c>
      <c r="F1354" s="304"/>
      <c r="G1354" s="304" t="s">
        <v>1701</v>
      </c>
      <c r="H1354" s="304" t="s">
        <v>1700</v>
      </c>
      <c r="I1354" s="304"/>
      <c r="J1354" s="304" t="s">
        <v>1701</v>
      </c>
      <c r="K1354" t="s">
        <v>170</v>
      </c>
      <c r="L1354" t="s">
        <v>170</v>
      </c>
      <c r="M1354" t="s">
        <v>170</v>
      </c>
      <c r="N1354" t="s">
        <v>170</v>
      </c>
      <c r="O1354" s="304" t="s">
        <v>1700</v>
      </c>
      <c r="P1354" s="304"/>
      <c r="Q1354" s="304" t="s">
        <v>1701</v>
      </c>
      <c r="R1354" s="304" t="s">
        <v>1700</v>
      </c>
      <c r="S1354" s="304"/>
      <c r="T1354" s="304" t="s">
        <v>1701</v>
      </c>
      <c r="U1354" t="s">
        <v>170</v>
      </c>
      <c r="V1354" t="s">
        <v>170</v>
      </c>
      <c r="W1354" t="s">
        <v>170</v>
      </c>
      <c r="X1354" t="s">
        <v>170</v>
      </c>
      <c r="Y1354" s="207" t="s">
        <v>1700</v>
      </c>
      <c r="Z1354" s="207"/>
      <c r="AA1354" s="207" t="s">
        <v>1701</v>
      </c>
      <c r="AB1354" s="207" t="s">
        <v>1700</v>
      </c>
      <c r="AC1354" s="207"/>
      <c r="AD1354" s="207" t="s">
        <v>1701</v>
      </c>
      <c r="AE1354" t="s">
        <v>170</v>
      </c>
    </row>
    <row r="1355" spans="1:31" x14ac:dyDescent="0.3">
      <c r="A1355" t="s">
        <v>172</v>
      </c>
      <c r="B1355" t="s">
        <v>170</v>
      </c>
      <c r="C1355" t="s">
        <v>170</v>
      </c>
      <c r="D1355" t="s">
        <v>170</v>
      </c>
      <c r="E1355" s="2">
        <v>6920</v>
      </c>
      <c r="F1355" t="s">
        <v>170</v>
      </c>
      <c r="G1355" s="14">
        <v>238.78787878787799</v>
      </c>
      <c r="H1355" s="2">
        <v>8476</v>
      </c>
      <c r="I1355" t="s">
        <v>170</v>
      </c>
      <c r="J1355" s="14">
        <v>180</v>
      </c>
      <c r="L1355" t="s">
        <v>170</v>
      </c>
      <c r="M1355" t="s">
        <v>170</v>
      </c>
      <c r="N1355" t="s">
        <v>170</v>
      </c>
      <c r="O1355" s="2">
        <v>836745</v>
      </c>
      <c r="P1355" t="s">
        <v>170</v>
      </c>
      <c r="Q1355" s="14">
        <v>930.90909090909099</v>
      </c>
      <c r="R1355" s="2">
        <v>864023</v>
      </c>
      <c r="S1355" t="s">
        <v>170</v>
      </c>
      <c r="T1355" s="14">
        <v>833.33330000000001</v>
      </c>
      <c r="V1355" t="s">
        <v>170</v>
      </c>
      <c r="W1355" t="s">
        <v>170</v>
      </c>
      <c r="X1355" t="s">
        <v>170</v>
      </c>
      <c r="Y1355" s="2">
        <v>37912312</v>
      </c>
      <c r="Z1355" s="27" t="s">
        <v>170</v>
      </c>
      <c r="AA1355" s="14">
        <v>1469.09</v>
      </c>
      <c r="AB1355" s="2">
        <v>38838726</v>
      </c>
      <c r="AC1355" s="27" t="s">
        <v>170</v>
      </c>
      <c r="AD1355" s="14">
        <v>1783.64</v>
      </c>
    </row>
    <row r="1356" spans="1:31" x14ac:dyDescent="0.3">
      <c r="A1356" t="s">
        <v>2022</v>
      </c>
      <c r="B1356" t="s">
        <v>170</v>
      </c>
      <c r="C1356" t="s">
        <v>170</v>
      </c>
      <c r="D1356" t="s">
        <v>170</v>
      </c>
      <c r="E1356" s="2">
        <v>3341</v>
      </c>
      <c r="F1356" s="301">
        <v>0.4828034682080925</v>
      </c>
      <c r="G1356" s="14">
        <v>182.42424242424201</v>
      </c>
      <c r="H1356" s="2">
        <v>4552</v>
      </c>
      <c r="I1356" s="301">
        <v>0.53704577630957995</v>
      </c>
      <c r="J1356" s="14">
        <v>257.57574499999998</v>
      </c>
      <c r="L1356" t="s">
        <v>170</v>
      </c>
      <c r="M1356" t="s">
        <v>170</v>
      </c>
      <c r="N1356" t="s">
        <v>170</v>
      </c>
      <c r="O1356" s="2">
        <v>417298</v>
      </c>
      <c r="P1356" s="301">
        <v>0.49871585728029449</v>
      </c>
      <c r="Q1356" s="14">
        <v>924.24242424242402</v>
      </c>
      <c r="R1356" s="2">
        <v>430384</v>
      </c>
      <c r="S1356" s="301">
        <v>0.49811636958738365</v>
      </c>
      <c r="T1356" s="14">
        <v>840</v>
      </c>
      <c r="V1356" t="s">
        <v>170</v>
      </c>
      <c r="W1356" t="s">
        <v>170</v>
      </c>
      <c r="X1356" t="s">
        <v>170</v>
      </c>
      <c r="Y1356" s="2">
        <v>18688732</v>
      </c>
      <c r="Z1356" s="27">
        <v>0.49299999999999999</v>
      </c>
      <c r="AA1356" s="14">
        <v>1826.06</v>
      </c>
      <c r="AB1356" s="2">
        <v>19165001</v>
      </c>
      <c r="AC1356" s="27">
        <v>0.49299999999999999</v>
      </c>
      <c r="AD1356" s="14">
        <v>2240.61</v>
      </c>
    </row>
    <row r="1357" spans="1:31" x14ac:dyDescent="0.3">
      <c r="A1357" t="s">
        <v>180</v>
      </c>
      <c r="B1357" t="s">
        <v>170</v>
      </c>
      <c r="C1357" t="s">
        <v>170</v>
      </c>
      <c r="D1357" t="s">
        <v>170</v>
      </c>
      <c r="E1357" s="2">
        <v>455</v>
      </c>
      <c r="F1357" s="301">
        <v>6.5751445086705204E-2</v>
      </c>
      <c r="G1357" s="14">
        <v>98.787878787878796</v>
      </c>
      <c r="H1357" s="2">
        <v>369</v>
      </c>
      <c r="I1357" s="301">
        <v>4.3534686172722985E-2</v>
      </c>
      <c r="J1357" s="14">
        <v>145.454544</v>
      </c>
      <c r="L1357" t="s">
        <v>170</v>
      </c>
      <c r="M1357" t="s">
        <v>170</v>
      </c>
      <c r="N1357" t="s">
        <v>170</v>
      </c>
      <c r="O1357" s="2">
        <v>36853</v>
      </c>
      <c r="P1357" s="301">
        <v>4.4043286783906684E-2</v>
      </c>
      <c r="Q1357" s="14">
        <v>38.181818181818102</v>
      </c>
      <c r="R1357" s="2">
        <v>35306</v>
      </c>
      <c r="S1357" s="301">
        <v>4.086233815535003E-2</v>
      </c>
      <c r="T1357" s="14">
        <v>12.121212</v>
      </c>
      <c r="V1357" t="s">
        <v>170</v>
      </c>
      <c r="W1357" t="s">
        <v>170</v>
      </c>
      <c r="X1357" t="s">
        <v>170</v>
      </c>
      <c r="Y1357" s="2">
        <v>1283660</v>
      </c>
      <c r="Z1357" s="27">
        <v>3.4000000000000002E-2</v>
      </c>
      <c r="AA1357" s="14">
        <v>353.94</v>
      </c>
      <c r="AB1357" s="2">
        <v>1232938</v>
      </c>
      <c r="AC1357" s="27">
        <v>3.2000000000000001E-2</v>
      </c>
      <c r="AD1357" s="14">
        <v>372.73</v>
      </c>
    </row>
    <row r="1358" spans="1:31" x14ac:dyDescent="0.3">
      <c r="A1358" t="s">
        <v>2032</v>
      </c>
      <c r="B1358" t="s">
        <v>170</v>
      </c>
      <c r="C1358" t="s">
        <v>170</v>
      </c>
      <c r="D1358" t="s">
        <v>170</v>
      </c>
      <c r="E1358" s="2">
        <v>53</v>
      </c>
      <c r="F1358" s="301">
        <v>7.658959537572254E-3</v>
      </c>
      <c r="G1358" s="14">
        <v>42.424242424242401</v>
      </c>
      <c r="H1358" s="2">
        <v>0</v>
      </c>
      <c r="I1358" s="301">
        <v>0</v>
      </c>
      <c r="J1358" s="14">
        <v>11.515152</v>
      </c>
      <c r="L1358" t="s">
        <v>170</v>
      </c>
      <c r="M1358" t="s">
        <v>170</v>
      </c>
      <c r="N1358" t="s">
        <v>170</v>
      </c>
      <c r="O1358" s="2">
        <v>378</v>
      </c>
      <c r="P1358" s="301">
        <v>4.5175053331660182E-4</v>
      </c>
      <c r="Q1358" s="14">
        <v>129.69696969696901</v>
      </c>
      <c r="R1358" s="2">
        <v>174</v>
      </c>
      <c r="S1358" s="301">
        <v>2.0138352798478745E-4</v>
      </c>
      <c r="T1358" s="14">
        <v>67.878784199999998</v>
      </c>
      <c r="V1358" t="s">
        <v>170</v>
      </c>
      <c r="W1358" t="s">
        <v>170</v>
      </c>
      <c r="X1358" t="s">
        <v>170</v>
      </c>
      <c r="Y1358" s="2">
        <v>5831</v>
      </c>
      <c r="Z1358" s="27">
        <v>0</v>
      </c>
      <c r="AA1358" s="14">
        <v>380</v>
      </c>
      <c r="AB1358" s="2">
        <v>4921</v>
      </c>
      <c r="AC1358" s="27">
        <v>0</v>
      </c>
      <c r="AD1358" s="14">
        <v>456.97</v>
      </c>
    </row>
    <row r="1359" spans="1:31" x14ac:dyDescent="0.3">
      <c r="A1359" t="s">
        <v>2033</v>
      </c>
      <c r="B1359" t="s">
        <v>170</v>
      </c>
      <c r="C1359" t="s">
        <v>170</v>
      </c>
      <c r="D1359" t="s">
        <v>170</v>
      </c>
      <c r="E1359" s="2">
        <v>402</v>
      </c>
      <c r="F1359" s="301">
        <v>5.8092485549132947E-2</v>
      </c>
      <c r="G1359" s="14">
        <v>104.24242424242399</v>
      </c>
      <c r="H1359" s="2">
        <v>369</v>
      </c>
      <c r="I1359" s="301">
        <v>4.3534686172722985E-2</v>
      </c>
      <c r="J1359" s="14">
        <v>145.454544</v>
      </c>
      <c r="L1359" t="s">
        <v>170</v>
      </c>
      <c r="M1359" t="s">
        <v>170</v>
      </c>
      <c r="N1359" t="s">
        <v>170</v>
      </c>
      <c r="O1359" s="2">
        <v>36475</v>
      </c>
      <c r="P1359" s="301">
        <v>4.3591536250590084E-2</v>
      </c>
      <c r="Q1359" s="14">
        <v>137.575757575757</v>
      </c>
      <c r="R1359" s="2">
        <v>35132</v>
      </c>
      <c r="S1359" s="301">
        <v>4.0660954627365242E-2</v>
      </c>
      <c r="T1359" s="14">
        <v>69.696969999999993</v>
      </c>
      <c r="V1359" t="s">
        <v>170</v>
      </c>
      <c r="W1359" t="s">
        <v>170</v>
      </c>
      <c r="X1359" t="s">
        <v>170</v>
      </c>
      <c r="Y1359" s="2">
        <v>1277829</v>
      </c>
      <c r="Z1359" s="27">
        <v>3.4000000000000002E-2</v>
      </c>
      <c r="AA1359" s="14">
        <v>453.94</v>
      </c>
      <c r="AB1359" s="2">
        <v>1228017</v>
      </c>
      <c r="AC1359" s="27">
        <v>3.2000000000000001E-2</v>
      </c>
      <c r="AD1359" s="14">
        <v>609.70000000000005</v>
      </c>
    </row>
    <row r="1360" spans="1:31" x14ac:dyDescent="0.3">
      <c r="A1360" t="s">
        <v>2025</v>
      </c>
      <c r="B1360" t="s">
        <v>170</v>
      </c>
      <c r="C1360" t="s">
        <v>170</v>
      </c>
      <c r="D1360" t="s">
        <v>170</v>
      </c>
      <c r="E1360" s="2">
        <v>580</v>
      </c>
      <c r="F1360" s="301">
        <v>8.3815028901734104E-2</v>
      </c>
      <c r="G1360" s="14">
        <v>124.24242424242399</v>
      </c>
      <c r="H1360" s="2">
        <v>853</v>
      </c>
      <c r="I1360" s="301">
        <v>0.10063709296838132</v>
      </c>
      <c r="J1360" s="14">
        <v>203.636368</v>
      </c>
      <c r="L1360" t="s">
        <v>170</v>
      </c>
      <c r="M1360" t="s">
        <v>170</v>
      </c>
      <c r="N1360" t="s">
        <v>170</v>
      </c>
      <c r="O1360" s="2">
        <v>92956</v>
      </c>
      <c r="P1360" s="301">
        <v>0.11109238776449216</v>
      </c>
      <c r="Q1360" s="14">
        <v>55.757575757575701</v>
      </c>
      <c r="R1360" s="2">
        <v>95551</v>
      </c>
      <c r="S1360" s="301">
        <v>0.11058849127858865</v>
      </c>
      <c r="T1360" s="14">
        <v>56.969695999999999</v>
      </c>
      <c r="V1360" t="s">
        <v>170</v>
      </c>
      <c r="W1360" t="s">
        <v>170</v>
      </c>
      <c r="X1360" t="s">
        <v>170</v>
      </c>
      <c r="Y1360" s="2">
        <v>3391724</v>
      </c>
      <c r="Z1360" s="27">
        <v>8.8999999999999996E-2</v>
      </c>
      <c r="AA1360" s="14">
        <v>489.7</v>
      </c>
      <c r="AB1360" s="2">
        <v>3334728</v>
      </c>
      <c r="AC1360" s="27">
        <v>8.5999999999999993E-2</v>
      </c>
      <c r="AD1360" s="14">
        <v>715.76</v>
      </c>
    </row>
    <row r="1361" spans="1:30" x14ac:dyDescent="0.3">
      <c r="A1361" t="s">
        <v>2032</v>
      </c>
      <c r="B1361" t="s">
        <v>170</v>
      </c>
      <c r="C1361" t="s">
        <v>170</v>
      </c>
      <c r="D1361" t="s">
        <v>170</v>
      </c>
      <c r="E1361" s="2">
        <v>0</v>
      </c>
      <c r="F1361" s="301">
        <v>0</v>
      </c>
      <c r="G1361" s="14">
        <v>10.303030303030299</v>
      </c>
      <c r="H1361" s="2">
        <v>0</v>
      </c>
      <c r="I1361" s="301">
        <v>0</v>
      </c>
      <c r="J1361" s="14">
        <v>11.515152</v>
      </c>
      <c r="L1361" t="s">
        <v>170</v>
      </c>
      <c r="M1361" t="s">
        <v>170</v>
      </c>
      <c r="N1361" t="s">
        <v>170</v>
      </c>
      <c r="O1361" s="2">
        <v>903</v>
      </c>
      <c r="P1361" s="301">
        <v>1.07918182958966E-3</v>
      </c>
      <c r="Q1361" s="14">
        <v>156.969696969696</v>
      </c>
      <c r="R1361" s="2">
        <v>715</v>
      </c>
      <c r="S1361" s="301">
        <v>8.2752426729381051E-4</v>
      </c>
      <c r="T1361" s="14">
        <v>124.848488</v>
      </c>
      <c r="V1361" t="s">
        <v>170</v>
      </c>
      <c r="W1361" t="s">
        <v>170</v>
      </c>
      <c r="X1361" t="s">
        <v>170</v>
      </c>
      <c r="Y1361" s="2">
        <v>26272</v>
      </c>
      <c r="Z1361" s="27">
        <v>1E-3</v>
      </c>
      <c r="AA1361" s="14">
        <v>687.27</v>
      </c>
      <c r="AB1361" s="2">
        <v>26568</v>
      </c>
      <c r="AC1361" s="27">
        <v>1E-3</v>
      </c>
      <c r="AD1361" s="14">
        <v>805.45</v>
      </c>
    </row>
    <row r="1362" spans="1:30" x14ac:dyDescent="0.3">
      <c r="A1362" t="s">
        <v>2033</v>
      </c>
      <c r="B1362" t="s">
        <v>170</v>
      </c>
      <c r="C1362" t="s">
        <v>170</v>
      </c>
      <c r="D1362" t="s">
        <v>170</v>
      </c>
      <c r="E1362" s="2">
        <v>580</v>
      </c>
      <c r="F1362" s="301">
        <v>8.3815028901734104E-2</v>
      </c>
      <c r="G1362" s="14">
        <v>124.24242424242399</v>
      </c>
      <c r="H1362" s="2">
        <v>853</v>
      </c>
      <c r="I1362" s="301">
        <v>0.10063709296838132</v>
      </c>
      <c r="J1362" s="14">
        <v>203.636368</v>
      </c>
      <c r="L1362" t="s">
        <v>170</v>
      </c>
      <c r="M1362" t="s">
        <v>170</v>
      </c>
      <c r="N1362" t="s">
        <v>170</v>
      </c>
      <c r="O1362" s="2">
        <v>92053</v>
      </c>
      <c r="P1362" s="301">
        <v>0.11001320593490251</v>
      </c>
      <c r="Q1362" s="14">
        <v>172.12121212121201</v>
      </c>
      <c r="R1362" s="2">
        <v>94836</v>
      </c>
      <c r="S1362" s="301">
        <v>0.10976096701129484</v>
      </c>
      <c r="T1362" s="14">
        <v>143.03030000000001</v>
      </c>
      <c r="V1362" t="s">
        <v>170</v>
      </c>
      <c r="W1362" t="s">
        <v>170</v>
      </c>
      <c r="X1362" t="s">
        <v>170</v>
      </c>
      <c r="Y1362" s="2">
        <v>3365452</v>
      </c>
      <c r="Z1362" s="27">
        <v>8.8999999999999996E-2</v>
      </c>
      <c r="AA1362" s="14">
        <v>890.3</v>
      </c>
      <c r="AB1362" s="2">
        <v>3308160</v>
      </c>
      <c r="AC1362" s="27">
        <v>8.5000000000000006E-2</v>
      </c>
      <c r="AD1362" s="14">
        <v>1076.3599999999999</v>
      </c>
    </row>
    <row r="1363" spans="1:30" x14ac:dyDescent="0.3">
      <c r="A1363" t="s">
        <v>2026</v>
      </c>
      <c r="B1363" t="s">
        <v>170</v>
      </c>
      <c r="C1363" t="s">
        <v>170</v>
      </c>
      <c r="D1363" t="s">
        <v>170</v>
      </c>
      <c r="E1363" s="2">
        <v>832</v>
      </c>
      <c r="F1363" s="301">
        <v>0.12023121387283237</v>
      </c>
      <c r="G1363" s="14">
        <v>132.12121212121201</v>
      </c>
      <c r="H1363" s="2">
        <v>1107</v>
      </c>
      <c r="I1363" s="301">
        <v>0.13060405851816895</v>
      </c>
      <c r="J1363" s="14">
        <v>223.636368</v>
      </c>
      <c r="L1363" t="s">
        <v>170</v>
      </c>
      <c r="M1363" t="s">
        <v>170</v>
      </c>
      <c r="N1363" t="s">
        <v>170</v>
      </c>
      <c r="O1363" s="2">
        <v>108191</v>
      </c>
      <c r="P1363" s="301">
        <v>0.1292998464287208</v>
      </c>
      <c r="Q1363" s="14">
        <v>554.54545454545405</v>
      </c>
      <c r="R1363" s="2">
        <v>110616</v>
      </c>
      <c r="S1363" s="301">
        <v>0.12802436972163936</v>
      </c>
      <c r="T1363" s="14">
        <v>412.72726399999999</v>
      </c>
      <c r="V1363" t="s">
        <v>170</v>
      </c>
      <c r="W1363" t="s">
        <v>170</v>
      </c>
      <c r="X1363" t="s">
        <v>170</v>
      </c>
      <c r="Y1363" s="2">
        <v>4741790</v>
      </c>
      <c r="Z1363" s="27">
        <v>0.125</v>
      </c>
      <c r="AA1363" s="14">
        <v>1612.12</v>
      </c>
      <c r="AB1363" s="2">
        <v>4816407</v>
      </c>
      <c r="AC1363" s="27">
        <v>0.124</v>
      </c>
      <c r="AD1363" s="14">
        <v>1673.33</v>
      </c>
    </row>
    <row r="1364" spans="1:30" x14ac:dyDescent="0.3">
      <c r="A1364" t="s">
        <v>2032</v>
      </c>
      <c r="B1364" t="s">
        <v>170</v>
      </c>
      <c r="C1364" t="s">
        <v>170</v>
      </c>
      <c r="D1364" t="s">
        <v>170</v>
      </c>
      <c r="E1364" s="2">
        <v>9</v>
      </c>
      <c r="F1364" s="301">
        <v>1.3005780346820809E-3</v>
      </c>
      <c r="G1364" s="14">
        <v>10.303030303030299</v>
      </c>
      <c r="H1364" s="2">
        <v>0</v>
      </c>
      <c r="I1364" s="301">
        <v>0</v>
      </c>
      <c r="J1364" s="14">
        <v>11.515152</v>
      </c>
      <c r="L1364" t="s">
        <v>170</v>
      </c>
      <c r="M1364" t="s">
        <v>170</v>
      </c>
      <c r="N1364" t="s">
        <v>170</v>
      </c>
      <c r="O1364" s="2">
        <v>1252</v>
      </c>
      <c r="P1364" s="301">
        <v>1.496274253207369E-3</v>
      </c>
      <c r="Q1364" s="14">
        <v>190.90909090909</v>
      </c>
      <c r="R1364" s="2">
        <v>1143</v>
      </c>
      <c r="S1364" s="301">
        <v>1.3228814510724831E-3</v>
      </c>
      <c r="T1364" s="14">
        <v>193.939392</v>
      </c>
      <c r="V1364" t="s">
        <v>170</v>
      </c>
      <c r="W1364" t="s">
        <v>170</v>
      </c>
      <c r="X1364" t="s">
        <v>170</v>
      </c>
      <c r="Y1364" s="2">
        <v>42446</v>
      </c>
      <c r="Z1364" s="27">
        <v>1E-3</v>
      </c>
      <c r="AA1364" s="14">
        <v>1012.73</v>
      </c>
      <c r="AB1364" s="2">
        <v>47059</v>
      </c>
      <c r="AC1364" s="27">
        <v>1E-3</v>
      </c>
      <c r="AD1364" s="14">
        <v>1178.18</v>
      </c>
    </row>
    <row r="1365" spans="1:30" x14ac:dyDescent="0.3">
      <c r="A1365" t="s">
        <v>2033</v>
      </c>
      <c r="B1365" t="s">
        <v>170</v>
      </c>
      <c r="C1365" t="s">
        <v>170</v>
      </c>
      <c r="D1365" t="s">
        <v>170</v>
      </c>
      <c r="E1365" s="2">
        <v>823</v>
      </c>
      <c r="F1365" s="301">
        <v>0.11893063583815029</v>
      </c>
      <c r="G1365" s="14">
        <v>133.333333333333</v>
      </c>
      <c r="H1365" s="2">
        <v>1107</v>
      </c>
      <c r="I1365" s="301">
        <v>0.13060405851816895</v>
      </c>
      <c r="J1365" s="14">
        <v>223.636368</v>
      </c>
      <c r="L1365" t="s">
        <v>170</v>
      </c>
      <c r="M1365" t="s">
        <v>170</v>
      </c>
      <c r="N1365" t="s">
        <v>170</v>
      </c>
      <c r="O1365" s="2">
        <v>106939</v>
      </c>
      <c r="P1365" s="301">
        <v>0.12780357217551344</v>
      </c>
      <c r="Q1365" s="14">
        <v>613.93939393939399</v>
      </c>
      <c r="R1365" s="2">
        <v>109473</v>
      </c>
      <c r="S1365" s="301">
        <v>0.12670148827056688</v>
      </c>
      <c r="T1365" s="14">
        <v>454.54544099999998</v>
      </c>
      <c r="V1365" t="s">
        <v>170</v>
      </c>
      <c r="W1365" t="s">
        <v>170</v>
      </c>
      <c r="X1365" t="s">
        <v>170</v>
      </c>
      <c r="Y1365" s="2">
        <v>4699344</v>
      </c>
      <c r="Z1365" s="27">
        <v>0.124</v>
      </c>
      <c r="AA1365" s="14">
        <v>1900.61</v>
      </c>
      <c r="AB1365" s="2">
        <v>4769348</v>
      </c>
      <c r="AC1365" s="27">
        <v>0.123</v>
      </c>
      <c r="AD1365" s="14">
        <v>2318.79</v>
      </c>
    </row>
    <row r="1366" spans="1:30" x14ac:dyDescent="0.3">
      <c r="A1366" t="s">
        <v>2027</v>
      </c>
      <c r="B1366" t="s">
        <v>170</v>
      </c>
      <c r="C1366" t="s">
        <v>170</v>
      </c>
      <c r="D1366" t="s">
        <v>170</v>
      </c>
      <c r="E1366" s="2">
        <v>1150</v>
      </c>
      <c r="F1366" s="301">
        <v>0.16618497109826588</v>
      </c>
      <c r="G1366" s="14">
        <v>112.121212121212</v>
      </c>
      <c r="H1366" s="2">
        <v>1473</v>
      </c>
      <c r="I1366" s="301">
        <v>0.17378480415290232</v>
      </c>
      <c r="J1366" s="14">
        <v>198.78787199999999</v>
      </c>
      <c r="L1366" t="s">
        <v>170</v>
      </c>
      <c r="M1366" t="s">
        <v>170</v>
      </c>
      <c r="N1366" t="s">
        <v>170</v>
      </c>
      <c r="O1366" s="2">
        <v>142034</v>
      </c>
      <c r="P1366" s="301">
        <v>0.16974586044732864</v>
      </c>
      <c r="Q1366" s="14">
        <v>511.51515151515099</v>
      </c>
      <c r="R1366" s="2">
        <v>144586</v>
      </c>
      <c r="S1366" s="301">
        <v>0.16734045274257744</v>
      </c>
      <c r="T1366" s="14">
        <v>559.39390000000003</v>
      </c>
      <c r="V1366" t="s">
        <v>170</v>
      </c>
      <c r="W1366" t="s">
        <v>170</v>
      </c>
      <c r="X1366" t="s">
        <v>170</v>
      </c>
      <c r="Y1366" s="2">
        <v>7195146</v>
      </c>
      <c r="Z1366" s="27">
        <v>0.19</v>
      </c>
      <c r="AA1366" s="14">
        <v>1241.21</v>
      </c>
      <c r="AB1366" s="2">
        <v>7309447</v>
      </c>
      <c r="AC1366" s="27">
        <v>0.188</v>
      </c>
      <c r="AD1366" s="14">
        <v>1505.45</v>
      </c>
    </row>
    <row r="1367" spans="1:30" x14ac:dyDescent="0.3">
      <c r="A1367" t="s">
        <v>2032</v>
      </c>
      <c r="B1367" t="s">
        <v>170</v>
      </c>
      <c r="C1367" t="s">
        <v>170</v>
      </c>
      <c r="D1367" t="s">
        <v>170</v>
      </c>
      <c r="E1367" s="2">
        <v>58</v>
      </c>
      <c r="F1367" s="301">
        <v>8.3815028901734097E-3</v>
      </c>
      <c r="G1367" s="14">
        <v>41.212121212121197</v>
      </c>
      <c r="H1367" s="2">
        <v>0</v>
      </c>
      <c r="I1367" s="301">
        <v>0</v>
      </c>
      <c r="J1367" s="14">
        <v>11.515152</v>
      </c>
      <c r="L1367" t="s">
        <v>170</v>
      </c>
      <c r="M1367" t="s">
        <v>170</v>
      </c>
      <c r="N1367" t="s">
        <v>170</v>
      </c>
      <c r="O1367" s="2">
        <v>3859</v>
      </c>
      <c r="P1367" s="301">
        <v>4.6119188044147262E-3</v>
      </c>
      <c r="Q1367" s="14">
        <v>260</v>
      </c>
      <c r="R1367" s="2">
        <v>3349</v>
      </c>
      <c r="S1367" s="301">
        <v>3.8760542254083516E-3</v>
      </c>
      <c r="T1367" s="14">
        <v>315.75756799999999</v>
      </c>
      <c r="V1367" t="s">
        <v>170</v>
      </c>
      <c r="W1367" t="s">
        <v>170</v>
      </c>
      <c r="X1367" t="s">
        <v>170</v>
      </c>
      <c r="Y1367" s="2">
        <v>139299</v>
      </c>
      <c r="Z1367" s="27">
        <v>4.0000000000000001E-3</v>
      </c>
      <c r="AA1367" s="14">
        <v>1644.24</v>
      </c>
      <c r="AB1367" s="2">
        <v>131775</v>
      </c>
      <c r="AC1367" s="27">
        <v>3.0000000000000001E-3</v>
      </c>
      <c r="AD1367" s="14">
        <v>1930.91</v>
      </c>
    </row>
    <row r="1368" spans="1:30" x14ac:dyDescent="0.3">
      <c r="A1368" t="s">
        <v>2033</v>
      </c>
      <c r="B1368" t="s">
        <v>170</v>
      </c>
      <c r="C1368" t="s">
        <v>170</v>
      </c>
      <c r="D1368" t="s">
        <v>170</v>
      </c>
      <c r="E1368" s="2">
        <v>1092</v>
      </c>
      <c r="F1368" s="301">
        <v>0.15780346820809249</v>
      </c>
      <c r="G1368" s="14">
        <v>105.454545454545</v>
      </c>
      <c r="H1368" s="2">
        <v>1473</v>
      </c>
      <c r="I1368" s="301">
        <v>0.17378480415290232</v>
      </c>
      <c r="J1368" s="14">
        <v>198.78787199999999</v>
      </c>
      <c r="L1368" t="s">
        <v>170</v>
      </c>
      <c r="M1368" t="s">
        <v>170</v>
      </c>
      <c r="N1368" t="s">
        <v>170</v>
      </c>
      <c r="O1368" s="2">
        <v>138175</v>
      </c>
      <c r="P1368" s="301">
        <v>0.16513394164291392</v>
      </c>
      <c r="Q1368" s="14">
        <v>566.66666666666595</v>
      </c>
      <c r="R1368" s="2">
        <v>141237</v>
      </c>
      <c r="S1368" s="301">
        <v>0.1634643985171691</v>
      </c>
      <c r="T1368" s="14">
        <v>631.51513699999998</v>
      </c>
      <c r="V1368" t="s">
        <v>170</v>
      </c>
      <c r="W1368" t="s">
        <v>170</v>
      </c>
      <c r="X1368" t="s">
        <v>170</v>
      </c>
      <c r="Y1368" s="2">
        <v>7055847</v>
      </c>
      <c r="Z1368" s="27">
        <v>0.186</v>
      </c>
      <c r="AA1368" s="14">
        <v>2011.52</v>
      </c>
      <c r="AB1368" s="2">
        <v>7177672</v>
      </c>
      <c r="AC1368" s="27">
        <v>0.185</v>
      </c>
      <c r="AD1368" s="14">
        <v>2534.5500000000002</v>
      </c>
    </row>
    <row r="1369" spans="1:30" x14ac:dyDescent="0.3">
      <c r="A1369" t="s">
        <v>2028</v>
      </c>
      <c r="B1369" t="s">
        <v>170</v>
      </c>
      <c r="C1369" t="s">
        <v>170</v>
      </c>
      <c r="D1369" t="s">
        <v>170</v>
      </c>
      <c r="E1369" s="2">
        <v>169</v>
      </c>
      <c r="F1369" s="301">
        <v>2.4421965317919077E-2</v>
      </c>
      <c r="G1369" s="14">
        <v>58.181818181818201</v>
      </c>
      <c r="H1369" s="2">
        <v>360</v>
      </c>
      <c r="I1369" s="301">
        <v>4.2472864558754132E-2</v>
      </c>
      <c r="J1369" s="14">
        <v>129.090912</v>
      </c>
      <c r="L1369" t="s">
        <v>170</v>
      </c>
      <c r="M1369" t="s">
        <v>170</v>
      </c>
      <c r="N1369" t="s">
        <v>170</v>
      </c>
      <c r="O1369" s="2">
        <v>23283</v>
      </c>
      <c r="P1369" s="301">
        <v>2.782568165928688E-2</v>
      </c>
      <c r="Q1369" s="14">
        <v>49.090909090909101</v>
      </c>
      <c r="R1369" s="2">
        <v>27950</v>
      </c>
      <c r="S1369" s="301">
        <v>3.2348675903303502E-2</v>
      </c>
      <c r="T1369" s="14">
        <v>89.090909999999994</v>
      </c>
      <c r="V1369" t="s">
        <v>170</v>
      </c>
      <c r="W1369" t="s">
        <v>170</v>
      </c>
      <c r="X1369" t="s">
        <v>170</v>
      </c>
      <c r="Y1369" s="2">
        <v>1235980</v>
      </c>
      <c r="Z1369" s="27">
        <v>3.3000000000000002E-2</v>
      </c>
      <c r="AA1369" s="14">
        <v>441.21</v>
      </c>
      <c r="AB1369" s="2">
        <v>1503403</v>
      </c>
      <c r="AC1369" s="27">
        <v>3.9E-2</v>
      </c>
      <c r="AD1369" s="14">
        <v>581.21</v>
      </c>
    </row>
    <row r="1370" spans="1:30" x14ac:dyDescent="0.3">
      <c r="A1370" t="s">
        <v>2032</v>
      </c>
      <c r="B1370" t="s">
        <v>170</v>
      </c>
      <c r="C1370" t="s">
        <v>170</v>
      </c>
      <c r="D1370" t="s">
        <v>170</v>
      </c>
      <c r="E1370" s="2">
        <v>0</v>
      </c>
      <c r="F1370" s="301">
        <v>0</v>
      </c>
      <c r="G1370" s="14">
        <v>10.303030303030299</v>
      </c>
      <c r="H1370" s="2">
        <v>0</v>
      </c>
      <c r="I1370" s="301">
        <v>0</v>
      </c>
      <c r="J1370" s="14">
        <v>11.515152</v>
      </c>
      <c r="L1370" t="s">
        <v>170</v>
      </c>
      <c r="M1370" t="s">
        <v>170</v>
      </c>
      <c r="N1370" t="s">
        <v>170</v>
      </c>
      <c r="O1370" s="2">
        <v>1050</v>
      </c>
      <c r="P1370" s="301">
        <v>1.2548625925461162E-3</v>
      </c>
      <c r="Q1370" s="14">
        <v>136.969696969696</v>
      </c>
      <c r="R1370" s="2">
        <v>1807</v>
      </c>
      <c r="S1370" s="301">
        <v>2.0913795118879938E-3</v>
      </c>
      <c r="T1370" s="14">
        <v>195.15152</v>
      </c>
      <c r="V1370" t="s">
        <v>170</v>
      </c>
      <c r="W1370" t="s">
        <v>170</v>
      </c>
      <c r="X1370" t="s">
        <v>170</v>
      </c>
      <c r="Y1370" s="2">
        <v>48856</v>
      </c>
      <c r="Z1370" s="27">
        <v>1E-3</v>
      </c>
      <c r="AA1370" s="14">
        <v>913.33</v>
      </c>
      <c r="AB1370" s="2">
        <v>59799</v>
      </c>
      <c r="AC1370" s="27">
        <v>2E-3</v>
      </c>
      <c r="AD1370" s="14">
        <v>1095.76</v>
      </c>
    </row>
    <row r="1371" spans="1:30" x14ac:dyDescent="0.3">
      <c r="A1371" t="s">
        <v>2033</v>
      </c>
      <c r="B1371" t="s">
        <v>170</v>
      </c>
      <c r="C1371" t="s">
        <v>170</v>
      </c>
      <c r="D1371" t="s">
        <v>170</v>
      </c>
      <c r="E1371" s="2">
        <v>169</v>
      </c>
      <c r="F1371" s="301">
        <v>2.4421965317919077E-2</v>
      </c>
      <c r="G1371" s="14">
        <v>58.181818181818201</v>
      </c>
      <c r="H1371" s="2">
        <v>360</v>
      </c>
      <c r="I1371" s="301">
        <v>4.2472864558754132E-2</v>
      </c>
      <c r="J1371" s="14">
        <v>129.090912</v>
      </c>
      <c r="L1371" t="s">
        <v>170</v>
      </c>
      <c r="M1371" t="s">
        <v>170</v>
      </c>
      <c r="N1371" t="s">
        <v>170</v>
      </c>
      <c r="O1371" s="2">
        <v>22233</v>
      </c>
      <c r="P1371" s="301">
        <v>2.6570819066740765E-2</v>
      </c>
      <c r="Q1371" s="14">
        <v>145.45454545454501</v>
      </c>
      <c r="R1371" s="2">
        <v>26143</v>
      </c>
      <c r="S1371" s="301">
        <v>3.0257296391415507E-2</v>
      </c>
      <c r="T1371" s="14">
        <v>216.363632</v>
      </c>
      <c r="V1371" t="s">
        <v>170</v>
      </c>
      <c r="W1371" t="s">
        <v>170</v>
      </c>
      <c r="X1371" t="s">
        <v>170</v>
      </c>
      <c r="Y1371" s="2">
        <v>1187124</v>
      </c>
      <c r="Z1371" s="27">
        <v>3.1E-2</v>
      </c>
      <c r="AA1371" s="14">
        <v>1056.97</v>
      </c>
      <c r="AB1371" s="2">
        <v>1443604</v>
      </c>
      <c r="AC1371" s="27">
        <v>3.6999999999999998E-2</v>
      </c>
      <c r="AD1371" s="14">
        <v>1324.24</v>
      </c>
    </row>
    <row r="1372" spans="1:30" x14ac:dyDescent="0.3">
      <c r="A1372" t="s">
        <v>2029</v>
      </c>
      <c r="B1372" t="s">
        <v>170</v>
      </c>
      <c r="C1372" t="s">
        <v>170</v>
      </c>
      <c r="D1372" t="s">
        <v>170</v>
      </c>
      <c r="E1372" s="2">
        <v>155</v>
      </c>
      <c r="F1372" s="301">
        <v>2.2398843930635837E-2</v>
      </c>
      <c r="G1372" s="14">
        <v>49.090909090909101</v>
      </c>
      <c r="H1372" s="2">
        <v>390</v>
      </c>
      <c r="I1372" s="301">
        <v>4.6012269938650305E-2</v>
      </c>
      <c r="J1372" s="14">
        <v>231.515152</v>
      </c>
      <c r="L1372" t="s">
        <v>170</v>
      </c>
      <c r="M1372" t="s">
        <v>170</v>
      </c>
      <c r="N1372" t="s">
        <v>170</v>
      </c>
      <c r="O1372" s="2">
        <v>13981</v>
      </c>
      <c r="P1372" s="301">
        <v>1.6708794196559285E-2</v>
      </c>
      <c r="Q1372" s="14">
        <v>53.3333333333333</v>
      </c>
      <c r="R1372" s="2">
        <v>16375</v>
      </c>
      <c r="S1372" s="301">
        <v>1.8952041785924679E-2</v>
      </c>
      <c r="T1372" s="14">
        <v>86.060609999999997</v>
      </c>
      <c r="V1372" t="s">
        <v>170</v>
      </c>
      <c r="W1372" t="s">
        <v>170</v>
      </c>
      <c r="X1372" t="s">
        <v>170</v>
      </c>
      <c r="Y1372" s="2">
        <v>840432</v>
      </c>
      <c r="Z1372" s="27">
        <v>2.1999999999999999E-2</v>
      </c>
      <c r="AA1372" s="14">
        <v>598.17999999999995</v>
      </c>
      <c r="AB1372" s="2">
        <v>968078</v>
      </c>
      <c r="AC1372" s="27">
        <v>2.5000000000000001E-2</v>
      </c>
      <c r="AD1372" s="14">
        <v>536.36</v>
      </c>
    </row>
    <row r="1373" spans="1:30" x14ac:dyDescent="0.3">
      <c r="A1373" t="s">
        <v>2032</v>
      </c>
      <c r="B1373" t="s">
        <v>170</v>
      </c>
      <c r="C1373" t="s">
        <v>170</v>
      </c>
      <c r="D1373" t="s">
        <v>170</v>
      </c>
      <c r="E1373" s="2">
        <v>24</v>
      </c>
      <c r="F1373" s="301">
        <v>3.4682080924855491E-3</v>
      </c>
      <c r="G1373" s="14">
        <v>22.424242424242401</v>
      </c>
      <c r="H1373" s="2">
        <v>0</v>
      </c>
      <c r="I1373" s="301">
        <v>0</v>
      </c>
      <c r="J1373" s="14">
        <v>11.515152</v>
      </c>
      <c r="L1373" t="s">
        <v>170</v>
      </c>
      <c r="M1373" t="s">
        <v>170</v>
      </c>
      <c r="N1373" t="s">
        <v>170</v>
      </c>
      <c r="O1373" s="2">
        <v>1562</v>
      </c>
      <c r="P1373" s="301">
        <v>1.8667574948162224E-3</v>
      </c>
      <c r="Q1373" s="14">
        <v>192.12121212121201</v>
      </c>
      <c r="R1373" s="2">
        <v>1255</v>
      </c>
      <c r="S1373" s="301">
        <v>1.4525076300052197E-3</v>
      </c>
      <c r="T1373" s="14">
        <v>186.060608</v>
      </c>
      <c r="V1373" t="s">
        <v>170</v>
      </c>
      <c r="W1373" t="s">
        <v>170</v>
      </c>
      <c r="X1373" t="s">
        <v>170</v>
      </c>
      <c r="Y1373" s="2">
        <v>77212</v>
      </c>
      <c r="Z1373" s="27">
        <v>2E-3</v>
      </c>
      <c r="AA1373" s="14">
        <v>1093.94</v>
      </c>
      <c r="AB1373" s="2">
        <v>81660</v>
      </c>
      <c r="AC1373" s="27">
        <v>2E-3</v>
      </c>
      <c r="AD1373" s="14">
        <v>1179.3900000000001</v>
      </c>
    </row>
    <row r="1374" spans="1:30" x14ac:dyDescent="0.3">
      <c r="A1374" t="s">
        <v>2033</v>
      </c>
      <c r="B1374" t="s">
        <v>170</v>
      </c>
      <c r="C1374" t="s">
        <v>170</v>
      </c>
      <c r="D1374" t="s">
        <v>170</v>
      </c>
      <c r="E1374" s="2">
        <v>131</v>
      </c>
      <c r="F1374" s="301">
        <v>1.893063583815029E-2</v>
      </c>
      <c r="G1374" s="14">
        <v>46.6666666666666</v>
      </c>
      <c r="H1374" s="2">
        <v>390</v>
      </c>
      <c r="I1374" s="301">
        <v>4.6012269938650305E-2</v>
      </c>
      <c r="J1374" s="14">
        <v>231.515152</v>
      </c>
      <c r="L1374" t="s">
        <v>170</v>
      </c>
      <c r="M1374" t="s">
        <v>170</v>
      </c>
      <c r="N1374" t="s">
        <v>170</v>
      </c>
      <c r="O1374" s="2">
        <v>12419</v>
      </c>
      <c r="P1374" s="301">
        <v>1.4842036701743064E-2</v>
      </c>
      <c r="Q1374" s="14">
        <v>189.09090909090901</v>
      </c>
      <c r="R1374" s="2">
        <v>15120</v>
      </c>
      <c r="S1374" s="301">
        <v>1.7499534155919462E-2</v>
      </c>
      <c r="T1374" s="14">
        <v>203.636368</v>
      </c>
      <c r="V1374" t="s">
        <v>170</v>
      </c>
      <c r="W1374" t="s">
        <v>170</v>
      </c>
      <c r="X1374" t="s">
        <v>170</v>
      </c>
      <c r="Y1374" s="2">
        <v>763220</v>
      </c>
      <c r="Z1374" s="27">
        <v>0.02</v>
      </c>
      <c r="AA1374" s="14">
        <v>1213.94</v>
      </c>
      <c r="AB1374" s="2">
        <v>886418</v>
      </c>
      <c r="AC1374" s="27">
        <v>2.3E-2</v>
      </c>
      <c r="AD1374" s="14">
        <v>1312.73</v>
      </c>
    </row>
    <row r="1375" spans="1:30" x14ac:dyDescent="0.3">
      <c r="A1375" t="s">
        <v>2030</v>
      </c>
      <c r="B1375" t="s">
        <v>170</v>
      </c>
      <c r="C1375" t="s">
        <v>170</v>
      </c>
      <c r="D1375" t="s">
        <v>170</v>
      </c>
      <c r="E1375" s="2">
        <v>3579</v>
      </c>
      <c r="F1375" s="301">
        <v>0.5171965317919075</v>
      </c>
      <c r="G1375" s="14">
        <v>203.636363636363</v>
      </c>
      <c r="H1375" s="2">
        <v>3924</v>
      </c>
      <c r="I1375" s="301">
        <v>0.46295422369042</v>
      </c>
      <c r="J1375" s="14">
        <v>254.545456</v>
      </c>
      <c r="L1375" t="s">
        <v>170</v>
      </c>
      <c r="M1375" t="s">
        <v>170</v>
      </c>
      <c r="N1375" t="s">
        <v>170</v>
      </c>
      <c r="O1375" s="2">
        <v>419447</v>
      </c>
      <c r="P1375" s="301">
        <v>0.50128414271970556</v>
      </c>
      <c r="Q1375" s="14">
        <v>146.06060606060601</v>
      </c>
      <c r="R1375" s="2">
        <v>433639</v>
      </c>
      <c r="S1375" s="301">
        <v>0.5018836304126163</v>
      </c>
      <c r="T1375" s="14">
        <v>141.81817599999999</v>
      </c>
      <c r="V1375" t="s">
        <v>170</v>
      </c>
      <c r="W1375" t="s">
        <v>170</v>
      </c>
      <c r="X1375" t="s">
        <v>170</v>
      </c>
      <c r="Y1375" s="2">
        <v>19223580</v>
      </c>
      <c r="Z1375" s="27">
        <v>0.50700000000000001</v>
      </c>
      <c r="AA1375" s="14">
        <v>1242.42</v>
      </c>
      <c r="AB1375" s="2">
        <v>19673725</v>
      </c>
      <c r="AC1375" s="27">
        <v>0.50700000000000001</v>
      </c>
      <c r="AD1375" s="14">
        <v>1580</v>
      </c>
    </row>
    <row r="1376" spans="1:30" x14ac:dyDescent="0.3">
      <c r="A1376" t="s">
        <v>180</v>
      </c>
      <c r="B1376" t="s">
        <v>170</v>
      </c>
      <c r="C1376" t="s">
        <v>170</v>
      </c>
      <c r="D1376" t="s">
        <v>170</v>
      </c>
      <c r="E1376" s="2">
        <v>152</v>
      </c>
      <c r="F1376" s="301">
        <v>2.1965317919075144E-2</v>
      </c>
      <c r="G1376" s="14">
        <v>58.787878787878803</v>
      </c>
      <c r="H1376" s="2">
        <v>342</v>
      </c>
      <c r="I1376" s="301">
        <v>4.034922133081642E-2</v>
      </c>
      <c r="J1376" s="14">
        <v>113.333336</v>
      </c>
      <c r="L1376" t="s">
        <v>170</v>
      </c>
      <c r="M1376" t="s">
        <v>170</v>
      </c>
      <c r="N1376" t="s">
        <v>170</v>
      </c>
      <c r="O1376" s="2">
        <v>35741</v>
      </c>
      <c r="P1376" s="301">
        <v>4.2714327543038798E-2</v>
      </c>
      <c r="Q1376" s="14">
        <v>14.545454545454501</v>
      </c>
      <c r="R1376" s="2">
        <v>33758</v>
      </c>
      <c r="S1376" s="301">
        <v>3.9070719182243994E-2</v>
      </c>
      <c r="T1376" s="14">
        <v>17.575758</v>
      </c>
      <c r="V1376" t="s">
        <v>170</v>
      </c>
      <c r="W1376" t="s">
        <v>170</v>
      </c>
      <c r="X1376" t="s">
        <v>170</v>
      </c>
      <c r="Y1376" s="2">
        <v>1227959</v>
      </c>
      <c r="Z1376" s="27">
        <v>3.2000000000000001E-2</v>
      </c>
      <c r="AA1376" s="14">
        <v>301.82</v>
      </c>
      <c r="AB1376" s="2">
        <v>1175933</v>
      </c>
      <c r="AC1376" s="27">
        <v>0.03</v>
      </c>
      <c r="AD1376" s="14">
        <v>451.52</v>
      </c>
    </row>
    <row r="1377" spans="1:30" x14ac:dyDescent="0.3">
      <c r="A1377" t="s">
        <v>2032</v>
      </c>
      <c r="B1377" t="s">
        <v>170</v>
      </c>
      <c r="C1377" t="s">
        <v>170</v>
      </c>
      <c r="D1377" t="s">
        <v>170</v>
      </c>
      <c r="E1377" s="2">
        <v>0</v>
      </c>
      <c r="F1377" s="301">
        <v>0</v>
      </c>
      <c r="G1377" s="14">
        <v>10.303030303030299</v>
      </c>
      <c r="H1377" s="2">
        <v>0</v>
      </c>
      <c r="I1377" s="301">
        <v>0</v>
      </c>
      <c r="J1377" s="14">
        <v>11.515152</v>
      </c>
      <c r="L1377" t="s">
        <v>170</v>
      </c>
      <c r="M1377" t="s">
        <v>170</v>
      </c>
      <c r="N1377" t="s">
        <v>170</v>
      </c>
      <c r="O1377" s="2">
        <v>100</v>
      </c>
      <c r="P1377" s="301">
        <v>1.1951072309963011E-4</v>
      </c>
      <c r="Q1377" s="14">
        <v>44.2424242424242</v>
      </c>
      <c r="R1377" s="2">
        <v>350</v>
      </c>
      <c r="S1377" s="301">
        <v>4.0508180916480233E-4</v>
      </c>
      <c r="T1377" s="14">
        <v>121.818184</v>
      </c>
      <c r="V1377" t="s">
        <v>170</v>
      </c>
      <c r="W1377" t="s">
        <v>170</v>
      </c>
      <c r="X1377" t="s">
        <v>170</v>
      </c>
      <c r="Y1377" s="2">
        <v>4646</v>
      </c>
      <c r="Z1377" s="27">
        <v>0</v>
      </c>
      <c r="AA1377" s="14">
        <v>343.64</v>
      </c>
      <c r="AB1377" s="2">
        <v>4564</v>
      </c>
      <c r="AC1377" s="27">
        <v>0</v>
      </c>
      <c r="AD1377" s="14">
        <v>341.82</v>
      </c>
    </row>
    <row r="1378" spans="1:30" x14ac:dyDescent="0.3">
      <c r="A1378" t="s">
        <v>2033</v>
      </c>
      <c r="B1378" t="s">
        <v>170</v>
      </c>
      <c r="C1378" t="s">
        <v>170</v>
      </c>
      <c r="D1378" t="s">
        <v>170</v>
      </c>
      <c r="E1378" s="2">
        <v>152</v>
      </c>
      <c r="F1378" s="301">
        <v>2.1965317919075144E-2</v>
      </c>
      <c r="G1378" s="14">
        <v>58.787878787878803</v>
      </c>
      <c r="H1378" s="2">
        <v>342</v>
      </c>
      <c r="I1378" s="301">
        <v>4.034922133081642E-2</v>
      </c>
      <c r="J1378" s="14">
        <v>113.333336</v>
      </c>
      <c r="L1378" t="s">
        <v>170</v>
      </c>
      <c r="M1378" t="s">
        <v>170</v>
      </c>
      <c r="N1378" t="s">
        <v>170</v>
      </c>
      <c r="O1378" s="2">
        <v>35641</v>
      </c>
      <c r="P1378" s="301">
        <v>4.2594816819939166E-2</v>
      </c>
      <c r="Q1378" s="14">
        <v>46.6666666666666</v>
      </c>
      <c r="R1378" s="2">
        <v>33408</v>
      </c>
      <c r="S1378" s="301">
        <v>3.8665637373079188E-2</v>
      </c>
      <c r="T1378" s="14">
        <v>121.818184</v>
      </c>
      <c r="V1378" t="s">
        <v>170</v>
      </c>
      <c r="W1378" t="s">
        <v>170</v>
      </c>
      <c r="X1378" t="s">
        <v>170</v>
      </c>
      <c r="Y1378" s="2">
        <v>1223313</v>
      </c>
      <c r="Z1378" s="27">
        <v>3.2000000000000001E-2</v>
      </c>
      <c r="AA1378" s="14">
        <v>433.33</v>
      </c>
      <c r="AB1378" s="2">
        <v>1171369</v>
      </c>
      <c r="AC1378" s="27">
        <v>0.03</v>
      </c>
      <c r="AD1378" s="14">
        <v>599.39</v>
      </c>
    </row>
    <row r="1379" spans="1:30" x14ac:dyDescent="0.3">
      <c r="A1379" t="s">
        <v>2025</v>
      </c>
      <c r="B1379" t="s">
        <v>170</v>
      </c>
      <c r="C1379" t="s">
        <v>170</v>
      </c>
      <c r="D1379" t="s">
        <v>170</v>
      </c>
      <c r="E1379" s="2">
        <v>846</v>
      </c>
      <c r="F1379" s="301">
        <v>0.1222543352601156</v>
      </c>
      <c r="G1379" s="14">
        <v>133.939393939393</v>
      </c>
      <c r="H1379" s="2">
        <v>671</v>
      </c>
      <c r="I1379" s="301">
        <v>7.9164700330344506E-2</v>
      </c>
      <c r="J1379" s="14">
        <v>193.33332799999999</v>
      </c>
      <c r="L1379" t="s">
        <v>170</v>
      </c>
      <c r="M1379" t="s">
        <v>170</v>
      </c>
      <c r="N1379" t="s">
        <v>170</v>
      </c>
      <c r="O1379" s="2">
        <v>89972</v>
      </c>
      <c r="P1379" s="301">
        <v>0.1075261877871992</v>
      </c>
      <c r="Q1379" s="14">
        <v>38.181818181818102</v>
      </c>
      <c r="R1379" s="2">
        <v>93141</v>
      </c>
      <c r="S1379" s="301">
        <v>0.10779921367833958</v>
      </c>
      <c r="T1379" s="14">
        <v>29.090910000000001</v>
      </c>
      <c r="V1379" t="s">
        <v>170</v>
      </c>
      <c r="W1379" t="s">
        <v>170</v>
      </c>
      <c r="X1379" t="s">
        <v>170</v>
      </c>
      <c r="Y1379" s="2">
        <v>3255518</v>
      </c>
      <c r="Z1379" s="27">
        <v>8.5999999999999993E-2</v>
      </c>
      <c r="AA1379" s="14">
        <v>412.73</v>
      </c>
      <c r="AB1379" s="2">
        <v>3199308</v>
      </c>
      <c r="AC1379" s="27">
        <v>8.2000000000000003E-2</v>
      </c>
      <c r="AD1379" s="14">
        <v>523.03</v>
      </c>
    </row>
    <row r="1380" spans="1:30" x14ac:dyDescent="0.3">
      <c r="A1380" t="s">
        <v>2032</v>
      </c>
      <c r="B1380" t="s">
        <v>170</v>
      </c>
      <c r="C1380" t="s">
        <v>170</v>
      </c>
      <c r="D1380" t="s">
        <v>170</v>
      </c>
      <c r="E1380" s="2">
        <v>0</v>
      </c>
      <c r="F1380" s="301">
        <v>0</v>
      </c>
      <c r="G1380" s="14">
        <v>10.303030303030299</v>
      </c>
      <c r="H1380" s="2">
        <v>0</v>
      </c>
      <c r="I1380" s="301">
        <v>0</v>
      </c>
      <c r="J1380" s="14">
        <v>11.515152</v>
      </c>
      <c r="L1380" t="s">
        <v>170</v>
      </c>
      <c r="M1380" t="s">
        <v>170</v>
      </c>
      <c r="N1380" t="s">
        <v>170</v>
      </c>
      <c r="O1380" s="2">
        <v>955</v>
      </c>
      <c r="P1380" s="301">
        <v>1.1413274056014677E-3</v>
      </c>
      <c r="Q1380" s="14">
        <v>144.24242424242399</v>
      </c>
      <c r="R1380" s="2">
        <v>1048</v>
      </c>
      <c r="S1380" s="301">
        <v>1.2129306742991795E-3</v>
      </c>
      <c r="T1380" s="14">
        <v>186.66667200000001</v>
      </c>
      <c r="V1380" t="s">
        <v>170</v>
      </c>
      <c r="W1380" t="s">
        <v>170</v>
      </c>
      <c r="X1380" t="s">
        <v>170</v>
      </c>
      <c r="Y1380" s="2">
        <v>23892</v>
      </c>
      <c r="Z1380" s="27">
        <v>1E-3</v>
      </c>
      <c r="AA1380" s="14">
        <v>687.27</v>
      </c>
      <c r="AB1380" s="2">
        <v>24795</v>
      </c>
      <c r="AC1380" s="27">
        <v>1E-3</v>
      </c>
      <c r="AD1380" s="14">
        <v>776.36</v>
      </c>
    </row>
    <row r="1381" spans="1:30" x14ac:dyDescent="0.3">
      <c r="A1381" t="s">
        <v>2033</v>
      </c>
      <c r="B1381" t="s">
        <v>170</v>
      </c>
      <c r="C1381" t="s">
        <v>170</v>
      </c>
      <c r="D1381" t="s">
        <v>170</v>
      </c>
      <c r="E1381" s="2">
        <v>846</v>
      </c>
      <c r="F1381" s="301">
        <v>0.1222543352601156</v>
      </c>
      <c r="G1381" s="14">
        <v>133.939393939393</v>
      </c>
      <c r="H1381" s="2">
        <v>671</v>
      </c>
      <c r="I1381" s="301">
        <v>7.9164700330344506E-2</v>
      </c>
      <c r="J1381" s="14">
        <v>193.33332799999999</v>
      </c>
      <c r="L1381" t="s">
        <v>170</v>
      </c>
      <c r="M1381" t="s">
        <v>170</v>
      </c>
      <c r="N1381" t="s">
        <v>170</v>
      </c>
      <c r="O1381" s="2">
        <v>89017</v>
      </c>
      <c r="P1381" s="301">
        <v>0.10638486038159774</v>
      </c>
      <c r="Q1381" s="14">
        <v>147.87878787878699</v>
      </c>
      <c r="R1381" s="2">
        <v>92093</v>
      </c>
      <c r="S1381" s="301">
        <v>0.1065862830040404</v>
      </c>
      <c r="T1381" s="14">
        <v>183.03030000000001</v>
      </c>
      <c r="V1381" t="s">
        <v>170</v>
      </c>
      <c r="W1381" t="s">
        <v>170</v>
      </c>
      <c r="X1381" t="s">
        <v>170</v>
      </c>
      <c r="Y1381" s="2">
        <v>3231626</v>
      </c>
      <c r="Z1381" s="27">
        <v>8.5000000000000006E-2</v>
      </c>
      <c r="AA1381" s="14">
        <v>753.94</v>
      </c>
      <c r="AB1381" s="2">
        <v>3174513</v>
      </c>
      <c r="AC1381" s="27">
        <v>8.2000000000000003E-2</v>
      </c>
      <c r="AD1381" s="14">
        <v>927.27</v>
      </c>
    </row>
    <row r="1382" spans="1:30" x14ac:dyDescent="0.3">
      <c r="A1382" t="s">
        <v>2026</v>
      </c>
      <c r="B1382" t="s">
        <v>170</v>
      </c>
      <c r="C1382" t="s">
        <v>170</v>
      </c>
      <c r="D1382" t="s">
        <v>170</v>
      </c>
      <c r="E1382" s="2">
        <v>755</v>
      </c>
      <c r="F1382" s="301">
        <v>0.10910404624277456</v>
      </c>
      <c r="G1382" s="14">
        <v>115.151515151515</v>
      </c>
      <c r="H1382" s="2">
        <v>856</v>
      </c>
      <c r="I1382" s="301">
        <v>0.10099103350637093</v>
      </c>
      <c r="J1382" s="14">
        <v>169.69697600000001</v>
      </c>
      <c r="L1382" t="s">
        <v>170</v>
      </c>
      <c r="M1382" t="s">
        <v>170</v>
      </c>
      <c r="N1382" t="s">
        <v>170</v>
      </c>
      <c r="O1382" s="2">
        <v>102918</v>
      </c>
      <c r="P1382" s="301">
        <v>0.12299804599967733</v>
      </c>
      <c r="Q1382" s="14">
        <v>79.393939393939405</v>
      </c>
      <c r="R1382" s="2">
        <v>105873</v>
      </c>
      <c r="S1382" s="301">
        <v>0.12253493251915748</v>
      </c>
      <c r="T1382" s="14">
        <v>50.303031900000001</v>
      </c>
      <c r="V1382" t="s">
        <v>170</v>
      </c>
      <c r="W1382" t="s">
        <v>170</v>
      </c>
      <c r="X1382" t="s">
        <v>170</v>
      </c>
      <c r="Y1382" s="2">
        <v>4637444</v>
      </c>
      <c r="Z1382" s="27">
        <v>0.122</v>
      </c>
      <c r="AA1382" s="14">
        <v>757.58</v>
      </c>
      <c r="AB1382" s="2">
        <v>4690779</v>
      </c>
      <c r="AC1382" s="27">
        <v>0.121</v>
      </c>
      <c r="AD1382" s="14">
        <v>973.33</v>
      </c>
    </row>
    <row r="1383" spans="1:30" x14ac:dyDescent="0.3">
      <c r="A1383" t="s">
        <v>2032</v>
      </c>
      <c r="B1383" t="s">
        <v>170</v>
      </c>
      <c r="C1383" t="s">
        <v>170</v>
      </c>
      <c r="D1383" t="s">
        <v>170</v>
      </c>
      <c r="E1383" s="2">
        <v>0</v>
      </c>
      <c r="F1383" s="301">
        <v>0</v>
      </c>
      <c r="G1383" s="14">
        <v>10.303030303030299</v>
      </c>
      <c r="H1383" s="2">
        <v>0</v>
      </c>
      <c r="I1383" s="301">
        <v>0</v>
      </c>
      <c r="J1383" s="14">
        <v>11.515152</v>
      </c>
      <c r="L1383" t="s">
        <v>170</v>
      </c>
      <c r="M1383" t="s">
        <v>170</v>
      </c>
      <c r="N1383" t="s">
        <v>170</v>
      </c>
      <c r="O1383" s="2">
        <v>1261</v>
      </c>
      <c r="P1383" s="301">
        <v>1.5070302182863358E-3</v>
      </c>
      <c r="Q1383" s="14">
        <v>183.030303030303</v>
      </c>
      <c r="R1383" s="2">
        <v>1694</v>
      </c>
      <c r="S1383" s="301">
        <v>1.9605959563576431E-3</v>
      </c>
      <c r="T1383" s="14">
        <v>219.393936</v>
      </c>
      <c r="V1383" t="s">
        <v>170</v>
      </c>
      <c r="W1383" t="s">
        <v>170</v>
      </c>
      <c r="X1383" t="s">
        <v>170</v>
      </c>
      <c r="Y1383" s="2">
        <v>39782</v>
      </c>
      <c r="Z1383" s="27">
        <v>1E-3</v>
      </c>
      <c r="AA1383" s="14">
        <v>870.3</v>
      </c>
      <c r="AB1383" s="2">
        <v>49882</v>
      </c>
      <c r="AC1383" s="27">
        <v>1E-3</v>
      </c>
      <c r="AD1383" s="14">
        <v>1355.15</v>
      </c>
    </row>
    <row r="1384" spans="1:30" x14ac:dyDescent="0.3">
      <c r="A1384" t="s">
        <v>2033</v>
      </c>
      <c r="B1384" t="s">
        <v>170</v>
      </c>
      <c r="C1384" t="s">
        <v>170</v>
      </c>
      <c r="D1384" t="s">
        <v>170</v>
      </c>
      <c r="E1384" s="2">
        <v>755</v>
      </c>
      <c r="F1384" s="301">
        <v>0.10910404624277456</v>
      </c>
      <c r="G1384" s="14">
        <v>115.151515151515</v>
      </c>
      <c r="H1384" s="2">
        <v>856</v>
      </c>
      <c r="I1384" s="301">
        <v>0.10099103350637093</v>
      </c>
      <c r="J1384" s="14">
        <v>169.69697600000001</v>
      </c>
      <c r="L1384" t="s">
        <v>170</v>
      </c>
      <c r="M1384" t="s">
        <v>170</v>
      </c>
      <c r="N1384" t="s">
        <v>170</v>
      </c>
      <c r="O1384" s="2">
        <v>101657</v>
      </c>
      <c r="P1384" s="301">
        <v>0.12149101578139099</v>
      </c>
      <c r="Q1384" s="14">
        <v>206.666666666666</v>
      </c>
      <c r="R1384" s="2">
        <v>104179</v>
      </c>
      <c r="S1384" s="301">
        <v>0.12057433656279984</v>
      </c>
      <c r="T1384" s="14">
        <v>222.42424</v>
      </c>
      <c r="V1384" t="s">
        <v>170</v>
      </c>
      <c r="W1384" t="s">
        <v>170</v>
      </c>
      <c r="X1384" t="s">
        <v>170</v>
      </c>
      <c r="Y1384" s="2">
        <v>4597662</v>
      </c>
      <c r="Z1384" s="27">
        <v>0.121</v>
      </c>
      <c r="AA1384" s="14">
        <v>1292.1199999999999</v>
      </c>
      <c r="AB1384" s="2">
        <v>4640897</v>
      </c>
      <c r="AC1384" s="27">
        <v>0.11899999999999999</v>
      </c>
      <c r="AD1384" s="14">
        <v>1600.61</v>
      </c>
    </row>
    <row r="1385" spans="1:30" x14ac:dyDescent="0.3">
      <c r="A1385" t="s">
        <v>2027</v>
      </c>
      <c r="B1385" t="s">
        <v>170</v>
      </c>
      <c r="C1385" t="s">
        <v>170</v>
      </c>
      <c r="D1385" t="s">
        <v>170</v>
      </c>
      <c r="E1385" s="2">
        <v>1289</v>
      </c>
      <c r="F1385" s="301">
        <v>0.18627167630057803</v>
      </c>
      <c r="G1385" s="14">
        <v>124.84848484848401</v>
      </c>
      <c r="H1385" s="2">
        <v>1045</v>
      </c>
      <c r="I1385" s="301">
        <v>0.12328928739971685</v>
      </c>
      <c r="J1385" s="14">
        <v>155.75756799999999</v>
      </c>
      <c r="L1385" t="s">
        <v>170</v>
      </c>
      <c r="M1385" t="s">
        <v>170</v>
      </c>
      <c r="N1385" t="s">
        <v>170</v>
      </c>
      <c r="O1385" s="2">
        <v>146233</v>
      </c>
      <c r="P1385" s="301">
        <v>0.17476411571028211</v>
      </c>
      <c r="Q1385" s="14">
        <v>83.636363636363598</v>
      </c>
      <c r="R1385" s="2">
        <v>149066</v>
      </c>
      <c r="S1385" s="301">
        <v>0.17252549989988691</v>
      </c>
      <c r="T1385" s="14">
        <v>64.848489999999998</v>
      </c>
      <c r="V1385" t="s">
        <v>170</v>
      </c>
      <c r="W1385" t="s">
        <v>170</v>
      </c>
      <c r="X1385" t="s">
        <v>170</v>
      </c>
      <c r="Y1385" s="2">
        <v>7477809</v>
      </c>
      <c r="Z1385" s="27">
        <v>0.19700000000000001</v>
      </c>
      <c r="AA1385" s="14">
        <v>717.58</v>
      </c>
      <c r="AB1385" s="2">
        <v>7530762</v>
      </c>
      <c r="AC1385" s="27">
        <v>0.19400000000000001</v>
      </c>
      <c r="AD1385" s="14">
        <v>807.88</v>
      </c>
    </row>
    <row r="1386" spans="1:30" x14ac:dyDescent="0.3">
      <c r="A1386" t="s">
        <v>2032</v>
      </c>
      <c r="B1386" t="s">
        <v>170</v>
      </c>
      <c r="C1386" t="s">
        <v>170</v>
      </c>
      <c r="D1386" t="s">
        <v>170</v>
      </c>
      <c r="E1386" s="2">
        <v>50</v>
      </c>
      <c r="F1386" s="301">
        <v>7.2254335260115606E-3</v>
      </c>
      <c r="G1386" s="14">
        <v>40.606060606060602</v>
      </c>
      <c r="H1386" s="2">
        <v>0</v>
      </c>
      <c r="I1386" s="301">
        <v>0</v>
      </c>
      <c r="J1386" s="14">
        <v>11.515152</v>
      </c>
      <c r="L1386" t="s">
        <v>170</v>
      </c>
      <c r="M1386" t="s">
        <v>170</v>
      </c>
      <c r="N1386" t="s">
        <v>170</v>
      </c>
      <c r="O1386" s="2">
        <v>4088</v>
      </c>
      <c r="P1386" s="301">
        <v>4.885598360312879E-3</v>
      </c>
      <c r="Q1386" s="14">
        <v>238.18181818181799</v>
      </c>
      <c r="R1386" s="2">
        <v>3816</v>
      </c>
      <c r="S1386" s="301">
        <v>4.4165490964939592E-3</v>
      </c>
      <c r="T1386" s="14">
        <v>320.60604899999998</v>
      </c>
      <c r="V1386" t="s">
        <v>170</v>
      </c>
      <c r="W1386" t="s">
        <v>170</v>
      </c>
      <c r="X1386" t="s">
        <v>170</v>
      </c>
      <c r="Y1386" s="2">
        <v>146632</v>
      </c>
      <c r="Z1386" s="27">
        <v>4.0000000000000001E-3</v>
      </c>
      <c r="AA1386" s="14">
        <v>1829.09</v>
      </c>
      <c r="AB1386" s="2">
        <v>145286</v>
      </c>
      <c r="AC1386" s="27">
        <v>4.0000000000000001E-3</v>
      </c>
      <c r="AD1386" s="14">
        <v>1750.3</v>
      </c>
    </row>
    <row r="1387" spans="1:30" x14ac:dyDescent="0.3">
      <c r="A1387" t="s">
        <v>2033</v>
      </c>
      <c r="B1387" t="s">
        <v>170</v>
      </c>
      <c r="C1387" t="s">
        <v>170</v>
      </c>
      <c r="D1387" t="s">
        <v>170</v>
      </c>
      <c r="E1387" s="2">
        <v>1239</v>
      </c>
      <c r="F1387" s="301">
        <v>0.17904624277456646</v>
      </c>
      <c r="G1387" s="14">
        <v>126.666666666666</v>
      </c>
      <c r="H1387" s="2">
        <v>1045</v>
      </c>
      <c r="I1387" s="301">
        <v>0.12328928739971685</v>
      </c>
      <c r="J1387" s="14">
        <v>155.75756799999999</v>
      </c>
      <c r="L1387" t="s">
        <v>170</v>
      </c>
      <c r="M1387" t="s">
        <v>170</v>
      </c>
      <c r="N1387" t="s">
        <v>170</v>
      </c>
      <c r="O1387" s="2">
        <v>142145</v>
      </c>
      <c r="P1387" s="301">
        <v>0.16987851734996923</v>
      </c>
      <c r="Q1387" s="14">
        <v>252.72727272727201</v>
      </c>
      <c r="R1387" s="2">
        <v>145250</v>
      </c>
      <c r="S1387" s="301">
        <v>0.16810895080339297</v>
      </c>
      <c r="T1387" s="14">
        <v>320</v>
      </c>
      <c r="V1387" t="s">
        <v>170</v>
      </c>
      <c r="W1387" t="s">
        <v>170</v>
      </c>
      <c r="X1387" t="s">
        <v>170</v>
      </c>
      <c r="Y1387" s="2">
        <v>7331177</v>
      </c>
      <c r="Z1387" s="27">
        <v>0.193</v>
      </c>
      <c r="AA1387" s="14">
        <v>1932.73</v>
      </c>
      <c r="AB1387" s="2">
        <v>7385476</v>
      </c>
      <c r="AC1387" s="27">
        <v>0.19</v>
      </c>
      <c r="AD1387" s="14">
        <v>1851.52</v>
      </c>
    </row>
    <row r="1388" spans="1:30" x14ac:dyDescent="0.3">
      <c r="A1388" t="s">
        <v>2028</v>
      </c>
      <c r="B1388" t="s">
        <v>170</v>
      </c>
      <c r="C1388" t="s">
        <v>170</v>
      </c>
      <c r="D1388" t="s">
        <v>170</v>
      </c>
      <c r="E1388" s="2">
        <v>263</v>
      </c>
      <c r="F1388" s="301">
        <v>3.8005780346820811E-2</v>
      </c>
      <c r="G1388" s="14">
        <v>60</v>
      </c>
      <c r="H1388" s="2">
        <v>667</v>
      </c>
      <c r="I1388" s="301">
        <v>7.869277961302501E-2</v>
      </c>
      <c r="J1388" s="14">
        <v>246.060608</v>
      </c>
      <c r="L1388" t="s">
        <v>170</v>
      </c>
      <c r="M1388" t="s">
        <v>170</v>
      </c>
      <c r="N1388" t="s">
        <v>170</v>
      </c>
      <c r="O1388" s="2">
        <v>25599</v>
      </c>
      <c r="P1388" s="301">
        <v>3.0593550006274312E-2</v>
      </c>
      <c r="Q1388" s="14">
        <v>61.212121212121197</v>
      </c>
      <c r="R1388" s="2">
        <v>30817</v>
      </c>
      <c r="S1388" s="301">
        <v>3.5666874608662039E-2</v>
      </c>
      <c r="T1388" s="14">
        <v>48.484848</v>
      </c>
      <c r="V1388" t="s">
        <v>170</v>
      </c>
      <c r="W1388" t="s">
        <v>170</v>
      </c>
      <c r="X1388" t="s">
        <v>170</v>
      </c>
      <c r="Y1388" s="2">
        <v>1427224</v>
      </c>
      <c r="Z1388" s="27">
        <v>3.7999999999999999E-2</v>
      </c>
      <c r="AA1388" s="14">
        <v>443.64</v>
      </c>
      <c r="AB1388" s="2">
        <v>1735473</v>
      </c>
      <c r="AC1388" s="27">
        <v>4.4999999999999998E-2</v>
      </c>
      <c r="AD1388" s="14">
        <v>575.76</v>
      </c>
    </row>
    <row r="1389" spans="1:30" x14ac:dyDescent="0.3">
      <c r="A1389" t="s">
        <v>2032</v>
      </c>
      <c r="B1389" t="s">
        <v>170</v>
      </c>
      <c r="C1389" t="s">
        <v>170</v>
      </c>
      <c r="D1389" t="s">
        <v>170</v>
      </c>
      <c r="E1389" s="2">
        <v>0</v>
      </c>
      <c r="F1389" s="301">
        <v>0</v>
      </c>
      <c r="G1389" s="14">
        <v>10.303030303030299</v>
      </c>
      <c r="H1389" s="2">
        <v>25</v>
      </c>
      <c r="I1389" s="301">
        <v>2.9495044832468145E-3</v>
      </c>
      <c r="J1389" s="14">
        <v>25.454546000000001</v>
      </c>
      <c r="L1389" t="s">
        <v>170</v>
      </c>
      <c r="M1389" t="s">
        <v>170</v>
      </c>
      <c r="N1389" t="s">
        <v>170</v>
      </c>
      <c r="O1389" s="2">
        <v>1281</v>
      </c>
      <c r="P1389" s="301">
        <v>1.5309323629062617E-3</v>
      </c>
      <c r="Q1389" s="14">
        <v>181.21212121212099</v>
      </c>
      <c r="R1389" s="2">
        <v>1558</v>
      </c>
      <c r="S1389" s="301">
        <v>1.8031927390821773E-3</v>
      </c>
      <c r="T1389" s="14">
        <v>175.75756799999999</v>
      </c>
      <c r="V1389" t="s">
        <v>170</v>
      </c>
      <c r="W1389" t="s">
        <v>170</v>
      </c>
      <c r="X1389" t="s">
        <v>170</v>
      </c>
      <c r="Y1389" s="2">
        <v>59577</v>
      </c>
      <c r="Z1389" s="27">
        <v>2E-3</v>
      </c>
      <c r="AA1389" s="14">
        <v>855.76</v>
      </c>
      <c r="AB1389" s="2">
        <v>67567</v>
      </c>
      <c r="AC1389" s="27">
        <v>2E-3</v>
      </c>
      <c r="AD1389" s="14">
        <v>1325.45</v>
      </c>
    </row>
    <row r="1390" spans="1:30" x14ac:dyDescent="0.3">
      <c r="A1390" t="s">
        <v>2033</v>
      </c>
      <c r="B1390" t="s">
        <v>170</v>
      </c>
      <c r="C1390" t="s">
        <v>170</v>
      </c>
      <c r="D1390" t="s">
        <v>170</v>
      </c>
      <c r="E1390" s="2">
        <v>263</v>
      </c>
      <c r="F1390" s="301">
        <v>3.8005780346820811E-2</v>
      </c>
      <c r="G1390" s="14">
        <v>60</v>
      </c>
      <c r="H1390" s="2">
        <v>642</v>
      </c>
      <c r="I1390" s="301">
        <v>7.5743275129778201E-2</v>
      </c>
      <c r="J1390" s="14">
        <v>243.636368</v>
      </c>
      <c r="L1390" t="s">
        <v>170</v>
      </c>
      <c r="M1390" t="s">
        <v>170</v>
      </c>
      <c r="N1390" t="s">
        <v>170</v>
      </c>
      <c r="O1390" s="2">
        <v>24318</v>
      </c>
      <c r="P1390" s="301">
        <v>2.9062617643368052E-2</v>
      </c>
      <c r="Q1390" s="14">
        <v>188.48484848484799</v>
      </c>
      <c r="R1390" s="2">
        <v>29259</v>
      </c>
      <c r="S1390" s="301">
        <v>3.3863681869579859E-2</v>
      </c>
      <c r="T1390" s="14">
        <v>186.060608</v>
      </c>
      <c r="V1390" t="s">
        <v>170</v>
      </c>
      <c r="W1390" t="s">
        <v>170</v>
      </c>
      <c r="X1390" t="s">
        <v>170</v>
      </c>
      <c r="Y1390" s="2">
        <v>1367647</v>
      </c>
      <c r="Z1390" s="27">
        <v>3.5999999999999997E-2</v>
      </c>
      <c r="AA1390" s="14">
        <v>918.18</v>
      </c>
      <c r="AB1390" s="2">
        <v>1667906</v>
      </c>
      <c r="AC1390" s="27">
        <v>4.2999999999999997E-2</v>
      </c>
      <c r="AD1390" s="14">
        <v>1402.42</v>
      </c>
    </row>
    <row r="1391" spans="1:30" x14ac:dyDescent="0.3">
      <c r="A1391" t="s">
        <v>2029</v>
      </c>
      <c r="B1391" t="s">
        <v>170</v>
      </c>
      <c r="C1391" t="s">
        <v>170</v>
      </c>
      <c r="D1391" t="s">
        <v>170</v>
      </c>
      <c r="E1391" s="2">
        <v>274</v>
      </c>
      <c r="F1391" s="301">
        <v>3.9595375722543354E-2</v>
      </c>
      <c r="G1391" s="14">
        <v>70.303030303030297</v>
      </c>
      <c r="H1391" s="2">
        <v>343</v>
      </c>
      <c r="I1391" s="301">
        <v>4.0467201510146295E-2</v>
      </c>
      <c r="J1391" s="14">
        <v>108.484848</v>
      </c>
      <c r="L1391" t="s">
        <v>170</v>
      </c>
      <c r="M1391" t="s">
        <v>170</v>
      </c>
      <c r="N1391" t="s">
        <v>170</v>
      </c>
      <c r="O1391" s="2">
        <v>18984</v>
      </c>
      <c r="P1391" s="301">
        <v>2.2687915673233781E-2</v>
      </c>
      <c r="Q1391" s="14">
        <v>101.818181818181</v>
      </c>
      <c r="R1391" s="2">
        <v>20984</v>
      </c>
      <c r="S1391" s="301">
        <v>2.428639052432632E-2</v>
      </c>
      <c r="T1391" s="14">
        <v>130.30302399999999</v>
      </c>
      <c r="V1391" t="s">
        <v>170</v>
      </c>
      <c r="W1391" t="s">
        <v>170</v>
      </c>
      <c r="X1391" t="s">
        <v>170</v>
      </c>
      <c r="Y1391" s="2">
        <v>1197626</v>
      </c>
      <c r="Z1391" s="27">
        <v>3.2000000000000001E-2</v>
      </c>
      <c r="AA1391" s="14">
        <v>640.61</v>
      </c>
      <c r="AB1391" s="2">
        <v>1341470</v>
      </c>
      <c r="AC1391" s="27">
        <v>3.5000000000000003E-2</v>
      </c>
      <c r="AD1391" s="14">
        <v>718.79</v>
      </c>
    </row>
    <row r="1392" spans="1:30" x14ac:dyDescent="0.3">
      <c r="A1392" t="s">
        <v>2032</v>
      </c>
      <c r="B1392" t="s">
        <v>170</v>
      </c>
      <c r="C1392" t="s">
        <v>170</v>
      </c>
      <c r="D1392" t="s">
        <v>170</v>
      </c>
      <c r="E1392" s="2">
        <v>0</v>
      </c>
      <c r="F1392" s="301">
        <v>0</v>
      </c>
      <c r="G1392" s="14">
        <v>10.303030303030299</v>
      </c>
      <c r="H1392" s="2">
        <v>25</v>
      </c>
      <c r="I1392" s="301">
        <v>2.9495044832468145E-3</v>
      </c>
      <c r="J1392" s="14">
        <v>25.454546000000001</v>
      </c>
      <c r="L1392" t="s">
        <v>170</v>
      </c>
      <c r="M1392" t="s">
        <v>170</v>
      </c>
      <c r="N1392" t="s">
        <v>170</v>
      </c>
      <c r="O1392" s="2">
        <v>2579</v>
      </c>
      <c r="P1392" s="301">
        <v>3.0821815487394608E-3</v>
      </c>
      <c r="Q1392" s="14">
        <v>215.15151515151501</v>
      </c>
      <c r="R1392" s="2">
        <v>2120</v>
      </c>
      <c r="S1392" s="301">
        <v>2.4536383869410883E-3</v>
      </c>
      <c r="T1392" s="14">
        <v>219.393936</v>
      </c>
      <c r="V1392" t="s">
        <v>170</v>
      </c>
      <c r="W1392" t="s">
        <v>170</v>
      </c>
      <c r="X1392" t="s">
        <v>170</v>
      </c>
      <c r="Y1392" s="2">
        <v>131599</v>
      </c>
      <c r="Z1392" s="27">
        <v>3.0000000000000001E-3</v>
      </c>
      <c r="AA1392" s="14">
        <v>1289.7</v>
      </c>
      <c r="AB1392" s="2">
        <v>134269</v>
      </c>
      <c r="AC1392" s="27">
        <v>3.0000000000000001E-3</v>
      </c>
      <c r="AD1392" s="14">
        <v>1576.36</v>
      </c>
    </row>
    <row r="1393" spans="1:31" x14ac:dyDescent="0.3">
      <c r="A1393" t="s">
        <v>2033</v>
      </c>
      <c r="B1393" t="s">
        <v>170</v>
      </c>
      <c r="C1393" t="s">
        <v>170</v>
      </c>
      <c r="D1393" t="s">
        <v>170</v>
      </c>
      <c r="E1393" s="2">
        <v>274</v>
      </c>
      <c r="F1393" s="301">
        <v>3.9595375722543354E-2</v>
      </c>
      <c r="G1393" s="14">
        <v>70.303030303030297</v>
      </c>
      <c r="H1393" s="2">
        <v>318</v>
      </c>
      <c r="I1393" s="301">
        <v>3.7517697026899478E-2</v>
      </c>
      <c r="J1393" s="14">
        <v>113.939392</v>
      </c>
      <c r="L1393" t="s">
        <v>170</v>
      </c>
      <c r="M1393" t="s">
        <v>170</v>
      </c>
      <c r="N1393" t="s">
        <v>170</v>
      </c>
      <c r="O1393" s="2">
        <v>16405</v>
      </c>
      <c r="P1393" s="301">
        <v>1.9605734124494321E-2</v>
      </c>
      <c r="Q1393" s="14">
        <v>244.24242424242399</v>
      </c>
      <c r="R1393" s="2">
        <v>18864</v>
      </c>
      <c r="S1393" s="301">
        <v>2.1832752137385232E-2</v>
      </c>
      <c r="T1393" s="14">
        <v>247.878784</v>
      </c>
      <c r="V1393" t="s">
        <v>170</v>
      </c>
      <c r="W1393" t="s">
        <v>170</v>
      </c>
      <c r="X1393" t="s">
        <v>170</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3" t="s">
        <v>2034</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122"/>
      <c r="W1395" s="122"/>
      <c r="X1395" s="122"/>
      <c r="Y1395" s="122"/>
      <c r="Z1395" s="122"/>
      <c r="AA1395" s="122"/>
      <c r="AB1395" s="122"/>
      <c r="AC1395" s="122"/>
      <c r="AD1395" s="122"/>
      <c r="AE1395" s="122"/>
    </row>
    <row r="1396" spans="1:31" x14ac:dyDescent="0.3">
      <c r="B1396" t="s">
        <v>170</v>
      </c>
      <c r="C1396" t="s">
        <v>170</v>
      </c>
      <c r="D1396" t="s">
        <v>170</v>
      </c>
      <c r="E1396" s="304" t="s">
        <v>1700</v>
      </c>
      <c r="F1396" s="304"/>
      <c r="G1396" s="304" t="s">
        <v>1701</v>
      </c>
      <c r="H1396" s="304" t="s">
        <v>1700</v>
      </c>
      <c r="I1396" s="304"/>
      <c r="J1396" s="304" t="s">
        <v>1701</v>
      </c>
      <c r="K1396" t="s">
        <v>170</v>
      </c>
      <c r="L1396" t="s">
        <v>170</v>
      </c>
      <c r="M1396" t="s">
        <v>170</v>
      </c>
      <c r="N1396" t="s">
        <v>170</v>
      </c>
      <c r="O1396" s="304" t="s">
        <v>1700</v>
      </c>
      <c r="P1396" s="304"/>
      <c r="Q1396" s="304" t="s">
        <v>1701</v>
      </c>
      <c r="R1396" s="304" t="s">
        <v>1700</v>
      </c>
      <c r="S1396" s="304"/>
      <c r="T1396" s="304" t="s">
        <v>1701</v>
      </c>
      <c r="U1396" t="s">
        <v>170</v>
      </c>
      <c r="V1396" t="s">
        <v>170</v>
      </c>
      <c r="W1396" t="s">
        <v>170</v>
      </c>
      <c r="X1396" t="s">
        <v>170</v>
      </c>
      <c r="Y1396" s="207" t="s">
        <v>1700</v>
      </c>
      <c r="Z1396" s="207"/>
      <c r="AA1396" s="207" t="s">
        <v>1701</v>
      </c>
      <c r="AB1396" s="207" t="s">
        <v>1700</v>
      </c>
      <c r="AC1396" s="207"/>
      <c r="AD1396" s="207" t="s">
        <v>1701</v>
      </c>
      <c r="AE1396" t="s">
        <v>170</v>
      </c>
    </row>
    <row r="1397" spans="1:31" x14ac:dyDescent="0.3">
      <c r="A1397" t="s">
        <v>172</v>
      </c>
      <c r="B1397" t="s">
        <v>170</v>
      </c>
      <c r="C1397" t="s">
        <v>170</v>
      </c>
      <c r="D1397" t="s">
        <v>170</v>
      </c>
      <c r="E1397" s="2">
        <v>6313</v>
      </c>
      <c r="F1397" t="s">
        <v>170</v>
      </c>
      <c r="G1397" s="14">
        <v>238.18181818181799</v>
      </c>
      <c r="H1397" s="2">
        <v>7765</v>
      </c>
      <c r="I1397" t="s">
        <v>170</v>
      </c>
      <c r="J1397" s="14">
        <v>260</v>
      </c>
      <c r="L1397" t="s">
        <v>170</v>
      </c>
      <c r="M1397" t="s">
        <v>170</v>
      </c>
      <c r="N1397" t="s">
        <v>170</v>
      </c>
      <c r="O1397" s="2">
        <v>764151</v>
      </c>
      <c r="P1397" t="s">
        <v>170</v>
      </c>
      <c r="Q1397" s="14">
        <v>927.87878787878799</v>
      </c>
      <c r="R1397" s="2">
        <v>794959</v>
      </c>
      <c r="S1397" t="s">
        <v>170</v>
      </c>
      <c r="T1397" s="14">
        <v>836.96969999999999</v>
      </c>
      <c r="V1397" t="s">
        <v>170</v>
      </c>
      <c r="W1397" t="s">
        <v>170</v>
      </c>
      <c r="X1397" t="s">
        <v>170</v>
      </c>
      <c r="Y1397" s="2">
        <v>35400693</v>
      </c>
      <c r="Z1397" s="27" t="s">
        <v>170</v>
      </c>
      <c r="AA1397" s="14">
        <v>1443.03</v>
      </c>
      <c r="AB1397" s="2">
        <v>36429855</v>
      </c>
      <c r="AC1397" s="27" t="s">
        <v>170</v>
      </c>
      <c r="AD1397" s="14">
        <v>1813.33</v>
      </c>
    </row>
    <row r="1398" spans="1:31" x14ac:dyDescent="0.3">
      <c r="A1398" t="s">
        <v>2022</v>
      </c>
      <c r="B1398" t="s">
        <v>170</v>
      </c>
      <c r="C1398" t="s">
        <v>170</v>
      </c>
      <c r="D1398" t="s">
        <v>170</v>
      </c>
      <c r="E1398" s="2">
        <v>2886</v>
      </c>
      <c r="F1398" s="301">
        <v>0.45715190875970219</v>
      </c>
      <c r="G1398" s="14">
        <v>173.333333333333</v>
      </c>
      <c r="H1398" s="2">
        <v>4183</v>
      </c>
      <c r="I1398" s="301">
        <v>0.53869929169349651</v>
      </c>
      <c r="J1398" s="14">
        <v>280</v>
      </c>
      <c r="L1398" t="s">
        <v>170</v>
      </c>
      <c r="M1398" t="s">
        <v>170</v>
      </c>
      <c r="N1398" t="s">
        <v>170</v>
      </c>
      <c r="O1398" s="2">
        <v>380445</v>
      </c>
      <c r="P1398" s="301">
        <v>0.49786625941731411</v>
      </c>
      <c r="Q1398" s="14">
        <v>921.21212121212102</v>
      </c>
      <c r="R1398" s="2">
        <v>395078</v>
      </c>
      <c r="S1398" s="301">
        <v>0.49697908948763397</v>
      </c>
      <c r="T1398" s="14">
        <v>840</v>
      </c>
      <c r="V1398" t="s">
        <v>170</v>
      </c>
      <c r="W1398" t="s">
        <v>170</v>
      </c>
      <c r="X1398" t="s">
        <v>170</v>
      </c>
      <c r="Y1398" s="2">
        <v>17405072</v>
      </c>
      <c r="Z1398" s="27">
        <v>0.49199999999999999</v>
      </c>
      <c r="AA1398" s="14">
        <v>1794.55</v>
      </c>
      <c r="AB1398" s="2">
        <v>17932063</v>
      </c>
      <c r="AC1398" s="27">
        <v>0.49199999999999999</v>
      </c>
      <c r="AD1398" s="14">
        <v>2207.27</v>
      </c>
    </row>
    <row r="1399" spans="1:31" x14ac:dyDescent="0.3">
      <c r="A1399" t="s">
        <v>2025</v>
      </c>
      <c r="B1399" t="s">
        <v>170</v>
      </c>
      <c r="C1399" t="s">
        <v>170</v>
      </c>
      <c r="D1399" t="s">
        <v>170</v>
      </c>
      <c r="E1399" s="2">
        <v>580</v>
      </c>
      <c r="F1399" s="301">
        <v>9.187391097734833E-2</v>
      </c>
      <c r="G1399" s="14">
        <v>124.24242424242399</v>
      </c>
      <c r="H1399" s="2">
        <v>853</v>
      </c>
      <c r="I1399" s="301">
        <v>0.1098518995492595</v>
      </c>
      <c r="J1399" s="14">
        <v>203.636368</v>
      </c>
      <c r="L1399" t="s">
        <v>170</v>
      </c>
      <c r="M1399" t="s">
        <v>170</v>
      </c>
      <c r="N1399" t="s">
        <v>170</v>
      </c>
      <c r="O1399" s="2">
        <v>92956</v>
      </c>
      <c r="P1399" s="301">
        <v>0.12164611444596683</v>
      </c>
      <c r="Q1399" s="14">
        <v>55.757575757575701</v>
      </c>
      <c r="R1399" s="2">
        <v>95551</v>
      </c>
      <c r="S1399" s="301">
        <v>0.12019613590134837</v>
      </c>
      <c r="T1399" s="14">
        <v>56.969695999999999</v>
      </c>
      <c r="V1399" t="s">
        <v>170</v>
      </c>
      <c r="W1399" t="s">
        <v>170</v>
      </c>
      <c r="X1399" t="s">
        <v>170</v>
      </c>
      <c r="Y1399" s="2">
        <v>3391724</v>
      </c>
      <c r="Z1399" s="27">
        <v>9.6000000000000002E-2</v>
      </c>
      <c r="AA1399" s="14">
        <v>489.7</v>
      </c>
      <c r="AB1399" s="2">
        <v>3334728</v>
      </c>
      <c r="AC1399" s="27">
        <v>9.1999999999999998E-2</v>
      </c>
      <c r="AD1399" s="14">
        <v>715.76</v>
      </c>
    </row>
    <row r="1400" spans="1:31" x14ac:dyDescent="0.3">
      <c r="A1400" t="s">
        <v>2035</v>
      </c>
      <c r="B1400" t="s">
        <v>170</v>
      </c>
      <c r="C1400" t="s">
        <v>170</v>
      </c>
      <c r="D1400" t="s">
        <v>170</v>
      </c>
      <c r="E1400" s="2">
        <v>0</v>
      </c>
      <c r="F1400" s="301">
        <v>0</v>
      </c>
      <c r="G1400" s="2">
        <v>10.303030303030299</v>
      </c>
      <c r="H1400" s="2">
        <v>0</v>
      </c>
      <c r="I1400" s="301">
        <v>0</v>
      </c>
      <c r="J1400" s="14">
        <v>11.515152</v>
      </c>
      <c r="L1400" t="s">
        <v>170</v>
      </c>
      <c r="M1400" t="s">
        <v>170</v>
      </c>
      <c r="N1400" t="s">
        <v>170</v>
      </c>
      <c r="O1400" s="2">
        <v>3289</v>
      </c>
      <c r="P1400" s="301">
        <v>4.3041231379661871E-3</v>
      </c>
      <c r="Q1400" s="2">
        <v>290.30303030303003</v>
      </c>
      <c r="R1400" s="2">
        <v>3600</v>
      </c>
      <c r="S1400" s="301">
        <v>4.5285354339028808E-3</v>
      </c>
      <c r="T1400" s="14">
        <v>394.54544099999998</v>
      </c>
      <c r="V1400" t="s">
        <v>170</v>
      </c>
      <c r="W1400" t="s">
        <v>170</v>
      </c>
      <c r="X1400" t="s">
        <v>170</v>
      </c>
      <c r="Y1400" s="2">
        <v>128418</v>
      </c>
      <c r="Z1400" s="27">
        <v>4.0000000000000001E-3</v>
      </c>
      <c r="AA1400" s="14">
        <v>1445</v>
      </c>
      <c r="AB1400" s="2">
        <v>145138</v>
      </c>
      <c r="AC1400" s="27">
        <v>4.0000000000000001E-3</v>
      </c>
      <c r="AD1400" s="14">
        <v>1960.61</v>
      </c>
    </row>
    <row r="1401" spans="1:31" x14ac:dyDescent="0.3">
      <c r="A1401" t="s">
        <v>2036</v>
      </c>
      <c r="B1401" t="s">
        <v>170</v>
      </c>
      <c r="C1401" t="s">
        <v>170</v>
      </c>
      <c r="D1401" t="s">
        <v>170</v>
      </c>
      <c r="E1401" s="2">
        <v>580</v>
      </c>
      <c r="F1401" s="301">
        <v>9.187391097734833E-2</v>
      </c>
      <c r="G1401" s="14">
        <v>124.24242424242399</v>
      </c>
      <c r="H1401" s="2">
        <v>853</v>
      </c>
      <c r="I1401" s="301">
        <v>0.1098518995492595</v>
      </c>
      <c r="J1401" s="14">
        <v>203.636368</v>
      </c>
      <c r="L1401" t="s">
        <v>170</v>
      </c>
      <c r="M1401" t="s">
        <v>170</v>
      </c>
      <c r="N1401" t="s">
        <v>170</v>
      </c>
      <c r="O1401" s="2">
        <v>89667</v>
      </c>
      <c r="P1401" s="301">
        <v>0.11734199130800065</v>
      </c>
      <c r="Q1401" s="14">
        <v>296.969696969697</v>
      </c>
      <c r="R1401" s="2">
        <v>91951</v>
      </c>
      <c r="S1401" s="301">
        <v>0.11566760046744549</v>
      </c>
      <c r="T1401" s="14">
        <v>401.21212800000001</v>
      </c>
      <c r="V1401" t="s">
        <v>170</v>
      </c>
      <c r="W1401" t="s">
        <v>170</v>
      </c>
      <c r="X1401" t="s">
        <v>170</v>
      </c>
      <c r="Y1401" s="2">
        <v>3263306</v>
      </c>
      <c r="Z1401" s="27">
        <v>9.1999999999999998E-2</v>
      </c>
      <c r="AA1401" s="14">
        <v>1465.45</v>
      </c>
      <c r="AB1401" s="2">
        <v>3189590</v>
      </c>
      <c r="AC1401" s="27">
        <v>8.7999999999999995E-2</v>
      </c>
      <c r="AD1401" s="14">
        <v>2114.5500000000002</v>
      </c>
    </row>
    <row r="1402" spans="1:31" x14ac:dyDescent="0.3">
      <c r="A1402" t="s">
        <v>2026</v>
      </c>
      <c r="B1402" t="s">
        <v>170</v>
      </c>
      <c r="C1402" t="s">
        <v>170</v>
      </c>
      <c r="D1402" t="s">
        <v>170</v>
      </c>
      <c r="E1402" s="2">
        <v>832</v>
      </c>
      <c r="F1402" s="301">
        <v>0.13179154126405829</v>
      </c>
      <c r="G1402" s="14">
        <v>132.12121212121201</v>
      </c>
      <c r="H1402" s="2">
        <v>1107</v>
      </c>
      <c r="I1402" s="301">
        <v>0.14256278171281392</v>
      </c>
      <c r="J1402" s="14">
        <v>223.636368</v>
      </c>
      <c r="L1402" t="s">
        <v>170</v>
      </c>
      <c r="M1402" t="s">
        <v>170</v>
      </c>
      <c r="N1402" t="s">
        <v>170</v>
      </c>
      <c r="O1402" s="2">
        <v>108191</v>
      </c>
      <c r="P1402" s="301">
        <v>0.1415832734629674</v>
      </c>
      <c r="Q1402" s="14">
        <v>554.54545454545405</v>
      </c>
      <c r="R1402" s="2">
        <v>110616</v>
      </c>
      <c r="S1402" s="301">
        <v>0.1391467987657225</v>
      </c>
      <c r="T1402" s="14">
        <v>412.72726399999999</v>
      </c>
      <c r="V1402" t="s">
        <v>170</v>
      </c>
      <c r="W1402" t="s">
        <v>170</v>
      </c>
      <c r="X1402" t="s">
        <v>170</v>
      </c>
      <c r="Y1402" s="2">
        <v>4741790</v>
      </c>
      <c r="Z1402" s="27">
        <v>0.13400000000000001</v>
      </c>
      <c r="AA1402" s="14">
        <v>1612.12</v>
      </c>
      <c r="AB1402" s="2">
        <v>4816407</v>
      </c>
      <c r="AC1402" s="27">
        <v>0.13200000000000001</v>
      </c>
      <c r="AD1402" s="14">
        <v>1673.33</v>
      </c>
    </row>
    <row r="1403" spans="1:31" x14ac:dyDescent="0.3">
      <c r="A1403" t="s">
        <v>2035</v>
      </c>
      <c r="B1403" t="s">
        <v>170</v>
      </c>
      <c r="C1403" t="s">
        <v>170</v>
      </c>
      <c r="D1403" t="s">
        <v>170</v>
      </c>
      <c r="E1403" s="2">
        <v>82</v>
      </c>
      <c r="F1403" s="301">
        <v>1.2989070172659592E-2</v>
      </c>
      <c r="G1403" s="14">
        <v>57.5757575757575</v>
      </c>
      <c r="H1403" s="2">
        <v>0</v>
      </c>
      <c r="I1403" s="301">
        <v>0</v>
      </c>
      <c r="J1403" s="14">
        <v>11.515152</v>
      </c>
      <c r="L1403" t="s">
        <v>170</v>
      </c>
      <c r="M1403" t="s">
        <v>170</v>
      </c>
      <c r="N1403" t="s">
        <v>170</v>
      </c>
      <c r="O1403" s="2">
        <v>4044</v>
      </c>
      <c r="P1403" s="301">
        <v>5.2921477561372028E-3</v>
      </c>
      <c r="Q1403" s="14">
        <v>329.09090909090901</v>
      </c>
      <c r="R1403" s="2">
        <v>5120</v>
      </c>
      <c r="S1403" s="301">
        <v>6.4405837282174297E-3</v>
      </c>
      <c r="T1403" s="14">
        <v>447.27273600000001</v>
      </c>
      <c r="V1403" t="s">
        <v>170</v>
      </c>
      <c r="W1403" t="s">
        <v>170</v>
      </c>
      <c r="X1403" t="s">
        <v>170</v>
      </c>
      <c r="Y1403" s="2">
        <v>154525</v>
      </c>
      <c r="Z1403" s="27">
        <v>4.0000000000000001E-3</v>
      </c>
      <c r="AA1403" s="14">
        <v>1949.7</v>
      </c>
      <c r="AB1403" s="2">
        <v>179177</v>
      </c>
      <c r="AC1403" s="27">
        <v>5.0000000000000001E-3</v>
      </c>
      <c r="AD1403" s="14">
        <v>2202.42</v>
      </c>
    </row>
    <row r="1404" spans="1:31" x14ac:dyDescent="0.3">
      <c r="A1404" t="s">
        <v>2036</v>
      </c>
      <c r="B1404" t="s">
        <v>170</v>
      </c>
      <c r="C1404" t="s">
        <v>170</v>
      </c>
      <c r="D1404" t="s">
        <v>170</v>
      </c>
      <c r="E1404" s="2">
        <v>750</v>
      </c>
      <c r="F1404" s="301">
        <v>0.1188024710913987</v>
      </c>
      <c r="G1404" s="14">
        <v>129.09090909090901</v>
      </c>
      <c r="H1404" s="2">
        <v>1107</v>
      </c>
      <c r="I1404" s="301">
        <v>0.14256278171281392</v>
      </c>
      <c r="J1404" s="14">
        <v>223.636368</v>
      </c>
      <c r="L1404" t="s">
        <v>170</v>
      </c>
      <c r="M1404" t="s">
        <v>170</v>
      </c>
      <c r="N1404" t="s">
        <v>170</v>
      </c>
      <c r="O1404" s="2">
        <v>104147</v>
      </c>
      <c r="P1404" s="301">
        <v>0.13629112570683019</v>
      </c>
      <c r="Q1404" s="14">
        <v>582.42424242424204</v>
      </c>
      <c r="R1404" s="2">
        <v>105496</v>
      </c>
      <c r="S1404" s="301">
        <v>0.13270621503750507</v>
      </c>
      <c r="T1404" s="14">
        <v>552.12120000000004</v>
      </c>
      <c r="V1404" t="s">
        <v>170</v>
      </c>
      <c r="W1404" t="s">
        <v>170</v>
      </c>
      <c r="X1404" t="s">
        <v>170</v>
      </c>
      <c r="Y1404" s="2">
        <v>4587265</v>
      </c>
      <c r="Z1404" s="27">
        <v>0.13</v>
      </c>
      <c r="AA1404" s="14">
        <v>2661.82</v>
      </c>
      <c r="AB1404" s="2">
        <v>4637230</v>
      </c>
      <c r="AC1404" s="27">
        <v>0.127</v>
      </c>
      <c r="AD1404" s="14">
        <v>2895.15</v>
      </c>
    </row>
    <row r="1405" spans="1:31" x14ac:dyDescent="0.3">
      <c r="A1405" t="s">
        <v>2027</v>
      </c>
      <c r="B1405" t="s">
        <v>170</v>
      </c>
      <c r="C1405" t="s">
        <v>170</v>
      </c>
      <c r="D1405" t="s">
        <v>170</v>
      </c>
      <c r="E1405" s="2">
        <v>1150</v>
      </c>
      <c r="F1405" s="301">
        <v>0.18216378900681135</v>
      </c>
      <c r="G1405" s="14">
        <v>112.121212121212</v>
      </c>
      <c r="H1405" s="2">
        <v>1473</v>
      </c>
      <c r="I1405" s="301">
        <v>0.1896973599484868</v>
      </c>
      <c r="J1405" s="14">
        <v>198.78787199999999</v>
      </c>
      <c r="L1405" t="s">
        <v>170</v>
      </c>
      <c r="M1405" t="s">
        <v>170</v>
      </c>
      <c r="N1405" t="s">
        <v>170</v>
      </c>
      <c r="O1405" s="2">
        <v>142034</v>
      </c>
      <c r="P1405" s="301">
        <v>0.18587164055271799</v>
      </c>
      <c r="Q1405" s="14">
        <v>511.51515151515099</v>
      </c>
      <c r="R1405" s="2">
        <v>144586</v>
      </c>
      <c r="S1405" s="301">
        <v>0.18187856229063384</v>
      </c>
      <c r="T1405" s="14">
        <v>559.39390000000003</v>
      </c>
      <c r="V1405" t="s">
        <v>170</v>
      </c>
      <c r="W1405" t="s">
        <v>170</v>
      </c>
      <c r="X1405" t="s">
        <v>170</v>
      </c>
      <c r="Y1405" s="2">
        <v>7195146</v>
      </c>
      <c r="Z1405" s="27">
        <v>0.20300000000000001</v>
      </c>
      <c r="AA1405" s="14">
        <v>1241.21</v>
      </c>
      <c r="AB1405" s="2">
        <v>7309447</v>
      </c>
      <c r="AC1405" s="27">
        <v>0.20100000000000001</v>
      </c>
      <c r="AD1405" s="14">
        <v>1505.45</v>
      </c>
    </row>
    <row r="1406" spans="1:31" x14ac:dyDescent="0.3">
      <c r="A1406" t="s">
        <v>2035</v>
      </c>
      <c r="B1406" t="s">
        <v>170</v>
      </c>
      <c r="C1406" t="s">
        <v>170</v>
      </c>
      <c r="D1406" t="s">
        <v>170</v>
      </c>
      <c r="E1406" s="2">
        <v>0</v>
      </c>
      <c r="F1406" s="301">
        <v>0</v>
      </c>
      <c r="G1406" s="14">
        <v>10.303030303030299</v>
      </c>
      <c r="H1406" s="2">
        <v>408</v>
      </c>
      <c r="I1406" s="301">
        <v>5.2543464262717318E-2</v>
      </c>
      <c r="J1406" s="14">
        <v>150.909088</v>
      </c>
      <c r="L1406" t="s">
        <v>170</v>
      </c>
      <c r="M1406" t="s">
        <v>170</v>
      </c>
      <c r="N1406" t="s">
        <v>170</v>
      </c>
      <c r="O1406" s="2">
        <v>6900</v>
      </c>
      <c r="P1406" s="301">
        <v>9.029628960768225E-3</v>
      </c>
      <c r="Q1406" s="14">
        <v>330.30303030303003</v>
      </c>
      <c r="R1406" s="2">
        <v>6291</v>
      </c>
      <c r="S1406" s="301">
        <v>7.9136156707452845E-3</v>
      </c>
      <c r="T1406" s="14">
        <v>476.96969999999999</v>
      </c>
      <c r="V1406" t="s">
        <v>170</v>
      </c>
      <c r="W1406" t="s">
        <v>170</v>
      </c>
      <c r="X1406" t="s">
        <v>170</v>
      </c>
      <c r="Y1406" s="2">
        <v>282017</v>
      </c>
      <c r="Z1406" s="27">
        <v>8.0000000000000002E-3</v>
      </c>
      <c r="AA1406" s="14">
        <v>2501.21</v>
      </c>
      <c r="AB1406" s="2">
        <v>268609</v>
      </c>
      <c r="AC1406" s="27">
        <v>7.0000000000000001E-3</v>
      </c>
      <c r="AD1406" s="14">
        <v>2633.33</v>
      </c>
    </row>
    <row r="1407" spans="1:31" x14ac:dyDescent="0.3">
      <c r="A1407" t="s">
        <v>2036</v>
      </c>
      <c r="B1407" t="s">
        <v>170</v>
      </c>
      <c r="C1407" t="s">
        <v>170</v>
      </c>
      <c r="D1407" t="s">
        <v>170</v>
      </c>
      <c r="E1407" s="2">
        <v>1150</v>
      </c>
      <c r="F1407" s="301">
        <v>0.18216378900681135</v>
      </c>
      <c r="G1407" s="14">
        <v>112.121212121212</v>
      </c>
      <c r="H1407" s="2">
        <v>1065</v>
      </c>
      <c r="I1407" s="301">
        <v>0.13715389568576947</v>
      </c>
      <c r="J1407" s="14">
        <v>163.636368</v>
      </c>
      <c r="L1407" t="s">
        <v>170</v>
      </c>
      <c r="M1407" t="s">
        <v>170</v>
      </c>
      <c r="N1407" t="s">
        <v>170</v>
      </c>
      <c r="O1407" s="2">
        <v>135134</v>
      </c>
      <c r="P1407" s="301">
        <v>0.17684201159194976</v>
      </c>
      <c r="Q1407" s="14">
        <v>610.90909090909099</v>
      </c>
      <c r="R1407" s="2">
        <v>138295</v>
      </c>
      <c r="S1407" s="301">
        <v>0.17396494661988857</v>
      </c>
      <c r="T1407" s="14">
        <v>735.15150000000006</v>
      </c>
      <c r="V1407" t="s">
        <v>170</v>
      </c>
      <c r="W1407" t="s">
        <v>170</v>
      </c>
      <c r="X1407" t="s">
        <v>170</v>
      </c>
      <c r="Y1407" s="2">
        <v>6913129</v>
      </c>
      <c r="Z1407" s="27">
        <v>0.19500000000000001</v>
      </c>
      <c r="AA1407" s="14">
        <v>2683.64</v>
      </c>
      <c r="AB1407" s="2">
        <v>7040838</v>
      </c>
      <c r="AC1407" s="27">
        <v>0.193</v>
      </c>
      <c r="AD1407" s="14">
        <v>3023.64</v>
      </c>
    </row>
    <row r="1408" spans="1:31" x14ac:dyDescent="0.3">
      <c r="A1408" t="s">
        <v>2028</v>
      </c>
      <c r="B1408" t="s">
        <v>170</v>
      </c>
      <c r="C1408" t="s">
        <v>170</v>
      </c>
      <c r="D1408" t="s">
        <v>170</v>
      </c>
      <c r="E1408" s="2">
        <v>169</v>
      </c>
      <c r="F1408" s="301">
        <v>2.6770156819261842E-2</v>
      </c>
      <c r="G1408" s="14">
        <v>58.181818181818201</v>
      </c>
      <c r="H1408" s="2">
        <v>360</v>
      </c>
      <c r="I1408" s="301">
        <v>4.6361880231809399E-2</v>
      </c>
      <c r="J1408" s="14">
        <v>129.090912</v>
      </c>
      <c r="L1408" t="s">
        <v>170</v>
      </c>
      <c r="M1408" t="s">
        <v>170</v>
      </c>
      <c r="N1408" t="s">
        <v>170</v>
      </c>
      <c r="O1408" s="2">
        <v>23283</v>
      </c>
      <c r="P1408" s="301">
        <v>3.0469108854140083E-2</v>
      </c>
      <c r="Q1408" s="14">
        <v>49.090909090909101</v>
      </c>
      <c r="R1408" s="2">
        <v>27950</v>
      </c>
      <c r="S1408" s="301">
        <v>3.5159045938218197E-2</v>
      </c>
      <c r="T1408" s="14">
        <v>89.090909999999994</v>
      </c>
      <c r="V1408" t="s">
        <v>170</v>
      </c>
      <c r="W1408" t="s">
        <v>170</v>
      </c>
      <c r="X1408" t="s">
        <v>170</v>
      </c>
      <c r="Y1408" s="2">
        <v>1235980</v>
      </c>
      <c r="Z1408" s="27">
        <v>3.5000000000000003E-2</v>
      </c>
      <c r="AA1408" s="14">
        <v>441.21</v>
      </c>
      <c r="AB1408" s="2">
        <v>1503403</v>
      </c>
      <c r="AC1408" s="27">
        <v>4.1000000000000002E-2</v>
      </c>
      <c r="AD1408" s="14">
        <v>581.21</v>
      </c>
    </row>
    <row r="1409" spans="1:30" x14ac:dyDescent="0.3">
      <c r="A1409" t="s">
        <v>2035</v>
      </c>
      <c r="B1409" t="s">
        <v>170</v>
      </c>
      <c r="C1409" t="s">
        <v>170</v>
      </c>
      <c r="D1409" t="s">
        <v>170</v>
      </c>
      <c r="E1409" s="2">
        <v>0</v>
      </c>
      <c r="F1409" s="301">
        <v>0</v>
      </c>
      <c r="G1409" s="14">
        <v>10.303030303030299</v>
      </c>
      <c r="H1409" s="2">
        <v>137</v>
      </c>
      <c r="I1409" s="301">
        <v>1.7643271088216356E-2</v>
      </c>
      <c r="J1409" s="14">
        <v>113.939392</v>
      </c>
      <c r="L1409" t="s">
        <v>170</v>
      </c>
      <c r="M1409" t="s">
        <v>170</v>
      </c>
      <c r="N1409" t="s">
        <v>170</v>
      </c>
      <c r="O1409" s="2">
        <v>1370</v>
      </c>
      <c r="P1409" s="301">
        <v>1.7928393733699229E-3</v>
      </c>
      <c r="Q1409" s="14">
        <v>153.333333333333</v>
      </c>
      <c r="R1409" s="2">
        <v>1763</v>
      </c>
      <c r="S1409" s="301">
        <v>2.2177244361029939E-3</v>
      </c>
      <c r="T1409" s="14">
        <v>240</v>
      </c>
      <c r="V1409" t="s">
        <v>170</v>
      </c>
      <c r="W1409" t="s">
        <v>170</v>
      </c>
      <c r="X1409" t="s">
        <v>170</v>
      </c>
      <c r="Y1409" s="2">
        <v>70020</v>
      </c>
      <c r="Z1409" s="27">
        <v>2E-3</v>
      </c>
      <c r="AA1409" s="14">
        <v>1138.18</v>
      </c>
      <c r="AB1409" s="2">
        <v>81353</v>
      </c>
      <c r="AC1409" s="27">
        <v>2E-3</v>
      </c>
      <c r="AD1409" s="14">
        <v>1341.21</v>
      </c>
    </row>
    <row r="1410" spans="1:30" x14ac:dyDescent="0.3">
      <c r="A1410" t="s">
        <v>2036</v>
      </c>
      <c r="B1410" t="s">
        <v>170</v>
      </c>
      <c r="C1410" t="s">
        <v>170</v>
      </c>
      <c r="D1410" t="s">
        <v>170</v>
      </c>
      <c r="E1410" s="2">
        <v>169</v>
      </c>
      <c r="F1410" s="301">
        <v>2.6770156819261842E-2</v>
      </c>
      <c r="G1410" s="14">
        <v>58.181818181818201</v>
      </c>
      <c r="H1410" s="2">
        <v>223</v>
      </c>
      <c r="I1410" s="301">
        <v>2.8718609143593046E-2</v>
      </c>
      <c r="J1410" s="14">
        <v>81.212119999999999</v>
      </c>
      <c r="L1410" t="s">
        <v>170</v>
      </c>
      <c r="M1410" t="s">
        <v>170</v>
      </c>
      <c r="N1410" t="s">
        <v>170</v>
      </c>
      <c r="O1410" s="2">
        <v>21913</v>
      </c>
      <c r="P1410" s="301">
        <v>2.8676269480770161E-2</v>
      </c>
      <c r="Q1410" s="14">
        <v>158.18181818181799</v>
      </c>
      <c r="R1410" s="2">
        <v>26187</v>
      </c>
      <c r="S1410" s="301">
        <v>3.2941321502115206E-2</v>
      </c>
      <c r="T1410" s="14">
        <v>247.878784</v>
      </c>
      <c r="V1410" t="s">
        <v>170</v>
      </c>
      <c r="W1410" t="s">
        <v>170</v>
      </c>
      <c r="X1410" t="s">
        <v>170</v>
      </c>
      <c r="Y1410" s="2">
        <v>1165960</v>
      </c>
      <c r="Z1410" s="27">
        <v>3.3000000000000002E-2</v>
      </c>
      <c r="AA1410" s="14">
        <v>1234.55</v>
      </c>
      <c r="AB1410" s="2">
        <v>1422050</v>
      </c>
      <c r="AC1410" s="27">
        <v>3.9E-2</v>
      </c>
      <c r="AD1410" s="14">
        <v>1355.15</v>
      </c>
    </row>
    <row r="1411" spans="1:30" x14ac:dyDescent="0.3">
      <c r="A1411" t="s">
        <v>2029</v>
      </c>
      <c r="B1411" t="s">
        <v>170</v>
      </c>
      <c r="C1411" t="s">
        <v>170</v>
      </c>
      <c r="D1411" t="s">
        <v>170</v>
      </c>
      <c r="E1411" s="2">
        <v>155</v>
      </c>
      <c r="F1411" s="301">
        <v>2.4552510692222397E-2</v>
      </c>
      <c r="G1411" s="14">
        <v>49.090909090909101</v>
      </c>
      <c r="H1411" s="2">
        <v>390</v>
      </c>
      <c r="I1411" s="301">
        <v>5.0225370251126854E-2</v>
      </c>
      <c r="J1411" s="14">
        <v>231.515152</v>
      </c>
      <c r="L1411" t="s">
        <v>170</v>
      </c>
      <c r="M1411" t="s">
        <v>170</v>
      </c>
      <c r="N1411" t="s">
        <v>170</v>
      </c>
      <c r="O1411" s="2">
        <v>13981</v>
      </c>
      <c r="P1411" s="301">
        <v>1.829612210152182E-2</v>
      </c>
      <c r="Q1411" s="14">
        <v>53.3333333333333</v>
      </c>
      <c r="R1411" s="2">
        <v>16375</v>
      </c>
      <c r="S1411" s="301">
        <v>2.0598546591711019E-2</v>
      </c>
      <c r="T1411" s="14">
        <v>86.060609999999997</v>
      </c>
      <c r="V1411" t="s">
        <v>170</v>
      </c>
      <c r="W1411" t="s">
        <v>170</v>
      </c>
      <c r="X1411" t="s">
        <v>170</v>
      </c>
      <c r="Y1411" s="2">
        <v>840432</v>
      </c>
      <c r="Z1411" s="27">
        <v>2.4E-2</v>
      </c>
      <c r="AA1411" s="14">
        <v>598.17999999999995</v>
      </c>
      <c r="AB1411" s="2">
        <v>968078</v>
      </c>
      <c r="AC1411" s="27">
        <v>2.7E-2</v>
      </c>
      <c r="AD1411" s="14">
        <v>536.36</v>
      </c>
    </row>
    <row r="1412" spans="1:30" x14ac:dyDescent="0.3">
      <c r="A1412" t="s">
        <v>2035</v>
      </c>
      <c r="B1412" t="s">
        <v>170</v>
      </c>
      <c r="C1412" t="s">
        <v>170</v>
      </c>
      <c r="D1412" t="s">
        <v>170</v>
      </c>
      <c r="E1412" s="2">
        <v>0</v>
      </c>
      <c r="F1412" s="301">
        <v>0</v>
      </c>
      <c r="G1412" s="14">
        <v>10.303030303030299</v>
      </c>
      <c r="H1412" s="2">
        <v>246</v>
      </c>
      <c r="I1412" s="301">
        <v>3.168061815840309E-2</v>
      </c>
      <c r="J1412" s="14">
        <v>215.75756799999999</v>
      </c>
      <c r="L1412" t="s">
        <v>170</v>
      </c>
      <c r="M1412" t="s">
        <v>170</v>
      </c>
      <c r="N1412" t="s">
        <v>170</v>
      </c>
      <c r="O1412" s="2">
        <v>2243</v>
      </c>
      <c r="P1412" s="301">
        <v>2.9352837331888594E-3</v>
      </c>
      <c r="Q1412" s="14">
        <v>175.75757575757501</v>
      </c>
      <c r="R1412" s="2">
        <v>2537</v>
      </c>
      <c r="S1412" s="301">
        <v>3.1913595543921133E-3</v>
      </c>
      <c r="T1412" s="14">
        <v>324.24243200000001</v>
      </c>
      <c r="V1412" t="s">
        <v>170</v>
      </c>
      <c r="W1412" t="s">
        <v>170</v>
      </c>
      <c r="X1412" t="s">
        <v>170</v>
      </c>
      <c r="Y1412" s="2">
        <v>118219</v>
      </c>
      <c r="Z1412" s="27">
        <v>3.0000000000000001E-3</v>
      </c>
      <c r="AA1412" s="14">
        <v>1358.79</v>
      </c>
      <c r="AB1412" s="2">
        <v>127195</v>
      </c>
      <c r="AC1412" s="27">
        <v>3.0000000000000001E-3</v>
      </c>
      <c r="AD1412" s="14">
        <v>1727.27</v>
      </c>
    </row>
    <row r="1413" spans="1:30" x14ac:dyDescent="0.3">
      <c r="A1413" t="s">
        <v>2036</v>
      </c>
      <c r="B1413" t="s">
        <v>170</v>
      </c>
      <c r="C1413" t="s">
        <v>170</v>
      </c>
      <c r="D1413" t="s">
        <v>170</v>
      </c>
      <c r="E1413" s="2">
        <v>155</v>
      </c>
      <c r="F1413" s="301">
        <v>2.4552510692222397E-2</v>
      </c>
      <c r="G1413" s="14">
        <v>49.090909090909101</v>
      </c>
      <c r="H1413" s="2">
        <v>144</v>
      </c>
      <c r="I1413" s="301">
        <v>1.854475209272376E-2</v>
      </c>
      <c r="J1413" s="14">
        <v>71.515150000000006</v>
      </c>
      <c r="L1413" t="s">
        <v>170</v>
      </c>
      <c r="M1413" t="s">
        <v>170</v>
      </c>
      <c r="N1413" t="s">
        <v>170</v>
      </c>
      <c r="O1413" s="2">
        <v>11738</v>
      </c>
      <c r="P1413" s="301">
        <v>1.536083836833296E-2</v>
      </c>
      <c r="Q1413" s="14">
        <v>186.06060606060601</v>
      </c>
      <c r="R1413" s="2">
        <v>13838</v>
      </c>
      <c r="S1413" s="301">
        <v>1.7407187037318906E-2</v>
      </c>
      <c r="T1413" s="14">
        <v>332.72726399999999</v>
      </c>
      <c r="V1413" t="s">
        <v>170</v>
      </c>
      <c r="W1413" t="s">
        <v>170</v>
      </c>
      <c r="X1413" t="s">
        <v>170</v>
      </c>
      <c r="Y1413" s="2">
        <v>722213</v>
      </c>
      <c r="Z1413" s="27">
        <v>0.02</v>
      </c>
      <c r="AA1413" s="14">
        <v>1378.18</v>
      </c>
      <c r="AB1413" s="2">
        <v>840883</v>
      </c>
      <c r="AC1413" s="27">
        <v>2.3E-2</v>
      </c>
      <c r="AD1413" s="14">
        <v>1776.97</v>
      </c>
    </row>
    <row r="1414" spans="1:30" x14ac:dyDescent="0.3">
      <c r="A1414" t="s">
        <v>2030</v>
      </c>
      <c r="B1414" t="s">
        <v>170</v>
      </c>
      <c r="C1414" t="s">
        <v>170</v>
      </c>
      <c r="D1414" t="s">
        <v>170</v>
      </c>
      <c r="E1414" s="2">
        <v>3427</v>
      </c>
      <c r="F1414" s="301">
        <v>0.54284809124029776</v>
      </c>
      <c r="G1414" s="14">
        <v>191.51515151515099</v>
      </c>
      <c r="H1414" s="2">
        <v>3582</v>
      </c>
      <c r="I1414" s="301">
        <v>0.46130070830650355</v>
      </c>
      <c r="J1414" s="14">
        <v>249.090912</v>
      </c>
      <c r="L1414" t="s">
        <v>170</v>
      </c>
      <c r="M1414" t="s">
        <v>170</v>
      </c>
      <c r="N1414" t="s">
        <v>170</v>
      </c>
      <c r="O1414" s="2">
        <v>383706</v>
      </c>
      <c r="P1414" s="301">
        <v>0.50213374058268589</v>
      </c>
      <c r="Q1414" s="14">
        <v>145.45454545454501</v>
      </c>
      <c r="R1414" s="2">
        <v>399881</v>
      </c>
      <c r="S1414" s="301">
        <v>0.50302091051236608</v>
      </c>
      <c r="T1414" s="14">
        <v>142.42424</v>
      </c>
      <c r="V1414" t="s">
        <v>170</v>
      </c>
      <c r="W1414" t="s">
        <v>170</v>
      </c>
      <c r="X1414" t="s">
        <v>170</v>
      </c>
      <c r="Y1414" s="2">
        <v>17995621</v>
      </c>
      <c r="Z1414" s="27">
        <v>0.50800000000000001</v>
      </c>
      <c r="AA1414" s="14">
        <v>1210.9100000000001</v>
      </c>
      <c r="AB1414" s="2">
        <v>18497792</v>
      </c>
      <c r="AC1414" s="27">
        <v>0.50800000000000001</v>
      </c>
      <c r="AD1414" s="14">
        <v>1480</v>
      </c>
    </row>
    <row r="1415" spans="1:30" x14ac:dyDescent="0.3">
      <c r="A1415" t="s">
        <v>2025</v>
      </c>
      <c r="B1415" t="s">
        <v>170</v>
      </c>
      <c r="C1415" t="s">
        <v>170</v>
      </c>
      <c r="D1415" t="s">
        <v>170</v>
      </c>
      <c r="E1415" s="2">
        <v>846</v>
      </c>
      <c r="F1415" s="301">
        <v>0.13400918739109774</v>
      </c>
      <c r="G1415" s="14">
        <v>133.939393939393</v>
      </c>
      <c r="H1415" s="2">
        <v>671</v>
      </c>
      <c r="I1415" s="301">
        <v>8.6413393432066971E-2</v>
      </c>
      <c r="J1415" s="14">
        <v>193.33332799999999</v>
      </c>
      <c r="L1415" t="s">
        <v>170</v>
      </c>
      <c r="M1415" t="s">
        <v>170</v>
      </c>
      <c r="N1415" t="s">
        <v>170</v>
      </c>
      <c r="O1415" s="2">
        <v>89972</v>
      </c>
      <c r="P1415" s="301">
        <v>0.11774112708090417</v>
      </c>
      <c r="Q1415" s="14">
        <v>38.181818181818102</v>
      </c>
      <c r="R1415" s="2">
        <v>93141</v>
      </c>
      <c r="S1415" s="301">
        <v>0.11716453301365228</v>
      </c>
      <c r="T1415" s="14">
        <v>29.090910000000001</v>
      </c>
      <c r="V1415" t="s">
        <v>170</v>
      </c>
      <c r="W1415" t="s">
        <v>170</v>
      </c>
      <c r="X1415" t="s">
        <v>170</v>
      </c>
      <c r="Y1415" s="2">
        <v>3255518</v>
      </c>
      <c r="Z1415" s="27">
        <v>9.1999999999999998E-2</v>
      </c>
      <c r="AA1415" s="14">
        <v>412.73</v>
      </c>
      <c r="AB1415" s="2">
        <v>3199308</v>
      </c>
      <c r="AC1415" s="27">
        <v>8.7999999999999995E-2</v>
      </c>
      <c r="AD1415" s="14">
        <v>523.03</v>
      </c>
    </row>
    <row r="1416" spans="1:30" x14ac:dyDescent="0.3">
      <c r="A1416" t="s">
        <v>2035</v>
      </c>
      <c r="B1416" t="s">
        <v>170</v>
      </c>
      <c r="C1416" t="s">
        <v>170</v>
      </c>
      <c r="D1416" t="s">
        <v>170</v>
      </c>
      <c r="E1416" s="2">
        <v>0</v>
      </c>
      <c r="F1416" s="301">
        <v>0</v>
      </c>
      <c r="G1416" s="14">
        <v>10.303030303030299</v>
      </c>
      <c r="H1416" s="2">
        <v>0</v>
      </c>
      <c r="I1416" s="301">
        <v>0</v>
      </c>
      <c r="J1416" s="14">
        <v>11.515152</v>
      </c>
      <c r="L1416" t="s">
        <v>170</v>
      </c>
      <c r="M1416" t="s">
        <v>170</v>
      </c>
      <c r="N1416" t="s">
        <v>170</v>
      </c>
      <c r="O1416" s="2">
        <v>1720</v>
      </c>
      <c r="P1416" s="301">
        <v>2.2508640308001953E-3</v>
      </c>
      <c r="Q1416" s="14">
        <v>183.030303030303</v>
      </c>
      <c r="R1416" s="2">
        <v>2301</v>
      </c>
      <c r="S1416" s="301">
        <v>2.894488898169591E-3</v>
      </c>
      <c r="T1416" s="14">
        <v>240</v>
      </c>
      <c r="V1416" t="s">
        <v>170</v>
      </c>
      <c r="W1416" t="s">
        <v>170</v>
      </c>
      <c r="X1416" t="s">
        <v>170</v>
      </c>
      <c r="Y1416" s="2">
        <v>63661</v>
      </c>
      <c r="Z1416" s="27">
        <v>2E-3</v>
      </c>
      <c r="AA1416" s="14">
        <v>1050.9100000000001</v>
      </c>
      <c r="AB1416" s="2">
        <v>70200</v>
      </c>
      <c r="AC1416" s="27">
        <v>2E-3</v>
      </c>
      <c r="AD1416" s="14">
        <v>1404.85</v>
      </c>
    </row>
    <row r="1417" spans="1:30" x14ac:dyDescent="0.3">
      <c r="A1417" t="s">
        <v>2036</v>
      </c>
      <c r="B1417" t="s">
        <v>170</v>
      </c>
      <c r="C1417" t="s">
        <v>170</v>
      </c>
      <c r="D1417" t="s">
        <v>170</v>
      </c>
      <c r="E1417" s="2">
        <v>846</v>
      </c>
      <c r="F1417" s="301">
        <v>0.13400918739109774</v>
      </c>
      <c r="G1417" s="14">
        <v>133.939393939393</v>
      </c>
      <c r="H1417" s="2">
        <v>671</v>
      </c>
      <c r="I1417" s="301">
        <v>8.6413393432066971E-2</v>
      </c>
      <c r="J1417" s="14">
        <v>193.33332799999999</v>
      </c>
      <c r="L1417" t="s">
        <v>170</v>
      </c>
      <c r="M1417" t="s">
        <v>170</v>
      </c>
      <c r="N1417" t="s">
        <v>170</v>
      </c>
      <c r="O1417" s="2">
        <v>88252</v>
      </c>
      <c r="P1417" s="301">
        <v>0.11549026305010397</v>
      </c>
      <c r="Q1417" s="14">
        <v>182.42424242424201</v>
      </c>
      <c r="R1417" s="2">
        <v>90840</v>
      </c>
      <c r="S1417" s="301">
        <v>0.11427004411548268</v>
      </c>
      <c r="T1417" s="14">
        <v>240</v>
      </c>
      <c r="V1417" t="s">
        <v>170</v>
      </c>
      <c r="W1417" t="s">
        <v>170</v>
      </c>
      <c r="X1417" t="s">
        <v>170</v>
      </c>
      <c r="Y1417" s="2">
        <v>3191857</v>
      </c>
      <c r="Z1417" s="27">
        <v>0.09</v>
      </c>
      <c r="AA1417" s="14">
        <v>1185.45</v>
      </c>
      <c r="AB1417" s="2">
        <v>3129108</v>
      </c>
      <c r="AC1417" s="27">
        <v>8.5999999999999993E-2</v>
      </c>
      <c r="AD1417" s="14">
        <v>1546.06</v>
      </c>
    </row>
    <row r="1418" spans="1:30" x14ac:dyDescent="0.3">
      <c r="A1418" t="s">
        <v>2026</v>
      </c>
      <c r="B1418" t="s">
        <v>170</v>
      </c>
      <c r="C1418" t="s">
        <v>170</v>
      </c>
      <c r="D1418" t="s">
        <v>170</v>
      </c>
      <c r="E1418" s="2">
        <v>755</v>
      </c>
      <c r="F1418" s="301">
        <v>0.11959448756534136</v>
      </c>
      <c r="G1418" s="14">
        <v>115.151515151515</v>
      </c>
      <c r="H1418" s="2">
        <v>856</v>
      </c>
      <c r="I1418" s="301">
        <v>0.11023824855119124</v>
      </c>
      <c r="J1418" s="14">
        <v>169.69697600000001</v>
      </c>
      <c r="L1418" t="s">
        <v>170</v>
      </c>
      <c r="M1418" t="s">
        <v>170</v>
      </c>
      <c r="N1418" t="s">
        <v>170</v>
      </c>
      <c r="O1418" s="2">
        <v>102918</v>
      </c>
      <c r="P1418" s="301">
        <v>0.13468280483831074</v>
      </c>
      <c r="Q1418" s="14">
        <v>79.393939393939405</v>
      </c>
      <c r="R1418" s="2">
        <v>105873</v>
      </c>
      <c r="S1418" s="301">
        <v>0.13318045333155545</v>
      </c>
      <c r="T1418" s="14">
        <v>50.303031900000001</v>
      </c>
      <c r="V1418" t="s">
        <v>170</v>
      </c>
      <c r="W1418" t="s">
        <v>170</v>
      </c>
      <c r="X1418" t="s">
        <v>170</v>
      </c>
      <c r="Y1418" s="2">
        <v>4637444</v>
      </c>
      <c r="Z1418" s="27">
        <v>0.13100000000000001</v>
      </c>
      <c r="AA1418" s="14">
        <v>757.58</v>
      </c>
      <c r="AB1418" s="2">
        <v>4690779</v>
      </c>
      <c r="AC1418" s="27">
        <v>0.129</v>
      </c>
      <c r="AD1418" s="14">
        <v>973.33</v>
      </c>
    </row>
    <row r="1419" spans="1:30" x14ac:dyDescent="0.3">
      <c r="A1419" t="s">
        <v>2035</v>
      </c>
      <c r="B1419" t="s">
        <v>170</v>
      </c>
      <c r="C1419" t="s">
        <v>170</v>
      </c>
      <c r="D1419" t="s">
        <v>170</v>
      </c>
      <c r="E1419" s="2">
        <v>0</v>
      </c>
      <c r="F1419" s="301">
        <v>0</v>
      </c>
      <c r="G1419" s="14">
        <v>10.303030303030299</v>
      </c>
      <c r="H1419" s="2">
        <v>168</v>
      </c>
      <c r="I1419" s="301">
        <v>2.163554410817772E-2</v>
      </c>
      <c r="J1419" s="14">
        <v>148.484848</v>
      </c>
      <c r="L1419" t="s">
        <v>170</v>
      </c>
      <c r="M1419" t="s">
        <v>170</v>
      </c>
      <c r="N1419" t="s">
        <v>170</v>
      </c>
      <c r="O1419" s="2">
        <v>3025</v>
      </c>
      <c r="P1419" s="301">
        <v>3.958641682075925E-3</v>
      </c>
      <c r="Q1419" s="14">
        <v>263.636363636363</v>
      </c>
      <c r="R1419" s="2">
        <v>3320</v>
      </c>
      <c r="S1419" s="301">
        <v>4.1763160112659901E-3</v>
      </c>
      <c r="T1419" s="14">
        <v>378.18182400000001</v>
      </c>
      <c r="V1419" t="s">
        <v>170</v>
      </c>
      <c r="W1419" t="s">
        <v>170</v>
      </c>
      <c r="X1419" t="s">
        <v>170</v>
      </c>
      <c r="Y1419" s="2">
        <v>105581</v>
      </c>
      <c r="Z1419" s="27">
        <v>3.0000000000000001E-3</v>
      </c>
      <c r="AA1419" s="14">
        <v>1590.91</v>
      </c>
      <c r="AB1419" s="2">
        <v>127988</v>
      </c>
      <c r="AC1419" s="27">
        <v>4.0000000000000001E-3</v>
      </c>
      <c r="AD1419" s="14">
        <v>1926.06</v>
      </c>
    </row>
    <row r="1420" spans="1:30" x14ac:dyDescent="0.3">
      <c r="A1420" t="s">
        <v>2036</v>
      </c>
      <c r="B1420" t="s">
        <v>170</v>
      </c>
      <c r="C1420" t="s">
        <v>170</v>
      </c>
      <c r="D1420" t="s">
        <v>170</v>
      </c>
      <c r="E1420" s="2">
        <v>755</v>
      </c>
      <c r="F1420" s="301">
        <v>0.11959448756534136</v>
      </c>
      <c r="G1420" s="14">
        <v>115.151515151515</v>
      </c>
      <c r="H1420" s="2">
        <v>688</v>
      </c>
      <c r="I1420" s="301">
        <v>8.8602704443013519E-2</v>
      </c>
      <c r="J1420" s="14">
        <v>125.454544</v>
      </c>
      <c r="L1420" t="s">
        <v>170</v>
      </c>
      <c r="M1420" t="s">
        <v>170</v>
      </c>
      <c r="N1420" t="s">
        <v>170</v>
      </c>
      <c r="O1420" s="2">
        <v>99893</v>
      </c>
      <c r="P1420" s="301">
        <v>0.13072416315623483</v>
      </c>
      <c r="Q1420" s="14">
        <v>287.87878787878702</v>
      </c>
      <c r="R1420" s="2">
        <v>102553</v>
      </c>
      <c r="S1420" s="301">
        <v>0.12900413732028948</v>
      </c>
      <c r="T1420" s="14">
        <v>375.15152</v>
      </c>
      <c r="V1420" t="s">
        <v>170</v>
      </c>
      <c r="W1420" t="s">
        <v>170</v>
      </c>
      <c r="X1420" t="s">
        <v>170</v>
      </c>
      <c r="Y1420" s="2">
        <v>4531863</v>
      </c>
      <c r="Z1420" s="27">
        <v>0.128</v>
      </c>
      <c r="AA1420" s="14">
        <v>1812.73</v>
      </c>
      <c r="AB1420" s="2">
        <v>4562791</v>
      </c>
      <c r="AC1420" s="27">
        <v>0.125</v>
      </c>
      <c r="AD1420" s="14">
        <v>1868.48</v>
      </c>
    </row>
    <row r="1421" spans="1:30" x14ac:dyDescent="0.3">
      <c r="A1421" t="s">
        <v>2027</v>
      </c>
      <c r="B1421" t="s">
        <v>170</v>
      </c>
      <c r="C1421" t="s">
        <v>170</v>
      </c>
      <c r="D1421" t="s">
        <v>170</v>
      </c>
      <c r="E1421" s="2">
        <v>1289</v>
      </c>
      <c r="F1421" s="301">
        <v>0.20418184698241723</v>
      </c>
      <c r="G1421" s="14">
        <v>124.84848484848401</v>
      </c>
      <c r="H1421" s="2">
        <v>1045</v>
      </c>
      <c r="I1421" s="301">
        <v>0.13457823567289118</v>
      </c>
      <c r="J1421" s="14">
        <v>155.75756799999999</v>
      </c>
      <c r="L1421" t="s">
        <v>170</v>
      </c>
      <c r="M1421" t="s">
        <v>170</v>
      </c>
      <c r="N1421" t="s">
        <v>170</v>
      </c>
      <c r="O1421" s="2">
        <v>146233</v>
      </c>
      <c r="P1421" s="301">
        <v>0.19136662780000288</v>
      </c>
      <c r="Q1421" s="14">
        <v>83.636363636363598</v>
      </c>
      <c r="R1421" s="2">
        <v>149066</v>
      </c>
      <c r="S1421" s="301">
        <v>0.18751407305282411</v>
      </c>
      <c r="T1421" s="14">
        <v>64.848489999999998</v>
      </c>
      <c r="V1421" t="s">
        <v>170</v>
      </c>
      <c r="W1421" t="s">
        <v>170</v>
      </c>
      <c r="X1421" t="s">
        <v>170</v>
      </c>
      <c r="Y1421" s="2">
        <v>7477809</v>
      </c>
      <c r="Z1421" s="27">
        <v>0.21099999999999999</v>
      </c>
      <c r="AA1421" s="14">
        <v>717.58</v>
      </c>
      <c r="AB1421" s="2">
        <v>7530762</v>
      </c>
      <c r="AC1421" s="27">
        <v>0.20699999999999999</v>
      </c>
      <c r="AD1421" s="14">
        <v>807.88</v>
      </c>
    </row>
    <row r="1422" spans="1:30" x14ac:dyDescent="0.3">
      <c r="A1422" t="s">
        <v>2035</v>
      </c>
      <c r="B1422" t="s">
        <v>170</v>
      </c>
      <c r="C1422" t="s">
        <v>170</v>
      </c>
      <c r="D1422" t="s">
        <v>170</v>
      </c>
      <c r="E1422" s="2">
        <v>117</v>
      </c>
      <c r="F1422" s="301">
        <v>1.8533185490258196E-2</v>
      </c>
      <c r="G1422" s="14">
        <v>55.151515151515099</v>
      </c>
      <c r="H1422" s="2">
        <v>69</v>
      </c>
      <c r="I1422" s="301">
        <v>8.8860270444301344E-3</v>
      </c>
      <c r="J1422" s="14">
        <v>44.242424</v>
      </c>
      <c r="L1422" t="s">
        <v>170</v>
      </c>
      <c r="M1422" t="s">
        <v>170</v>
      </c>
      <c r="N1422" t="s">
        <v>170</v>
      </c>
      <c r="O1422" s="2">
        <v>7918</v>
      </c>
      <c r="P1422" s="301">
        <v>1.0361826392951131E-2</v>
      </c>
      <c r="Q1422" s="14">
        <v>407.27272727272702</v>
      </c>
      <c r="R1422" s="2">
        <v>7267</v>
      </c>
      <c r="S1422" s="301">
        <v>9.1413519439367315E-3</v>
      </c>
      <c r="T1422" s="14">
        <v>428.48486300000002</v>
      </c>
      <c r="V1422" t="s">
        <v>170</v>
      </c>
      <c r="W1422" t="s">
        <v>170</v>
      </c>
      <c r="X1422" t="s">
        <v>170</v>
      </c>
      <c r="Y1422" s="2">
        <v>291373</v>
      </c>
      <c r="Z1422" s="27">
        <v>8.0000000000000002E-3</v>
      </c>
      <c r="AA1422" s="14">
        <v>2187.88</v>
      </c>
      <c r="AB1422" s="2">
        <v>269072</v>
      </c>
      <c r="AC1422" s="27">
        <v>7.0000000000000001E-3</v>
      </c>
      <c r="AD1422" s="14">
        <v>2283.0300000000002</v>
      </c>
    </row>
    <row r="1423" spans="1:30" x14ac:dyDescent="0.3">
      <c r="A1423" t="s">
        <v>2036</v>
      </c>
      <c r="B1423" t="s">
        <v>170</v>
      </c>
      <c r="C1423" t="s">
        <v>170</v>
      </c>
      <c r="D1423" t="s">
        <v>170</v>
      </c>
      <c r="E1423" s="2">
        <v>1172</v>
      </c>
      <c r="F1423" s="301">
        <v>0.18564866149215903</v>
      </c>
      <c r="G1423" s="14">
        <v>126.666666666666</v>
      </c>
      <c r="H1423" s="2">
        <v>976</v>
      </c>
      <c r="I1423" s="301">
        <v>0.12569220862846103</v>
      </c>
      <c r="J1423" s="14">
        <v>151.515152</v>
      </c>
      <c r="L1423" t="s">
        <v>170</v>
      </c>
      <c r="M1423" t="s">
        <v>170</v>
      </c>
      <c r="N1423" t="s">
        <v>170</v>
      </c>
      <c r="O1423" s="2">
        <v>138315</v>
      </c>
      <c r="P1423" s="301">
        <v>0.18100480140705175</v>
      </c>
      <c r="Q1423" s="14">
        <v>408.48484848484799</v>
      </c>
      <c r="R1423" s="2">
        <v>141799</v>
      </c>
      <c r="S1423" s="301">
        <v>0.17837272110888738</v>
      </c>
      <c r="T1423" s="14">
        <v>421.81817599999999</v>
      </c>
      <c r="V1423" t="s">
        <v>170</v>
      </c>
      <c r="W1423" t="s">
        <v>170</v>
      </c>
      <c r="X1423" t="s">
        <v>170</v>
      </c>
      <c r="Y1423" s="2">
        <v>7186436</v>
      </c>
      <c r="Z1423" s="27">
        <v>0.20300000000000001</v>
      </c>
      <c r="AA1423" s="14">
        <v>2256.9699999999998</v>
      </c>
      <c r="AB1423" s="2">
        <v>7261690</v>
      </c>
      <c r="AC1423" s="27">
        <v>0.19900000000000001</v>
      </c>
      <c r="AD1423" s="14">
        <v>2262.42</v>
      </c>
    </row>
    <row r="1424" spans="1:30" x14ac:dyDescent="0.3">
      <c r="A1424" t="s">
        <v>2028</v>
      </c>
      <c r="B1424" t="s">
        <v>170</v>
      </c>
      <c r="C1424" t="s">
        <v>170</v>
      </c>
      <c r="D1424" t="s">
        <v>170</v>
      </c>
      <c r="E1424" s="2">
        <v>263</v>
      </c>
      <c r="F1424" s="301">
        <v>4.166006652938381E-2</v>
      </c>
      <c r="G1424" s="14">
        <v>60</v>
      </c>
      <c r="H1424" s="2">
        <v>667</v>
      </c>
      <c r="I1424" s="301">
        <v>8.5898261429491307E-2</v>
      </c>
      <c r="J1424" s="14">
        <v>246.060608</v>
      </c>
      <c r="L1424" t="s">
        <v>170</v>
      </c>
      <c r="M1424" t="s">
        <v>170</v>
      </c>
      <c r="N1424" t="s">
        <v>170</v>
      </c>
      <c r="O1424" s="2">
        <v>25599</v>
      </c>
      <c r="P1424" s="301">
        <v>3.3499923444450116E-2</v>
      </c>
      <c r="Q1424" s="14">
        <v>61.212121212121197</v>
      </c>
      <c r="R1424" s="2">
        <v>30817</v>
      </c>
      <c r="S1424" s="301">
        <v>3.8765521240718075E-2</v>
      </c>
      <c r="T1424" s="14">
        <v>48.484848</v>
      </c>
      <c r="V1424" t="s">
        <v>170</v>
      </c>
      <c r="W1424" t="s">
        <v>170</v>
      </c>
      <c r="X1424" t="s">
        <v>170</v>
      </c>
      <c r="Y1424" s="2">
        <v>1427224</v>
      </c>
      <c r="Z1424" s="27">
        <v>0.04</v>
      </c>
      <c r="AA1424" s="14">
        <v>443.64</v>
      </c>
      <c r="AB1424" s="2">
        <v>1735473</v>
      </c>
      <c r="AC1424" s="27">
        <v>4.8000000000000001E-2</v>
      </c>
      <c r="AD1424" s="14">
        <v>575.76</v>
      </c>
    </row>
    <row r="1425" spans="1:31" x14ac:dyDescent="0.3">
      <c r="A1425" t="s">
        <v>2035</v>
      </c>
      <c r="B1425" t="s">
        <v>170</v>
      </c>
      <c r="C1425" t="s">
        <v>170</v>
      </c>
      <c r="D1425" t="s">
        <v>170</v>
      </c>
      <c r="E1425" s="2">
        <v>41</v>
      </c>
      <c r="F1425" s="301">
        <v>6.4945350863297958E-3</v>
      </c>
      <c r="G1425" s="14">
        <v>29.696969696969699</v>
      </c>
      <c r="H1425" s="2">
        <v>0</v>
      </c>
      <c r="I1425" s="301">
        <v>0</v>
      </c>
      <c r="J1425" s="14">
        <v>11.515152</v>
      </c>
      <c r="L1425" t="s">
        <v>170</v>
      </c>
      <c r="M1425" t="s">
        <v>170</v>
      </c>
      <c r="N1425" t="s">
        <v>170</v>
      </c>
      <c r="O1425" s="2">
        <v>1597</v>
      </c>
      <c r="P1425" s="301">
        <v>2.0899010797604139E-3</v>
      </c>
      <c r="Q1425" s="14">
        <v>147.272727272727</v>
      </c>
      <c r="R1425" s="2">
        <v>1757</v>
      </c>
      <c r="S1425" s="301">
        <v>2.2101768770464891E-3</v>
      </c>
      <c r="T1425" s="14">
        <v>186.66667200000001</v>
      </c>
      <c r="V1425" t="s">
        <v>170</v>
      </c>
      <c r="W1425" t="s">
        <v>170</v>
      </c>
      <c r="X1425" t="s">
        <v>170</v>
      </c>
      <c r="Y1425" s="2">
        <v>80853</v>
      </c>
      <c r="Z1425" s="27">
        <v>2E-3</v>
      </c>
      <c r="AA1425" s="14">
        <v>1152.73</v>
      </c>
      <c r="AB1425" s="2">
        <v>87967</v>
      </c>
      <c r="AC1425" s="27">
        <v>2E-3</v>
      </c>
      <c r="AD1425" s="14">
        <v>1367.27</v>
      </c>
    </row>
    <row r="1426" spans="1:31" x14ac:dyDescent="0.3">
      <c r="A1426" t="s">
        <v>2036</v>
      </c>
      <c r="B1426" t="s">
        <v>170</v>
      </c>
      <c r="C1426" t="s">
        <v>170</v>
      </c>
      <c r="D1426" t="s">
        <v>170</v>
      </c>
      <c r="E1426" s="2">
        <v>222</v>
      </c>
      <c r="F1426" s="301">
        <v>3.5165531443054017E-2</v>
      </c>
      <c r="G1426" s="14">
        <v>63.030303030303003</v>
      </c>
      <c r="H1426" s="2">
        <v>667</v>
      </c>
      <c r="I1426" s="301">
        <v>8.5898261429491307E-2</v>
      </c>
      <c r="J1426" s="14">
        <v>246.060608</v>
      </c>
      <c r="L1426" t="s">
        <v>170</v>
      </c>
      <c r="M1426" t="s">
        <v>170</v>
      </c>
      <c r="N1426" t="s">
        <v>170</v>
      </c>
      <c r="O1426" s="2">
        <v>24002</v>
      </c>
      <c r="P1426" s="301">
        <v>3.1410022364689705E-2</v>
      </c>
      <c r="Q1426" s="14">
        <v>149.09090909090901</v>
      </c>
      <c r="R1426" s="2">
        <v>29060</v>
      </c>
      <c r="S1426" s="301">
        <v>3.6555344363671582E-2</v>
      </c>
      <c r="T1426" s="14">
        <v>196.363632</v>
      </c>
      <c r="V1426" t="s">
        <v>170</v>
      </c>
      <c r="W1426" t="s">
        <v>170</v>
      </c>
      <c r="X1426" t="s">
        <v>170</v>
      </c>
      <c r="Y1426" s="2">
        <v>1346371</v>
      </c>
      <c r="Z1426" s="27">
        <v>3.7999999999999999E-2</v>
      </c>
      <c r="AA1426" s="14">
        <v>1190.3</v>
      </c>
      <c r="AB1426" s="2">
        <v>1647506</v>
      </c>
      <c r="AC1426" s="27">
        <v>4.4999999999999998E-2</v>
      </c>
      <c r="AD1426" s="14">
        <v>1399.39</v>
      </c>
    </row>
    <row r="1427" spans="1:31" x14ac:dyDescent="0.3">
      <c r="A1427" t="s">
        <v>2029</v>
      </c>
      <c r="B1427" t="s">
        <v>170</v>
      </c>
      <c r="C1427" t="s">
        <v>170</v>
      </c>
      <c r="D1427" t="s">
        <v>170</v>
      </c>
      <c r="E1427" s="2">
        <v>274</v>
      </c>
      <c r="F1427" s="301">
        <v>4.3402502772057656E-2</v>
      </c>
      <c r="G1427" s="14">
        <v>70.303030303030297</v>
      </c>
      <c r="H1427" s="2">
        <v>343</v>
      </c>
      <c r="I1427" s="301">
        <v>4.4172569220862844E-2</v>
      </c>
      <c r="J1427" s="14">
        <v>108.484848</v>
      </c>
      <c r="L1427" t="s">
        <v>170</v>
      </c>
      <c r="M1427" t="s">
        <v>170</v>
      </c>
      <c r="N1427" t="s">
        <v>170</v>
      </c>
      <c r="O1427" s="2">
        <v>18984</v>
      </c>
      <c r="P1427" s="301">
        <v>2.484325741901797E-2</v>
      </c>
      <c r="Q1427" s="14">
        <v>101.818181818181</v>
      </c>
      <c r="R1427" s="2">
        <v>20984</v>
      </c>
      <c r="S1427" s="301">
        <v>2.6396329873616124E-2</v>
      </c>
      <c r="T1427" s="14">
        <v>130.30302399999999</v>
      </c>
      <c r="V1427" t="s">
        <v>170</v>
      </c>
      <c r="W1427" t="s">
        <v>170</v>
      </c>
      <c r="X1427" t="s">
        <v>170</v>
      </c>
      <c r="Y1427" s="2">
        <v>1197626</v>
      </c>
      <c r="Z1427" s="27">
        <v>3.4000000000000002E-2</v>
      </c>
      <c r="AA1427" s="14">
        <v>640.61</v>
      </c>
      <c r="AB1427" s="2">
        <v>1341470</v>
      </c>
      <c r="AC1427" s="27">
        <v>3.6999999999999998E-2</v>
      </c>
      <c r="AD1427" s="14">
        <v>718.79</v>
      </c>
    </row>
    <row r="1428" spans="1:31" x14ac:dyDescent="0.3">
      <c r="A1428" t="s">
        <v>2035</v>
      </c>
      <c r="B1428" t="s">
        <v>170</v>
      </c>
      <c r="C1428" t="s">
        <v>170</v>
      </c>
      <c r="D1428" t="s">
        <v>170</v>
      </c>
      <c r="E1428" s="2">
        <v>79</v>
      </c>
      <c r="F1428" s="301">
        <v>1.2513860288293996E-2</v>
      </c>
      <c r="G1428" s="14">
        <v>72.121212121212096</v>
      </c>
      <c r="H1428" s="2">
        <v>0</v>
      </c>
      <c r="I1428" s="301">
        <v>0</v>
      </c>
      <c r="J1428" s="14">
        <v>11.515152</v>
      </c>
      <c r="L1428" t="s">
        <v>170</v>
      </c>
      <c r="M1428" t="s">
        <v>170</v>
      </c>
      <c r="N1428" t="s">
        <v>170</v>
      </c>
      <c r="O1428" s="2">
        <v>3297</v>
      </c>
      <c r="P1428" s="301">
        <v>4.3145922729931653E-3</v>
      </c>
      <c r="Q1428" s="14">
        <v>233.333333333333</v>
      </c>
      <c r="R1428" s="2">
        <v>2958</v>
      </c>
      <c r="S1428" s="301">
        <v>3.720946614856867E-3</v>
      </c>
      <c r="T1428" s="14">
        <v>241.81817599999999</v>
      </c>
      <c r="V1428" t="s">
        <v>170</v>
      </c>
      <c r="W1428" t="s">
        <v>170</v>
      </c>
      <c r="X1428" t="s">
        <v>170</v>
      </c>
      <c r="Y1428" s="2">
        <v>217063</v>
      </c>
      <c r="Z1428" s="27">
        <v>6.0000000000000001E-3</v>
      </c>
      <c r="AA1428" s="14">
        <v>1968.48</v>
      </c>
      <c r="AB1428" s="2">
        <v>229270</v>
      </c>
      <c r="AC1428" s="27">
        <v>6.0000000000000001E-3</v>
      </c>
      <c r="AD1428" s="14">
        <v>2476.9699999999998</v>
      </c>
    </row>
    <row r="1429" spans="1:31" x14ac:dyDescent="0.3">
      <c r="A1429" t="s">
        <v>2036</v>
      </c>
      <c r="B1429" t="s">
        <v>170</v>
      </c>
      <c r="C1429" t="s">
        <v>170</v>
      </c>
      <c r="D1429" t="s">
        <v>170</v>
      </c>
      <c r="E1429" s="2">
        <v>195</v>
      </c>
      <c r="F1429" s="301">
        <v>3.0888642483763662E-2</v>
      </c>
      <c r="G1429" s="14">
        <v>53.939393939393902</v>
      </c>
      <c r="H1429" s="2">
        <v>343</v>
      </c>
      <c r="I1429" s="301">
        <v>4.4172569220862844E-2</v>
      </c>
      <c r="J1429" s="14">
        <v>108.484848</v>
      </c>
      <c r="L1429" t="s">
        <v>170</v>
      </c>
      <c r="M1429" t="s">
        <v>170</v>
      </c>
      <c r="N1429" t="s">
        <v>170</v>
      </c>
      <c r="O1429" s="2">
        <v>15687</v>
      </c>
      <c r="P1429" s="301">
        <v>2.0528665146024805E-2</v>
      </c>
      <c r="Q1429" s="14">
        <v>250.30303030303</v>
      </c>
      <c r="R1429" s="2">
        <v>18026</v>
      </c>
      <c r="S1429" s="301">
        <v>2.2675383258759257E-2</v>
      </c>
      <c r="T1429" s="14">
        <v>268.48486300000002</v>
      </c>
      <c r="V1429" t="s">
        <v>170</v>
      </c>
      <c r="W1429" t="s">
        <v>170</v>
      </c>
      <c r="X1429" t="s">
        <v>170</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3" t="s">
        <v>2037</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122"/>
      <c r="W1431" s="122"/>
      <c r="X1431" s="122"/>
      <c r="Y1431" s="122"/>
      <c r="Z1431" s="122"/>
      <c r="AA1431" s="122"/>
      <c r="AB1431" s="122"/>
      <c r="AC1431" s="122"/>
      <c r="AD1431" s="122"/>
      <c r="AE1431" s="122"/>
    </row>
    <row r="1432" spans="1:31" x14ac:dyDescent="0.3">
      <c r="B1432" t="s">
        <v>170</v>
      </c>
      <c r="C1432" t="s">
        <v>170</v>
      </c>
      <c r="D1432" t="s">
        <v>170</v>
      </c>
      <c r="E1432" s="304" t="s">
        <v>1700</v>
      </c>
      <c r="F1432" s="304"/>
      <c r="G1432" s="304" t="s">
        <v>1701</v>
      </c>
      <c r="H1432" s="304" t="s">
        <v>1700</v>
      </c>
      <c r="I1432" s="304"/>
      <c r="J1432" s="304" t="s">
        <v>1701</v>
      </c>
      <c r="K1432" t="s">
        <v>170</v>
      </c>
      <c r="L1432" t="s">
        <v>170</v>
      </c>
      <c r="M1432" t="s">
        <v>170</v>
      </c>
      <c r="N1432" t="s">
        <v>170</v>
      </c>
      <c r="O1432" s="304" t="s">
        <v>1700</v>
      </c>
      <c r="P1432" s="304"/>
      <c r="Q1432" s="304" t="s">
        <v>1701</v>
      </c>
      <c r="R1432" s="304" t="s">
        <v>1700</v>
      </c>
      <c r="S1432" s="304"/>
      <c r="T1432" s="304" t="s">
        <v>1701</v>
      </c>
      <c r="U1432" t="s">
        <v>170</v>
      </c>
      <c r="V1432" t="s">
        <v>170</v>
      </c>
      <c r="W1432" t="s">
        <v>170</v>
      </c>
      <c r="X1432" t="s">
        <v>170</v>
      </c>
      <c r="Y1432" s="207" t="s">
        <v>1700</v>
      </c>
      <c r="Z1432" s="207"/>
      <c r="AA1432" s="207" t="s">
        <v>1701</v>
      </c>
      <c r="AB1432" s="207" t="s">
        <v>1700</v>
      </c>
      <c r="AC1432" s="207"/>
      <c r="AD1432" s="207" t="s">
        <v>1701</v>
      </c>
      <c r="AE1432" t="s">
        <v>170</v>
      </c>
    </row>
    <row r="1433" spans="1:31" x14ac:dyDescent="0.3">
      <c r="A1433" t="s">
        <v>172</v>
      </c>
      <c r="B1433" t="s">
        <v>170</v>
      </c>
      <c r="C1433" t="s">
        <v>170</v>
      </c>
      <c r="D1433" t="s">
        <v>170</v>
      </c>
      <c r="E1433" s="2">
        <v>6313</v>
      </c>
      <c r="F1433" t="s">
        <v>170</v>
      </c>
      <c r="G1433" s="14">
        <v>238.18181818181799</v>
      </c>
      <c r="H1433" s="2">
        <v>7765</v>
      </c>
      <c r="I1433" t="s">
        <v>170</v>
      </c>
      <c r="J1433" s="14">
        <v>260</v>
      </c>
      <c r="L1433" t="s">
        <v>170</v>
      </c>
      <c r="M1433" t="s">
        <v>170</v>
      </c>
      <c r="N1433" t="s">
        <v>170</v>
      </c>
      <c r="O1433" s="2">
        <v>764151</v>
      </c>
      <c r="P1433" t="s">
        <v>170</v>
      </c>
      <c r="Q1433" s="14">
        <v>927.87878787878799</v>
      </c>
      <c r="R1433" s="2">
        <v>794959</v>
      </c>
      <c r="S1433" t="s">
        <v>170</v>
      </c>
      <c r="T1433" s="14">
        <v>836.96969999999999</v>
      </c>
      <c r="V1433" t="s">
        <v>170</v>
      </c>
      <c r="W1433" t="s">
        <v>170</v>
      </c>
      <c r="X1433" t="s">
        <v>170</v>
      </c>
      <c r="Y1433" s="2">
        <v>35400693</v>
      </c>
      <c r="Z1433" s="27" t="s">
        <v>170</v>
      </c>
      <c r="AA1433" s="14">
        <v>1443.03</v>
      </c>
      <c r="AB1433" s="2">
        <v>36429855</v>
      </c>
      <c r="AC1433" s="27" t="s">
        <v>170</v>
      </c>
      <c r="AD1433" s="14">
        <v>1813.33</v>
      </c>
    </row>
    <row r="1434" spans="1:31" x14ac:dyDescent="0.3">
      <c r="A1434" t="s">
        <v>2022</v>
      </c>
      <c r="B1434" t="s">
        <v>170</v>
      </c>
      <c r="C1434" t="s">
        <v>170</v>
      </c>
      <c r="D1434" t="s">
        <v>170</v>
      </c>
      <c r="E1434" s="2">
        <v>2886</v>
      </c>
      <c r="F1434" s="301">
        <v>0.45715190875970219</v>
      </c>
      <c r="G1434" s="14">
        <v>173.333333333333</v>
      </c>
      <c r="H1434" s="2">
        <v>4183</v>
      </c>
      <c r="I1434" s="301">
        <v>0.53869929169349651</v>
      </c>
      <c r="J1434" s="14">
        <v>280</v>
      </c>
      <c r="L1434" t="s">
        <v>170</v>
      </c>
      <c r="M1434" t="s">
        <v>170</v>
      </c>
      <c r="N1434" t="s">
        <v>170</v>
      </c>
      <c r="O1434" s="2">
        <v>380445</v>
      </c>
      <c r="P1434" s="301">
        <v>0.49786625941731411</v>
      </c>
      <c r="Q1434" s="14">
        <v>921.21212121212102</v>
      </c>
      <c r="R1434" s="2">
        <v>395078</v>
      </c>
      <c r="S1434" s="301">
        <v>0.49697908948763397</v>
      </c>
      <c r="T1434" s="14">
        <v>840</v>
      </c>
      <c r="V1434" t="s">
        <v>170</v>
      </c>
      <c r="W1434" t="s">
        <v>170</v>
      </c>
      <c r="X1434" t="s">
        <v>170</v>
      </c>
      <c r="Y1434" s="2">
        <v>17405072</v>
      </c>
      <c r="Z1434" s="27">
        <v>0.49199999999999999</v>
      </c>
      <c r="AA1434" s="14">
        <v>1794.55</v>
      </c>
      <c r="AB1434" s="2">
        <v>17932063</v>
      </c>
      <c r="AC1434" s="27">
        <v>0.49199999999999999</v>
      </c>
      <c r="AD1434" s="14">
        <v>2207.27</v>
      </c>
    </row>
    <row r="1435" spans="1:31" x14ac:dyDescent="0.3">
      <c r="A1435" t="s">
        <v>2025</v>
      </c>
      <c r="B1435" t="s">
        <v>170</v>
      </c>
      <c r="C1435" t="s">
        <v>170</v>
      </c>
      <c r="D1435" t="s">
        <v>170</v>
      </c>
      <c r="E1435" s="2">
        <v>580</v>
      </c>
      <c r="F1435" s="301">
        <v>9.187391097734833E-2</v>
      </c>
      <c r="G1435" s="14">
        <v>124.24242424242399</v>
      </c>
      <c r="H1435" s="2">
        <v>853</v>
      </c>
      <c r="I1435" s="301">
        <v>0.1098518995492595</v>
      </c>
      <c r="J1435" s="14">
        <v>203.636368</v>
      </c>
      <c r="L1435" t="s">
        <v>170</v>
      </c>
      <c r="M1435" t="s">
        <v>170</v>
      </c>
      <c r="N1435" t="s">
        <v>170</v>
      </c>
      <c r="O1435" s="2">
        <v>92956</v>
      </c>
      <c r="P1435" s="301">
        <v>0.12164611444596683</v>
      </c>
      <c r="Q1435" s="14">
        <v>55.757575757575701</v>
      </c>
      <c r="R1435" s="2">
        <v>95551</v>
      </c>
      <c r="S1435" s="301">
        <v>0.12019613590134837</v>
      </c>
      <c r="T1435" s="14">
        <v>56.969695999999999</v>
      </c>
      <c r="V1435" t="s">
        <v>170</v>
      </c>
      <c r="W1435" t="s">
        <v>170</v>
      </c>
      <c r="X1435" t="s">
        <v>170</v>
      </c>
      <c r="Y1435" s="2">
        <v>3391724</v>
      </c>
      <c r="Z1435" s="27">
        <v>9.6000000000000002E-2</v>
      </c>
      <c r="AA1435" s="14">
        <v>489.7</v>
      </c>
      <c r="AB1435" s="2">
        <v>3334728</v>
      </c>
      <c r="AC1435" s="27">
        <v>9.1999999999999998E-2</v>
      </c>
      <c r="AD1435" s="14">
        <v>715.76</v>
      </c>
    </row>
    <row r="1436" spans="1:31" x14ac:dyDescent="0.3">
      <c r="A1436" t="s">
        <v>2038</v>
      </c>
      <c r="B1436" t="s">
        <v>170</v>
      </c>
      <c r="C1436" t="s">
        <v>170</v>
      </c>
      <c r="D1436" t="s">
        <v>170</v>
      </c>
      <c r="E1436" s="2">
        <v>39</v>
      </c>
      <c r="F1436" s="301">
        <v>6.1777284967527322E-3</v>
      </c>
      <c r="G1436" s="14">
        <v>37.5757575757575</v>
      </c>
      <c r="H1436" s="2">
        <v>14</v>
      </c>
      <c r="I1436" s="301">
        <v>1.8029620090148101E-3</v>
      </c>
      <c r="J1436" s="14">
        <v>16.969695999999999</v>
      </c>
      <c r="L1436" t="s">
        <v>170</v>
      </c>
      <c r="M1436" t="s">
        <v>170</v>
      </c>
      <c r="N1436" t="s">
        <v>170</v>
      </c>
      <c r="O1436" s="2">
        <v>721</v>
      </c>
      <c r="P1436" s="301">
        <v>9.4353079430636096E-4</v>
      </c>
      <c r="Q1436" s="14">
        <v>137.575757575757</v>
      </c>
      <c r="R1436" s="2">
        <v>536</v>
      </c>
      <c r="S1436" s="301">
        <v>6.7424860904776221E-4</v>
      </c>
      <c r="T1436" s="14">
        <v>112.727272</v>
      </c>
      <c r="V1436" t="s">
        <v>170</v>
      </c>
      <c r="W1436" t="s">
        <v>170</v>
      </c>
      <c r="X1436" t="s">
        <v>170</v>
      </c>
      <c r="Y1436" s="2">
        <v>22047</v>
      </c>
      <c r="Z1436" s="27">
        <v>1E-3</v>
      </c>
      <c r="AA1436" s="14">
        <v>593.33000000000004</v>
      </c>
      <c r="AB1436" s="2">
        <v>19163</v>
      </c>
      <c r="AC1436" s="27">
        <v>1E-3</v>
      </c>
      <c r="AD1436" s="14">
        <v>643.03</v>
      </c>
    </row>
    <row r="1437" spans="1:31" x14ac:dyDescent="0.3">
      <c r="A1437" t="s">
        <v>2039</v>
      </c>
      <c r="B1437" t="s">
        <v>170</v>
      </c>
      <c r="C1437" t="s">
        <v>170</v>
      </c>
      <c r="D1437" t="s">
        <v>170</v>
      </c>
      <c r="E1437" s="2">
        <v>541</v>
      </c>
      <c r="F1437" s="301">
        <v>8.5696182480595601E-2</v>
      </c>
      <c r="G1437" s="14">
        <v>124.84848484848401</v>
      </c>
      <c r="H1437" s="2">
        <v>839</v>
      </c>
      <c r="I1437" s="301">
        <v>0.10804893754024469</v>
      </c>
      <c r="J1437" s="14">
        <v>204.24243200000001</v>
      </c>
      <c r="L1437" t="s">
        <v>170</v>
      </c>
      <c r="M1437" t="s">
        <v>170</v>
      </c>
      <c r="N1437" t="s">
        <v>170</v>
      </c>
      <c r="O1437" s="2">
        <v>92235</v>
      </c>
      <c r="P1437" s="301">
        <v>0.12070258365166046</v>
      </c>
      <c r="Q1437" s="14">
        <v>149.09090909090901</v>
      </c>
      <c r="R1437" s="2">
        <v>95015</v>
      </c>
      <c r="S1437" s="301">
        <v>0.11952188729230061</v>
      </c>
      <c r="T1437" s="14">
        <v>124.242424</v>
      </c>
      <c r="V1437" t="s">
        <v>170</v>
      </c>
      <c r="W1437" t="s">
        <v>170</v>
      </c>
      <c r="X1437" t="s">
        <v>170</v>
      </c>
      <c r="Y1437" s="2">
        <v>3369677</v>
      </c>
      <c r="Z1437" s="27">
        <v>9.5000000000000001E-2</v>
      </c>
      <c r="AA1437" s="14">
        <v>739.39</v>
      </c>
      <c r="AB1437" s="2">
        <v>3315565</v>
      </c>
      <c r="AC1437" s="27">
        <v>9.0999999999999998E-2</v>
      </c>
      <c r="AD1437" s="14">
        <v>928.48</v>
      </c>
    </row>
    <row r="1438" spans="1:31" x14ac:dyDescent="0.3">
      <c r="A1438" t="s">
        <v>2026</v>
      </c>
      <c r="B1438" t="s">
        <v>170</v>
      </c>
      <c r="C1438" t="s">
        <v>170</v>
      </c>
      <c r="D1438" t="s">
        <v>170</v>
      </c>
      <c r="E1438" s="2">
        <v>832</v>
      </c>
      <c r="F1438" s="301">
        <v>0.13179154126405829</v>
      </c>
      <c r="G1438" s="14">
        <v>132.12121212121201</v>
      </c>
      <c r="H1438" s="2">
        <v>1107</v>
      </c>
      <c r="I1438" s="301">
        <v>0.14256278171281392</v>
      </c>
      <c r="J1438" s="14">
        <v>223.636368</v>
      </c>
      <c r="L1438" t="s">
        <v>170</v>
      </c>
      <c r="M1438" t="s">
        <v>170</v>
      </c>
      <c r="N1438" t="s">
        <v>170</v>
      </c>
      <c r="O1438" s="2">
        <v>108191</v>
      </c>
      <c r="P1438" s="301">
        <v>0.1415832734629674</v>
      </c>
      <c r="Q1438" s="14">
        <v>554.54545454545405</v>
      </c>
      <c r="R1438" s="2">
        <v>110616</v>
      </c>
      <c r="S1438" s="301">
        <v>0.1391467987657225</v>
      </c>
      <c r="T1438" s="14">
        <v>412.72726399999999</v>
      </c>
      <c r="V1438" t="s">
        <v>170</v>
      </c>
      <c r="W1438" t="s">
        <v>170</v>
      </c>
      <c r="X1438" t="s">
        <v>170</v>
      </c>
      <c r="Y1438" s="2">
        <v>4741790</v>
      </c>
      <c r="Z1438" s="27">
        <v>0.13400000000000001</v>
      </c>
      <c r="AA1438" s="14">
        <v>1612.12</v>
      </c>
      <c r="AB1438" s="2">
        <v>4816407</v>
      </c>
      <c r="AC1438" s="27">
        <v>0.13200000000000001</v>
      </c>
      <c r="AD1438" s="14">
        <v>1673.33</v>
      </c>
    </row>
    <row r="1439" spans="1:31" x14ac:dyDescent="0.3">
      <c r="A1439" t="s">
        <v>2038</v>
      </c>
      <c r="B1439" t="s">
        <v>170</v>
      </c>
      <c r="C1439" t="s">
        <v>170</v>
      </c>
      <c r="D1439" t="s">
        <v>170</v>
      </c>
      <c r="E1439" s="2">
        <v>10</v>
      </c>
      <c r="F1439" s="301">
        <v>1.584032947885316E-3</v>
      </c>
      <c r="G1439" s="14">
        <v>10.303030303030299</v>
      </c>
      <c r="H1439" s="2">
        <v>0</v>
      </c>
      <c r="I1439" s="301">
        <v>0</v>
      </c>
      <c r="J1439" s="14">
        <v>11.515152</v>
      </c>
      <c r="L1439" t="s">
        <v>170</v>
      </c>
      <c r="M1439" t="s">
        <v>170</v>
      </c>
      <c r="N1439" t="s">
        <v>170</v>
      </c>
      <c r="O1439" s="2">
        <v>1679</v>
      </c>
      <c r="P1439" s="301">
        <v>2.1972097137869348E-3</v>
      </c>
      <c r="Q1439" s="14">
        <v>232.72727272727201</v>
      </c>
      <c r="R1439" s="2">
        <v>1552</v>
      </c>
      <c r="S1439" s="301">
        <v>1.9523019426159085E-3</v>
      </c>
      <c r="T1439" s="14">
        <v>209.69697600000001</v>
      </c>
      <c r="V1439" t="s">
        <v>170</v>
      </c>
      <c r="W1439" t="s">
        <v>170</v>
      </c>
      <c r="X1439" t="s">
        <v>170</v>
      </c>
      <c r="Y1439" s="2">
        <v>56000</v>
      </c>
      <c r="Z1439" s="27">
        <v>2E-3</v>
      </c>
      <c r="AA1439" s="14">
        <v>1068.48</v>
      </c>
      <c r="AB1439" s="2">
        <v>52801</v>
      </c>
      <c r="AC1439" s="27">
        <v>1E-3</v>
      </c>
      <c r="AD1439" s="14">
        <v>1286.67</v>
      </c>
    </row>
    <row r="1440" spans="1:31" x14ac:dyDescent="0.3">
      <c r="A1440" t="s">
        <v>2039</v>
      </c>
      <c r="B1440" t="s">
        <v>170</v>
      </c>
      <c r="C1440" t="s">
        <v>170</v>
      </c>
      <c r="D1440" t="s">
        <v>170</v>
      </c>
      <c r="E1440" s="2">
        <v>822</v>
      </c>
      <c r="F1440" s="301">
        <v>0.13020750831617298</v>
      </c>
      <c r="G1440" s="14">
        <v>130.90909090909</v>
      </c>
      <c r="H1440" s="2">
        <v>1107</v>
      </c>
      <c r="I1440" s="301">
        <v>0.14256278171281392</v>
      </c>
      <c r="J1440" s="14">
        <v>223.636368</v>
      </c>
      <c r="L1440" t="s">
        <v>170</v>
      </c>
      <c r="M1440" t="s">
        <v>170</v>
      </c>
      <c r="N1440" t="s">
        <v>170</v>
      </c>
      <c r="O1440" s="2">
        <v>106512</v>
      </c>
      <c r="P1440" s="301">
        <v>0.13938606374918047</v>
      </c>
      <c r="Q1440" s="14">
        <v>644.84848484848396</v>
      </c>
      <c r="R1440" s="2">
        <v>109064</v>
      </c>
      <c r="S1440" s="301">
        <v>0.13719449682310661</v>
      </c>
      <c r="T1440" s="14">
        <v>448.48486300000002</v>
      </c>
      <c r="V1440" t="s">
        <v>170</v>
      </c>
      <c r="W1440" t="s">
        <v>170</v>
      </c>
      <c r="X1440" t="s">
        <v>170</v>
      </c>
      <c r="Y1440" s="2">
        <v>4685790</v>
      </c>
      <c r="Z1440" s="27">
        <v>0.13200000000000001</v>
      </c>
      <c r="AA1440" s="14">
        <v>2006.67</v>
      </c>
      <c r="AB1440" s="2">
        <v>4763606</v>
      </c>
      <c r="AC1440" s="27">
        <v>0.13100000000000001</v>
      </c>
      <c r="AD1440" s="14">
        <v>2226.06</v>
      </c>
    </row>
    <row r="1441" spans="1:30" x14ac:dyDescent="0.3">
      <c r="A1441" t="s">
        <v>2027</v>
      </c>
      <c r="B1441" t="s">
        <v>170</v>
      </c>
      <c r="C1441" t="s">
        <v>170</v>
      </c>
      <c r="D1441" t="s">
        <v>170</v>
      </c>
      <c r="E1441" s="2">
        <v>1150</v>
      </c>
      <c r="F1441" s="301">
        <v>0.18216378900681135</v>
      </c>
      <c r="G1441" s="14">
        <v>112.121212121212</v>
      </c>
      <c r="H1441" s="2">
        <v>1473</v>
      </c>
      <c r="I1441" s="301">
        <v>0.1896973599484868</v>
      </c>
      <c r="J1441" s="14">
        <v>198.78787199999999</v>
      </c>
      <c r="L1441" t="s">
        <v>170</v>
      </c>
      <c r="M1441" t="s">
        <v>170</v>
      </c>
      <c r="N1441" t="s">
        <v>170</v>
      </c>
      <c r="O1441" s="2">
        <v>142034</v>
      </c>
      <c r="P1441" s="301">
        <v>0.18587164055271799</v>
      </c>
      <c r="Q1441" s="14">
        <v>511.51515151515099</v>
      </c>
      <c r="R1441" s="2">
        <v>144586</v>
      </c>
      <c r="S1441" s="301">
        <v>0.18187856229063384</v>
      </c>
      <c r="T1441" s="14">
        <v>559.39390000000003</v>
      </c>
      <c r="V1441" t="s">
        <v>170</v>
      </c>
      <c r="W1441" t="s">
        <v>170</v>
      </c>
      <c r="X1441" t="s">
        <v>170</v>
      </c>
      <c r="Y1441" s="2">
        <v>7195146</v>
      </c>
      <c r="Z1441" s="27">
        <v>0.20300000000000001</v>
      </c>
      <c r="AA1441" s="14">
        <v>1241.21</v>
      </c>
      <c r="AB1441" s="2">
        <v>7309447</v>
      </c>
      <c r="AC1441" s="27">
        <v>0.20100000000000001</v>
      </c>
      <c r="AD1441" s="14">
        <v>1505.45</v>
      </c>
    </row>
    <row r="1442" spans="1:30" x14ac:dyDescent="0.3">
      <c r="A1442" t="s">
        <v>2038</v>
      </c>
      <c r="B1442" t="s">
        <v>170</v>
      </c>
      <c r="C1442" t="s">
        <v>170</v>
      </c>
      <c r="D1442" t="s">
        <v>170</v>
      </c>
      <c r="E1442" s="2">
        <v>165</v>
      </c>
      <c r="F1442" s="301">
        <v>2.6136543640107715E-2</v>
      </c>
      <c r="G1442" s="14">
        <v>70.909090909090907</v>
      </c>
      <c r="H1442" s="2">
        <v>111</v>
      </c>
      <c r="I1442" s="301">
        <v>1.4294913071474565E-2</v>
      </c>
      <c r="J1442" s="14">
        <v>87.272729999999996</v>
      </c>
      <c r="L1442" t="s">
        <v>170</v>
      </c>
      <c r="M1442" t="s">
        <v>170</v>
      </c>
      <c r="N1442" t="s">
        <v>170</v>
      </c>
      <c r="O1442" s="2">
        <v>11017</v>
      </c>
      <c r="P1442" s="301">
        <v>1.44173075740266E-2</v>
      </c>
      <c r="Q1442" s="14">
        <v>440</v>
      </c>
      <c r="R1442" s="2">
        <v>10757</v>
      </c>
      <c r="S1442" s="301">
        <v>1.353151546180369E-2</v>
      </c>
      <c r="T1442" s="14">
        <v>583.03030000000001</v>
      </c>
      <c r="V1442" t="s">
        <v>170</v>
      </c>
      <c r="W1442" t="s">
        <v>170</v>
      </c>
      <c r="X1442" t="s">
        <v>170</v>
      </c>
      <c r="Y1442" s="2">
        <v>370293</v>
      </c>
      <c r="Z1442" s="27">
        <v>0.01</v>
      </c>
      <c r="AA1442" s="14">
        <v>2784.85</v>
      </c>
      <c r="AB1442" s="2">
        <v>339017</v>
      </c>
      <c r="AC1442" s="27">
        <v>8.9999999999999993E-3</v>
      </c>
      <c r="AD1442" s="14">
        <v>2884.24</v>
      </c>
    </row>
    <row r="1443" spans="1:30" x14ac:dyDescent="0.3">
      <c r="A1443" t="s">
        <v>2039</v>
      </c>
      <c r="B1443" t="s">
        <v>170</v>
      </c>
      <c r="C1443" t="s">
        <v>170</v>
      </c>
      <c r="D1443" t="s">
        <v>170</v>
      </c>
      <c r="E1443" s="2">
        <v>985</v>
      </c>
      <c r="F1443" s="301">
        <v>0.15602724536670362</v>
      </c>
      <c r="G1443" s="14">
        <v>100</v>
      </c>
      <c r="H1443" s="2">
        <v>1362</v>
      </c>
      <c r="I1443" s="301">
        <v>0.17540244687701223</v>
      </c>
      <c r="J1443" s="14">
        <v>203.636368</v>
      </c>
      <c r="L1443" t="s">
        <v>170</v>
      </c>
      <c r="M1443" t="s">
        <v>170</v>
      </c>
      <c r="N1443" t="s">
        <v>170</v>
      </c>
      <c r="O1443" s="2">
        <v>131017</v>
      </c>
      <c r="P1443" s="301">
        <v>0.17145433297869139</v>
      </c>
      <c r="Q1443" s="14">
        <v>640.60606060606005</v>
      </c>
      <c r="R1443" s="2">
        <v>133829</v>
      </c>
      <c r="S1443" s="301">
        <v>0.16834704682883017</v>
      </c>
      <c r="T1443" s="14">
        <v>758.78790000000004</v>
      </c>
      <c r="V1443" t="s">
        <v>170</v>
      </c>
      <c r="W1443" t="s">
        <v>170</v>
      </c>
      <c r="X1443" t="s">
        <v>170</v>
      </c>
      <c r="Y1443" s="2">
        <v>6824853</v>
      </c>
      <c r="Z1443" s="27">
        <v>0.193</v>
      </c>
      <c r="AA1443" s="14">
        <v>2907.27</v>
      </c>
      <c r="AB1443" s="2">
        <v>6970430</v>
      </c>
      <c r="AC1443" s="27">
        <v>0.191</v>
      </c>
      <c r="AD1443" s="14">
        <v>3454.55</v>
      </c>
    </row>
    <row r="1444" spans="1:30" x14ac:dyDescent="0.3">
      <c r="A1444" t="s">
        <v>2028</v>
      </c>
      <c r="B1444" t="s">
        <v>170</v>
      </c>
      <c r="C1444" t="s">
        <v>170</v>
      </c>
      <c r="D1444" t="s">
        <v>170</v>
      </c>
      <c r="E1444" s="2">
        <v>169</v>
      </c>
      <c r="F1444" s="301">
        <v>2.6770156819261842E-2</v>
      </c>
      <c r="G1444" s="14">
        <v>58.181818181818201</v>
      </c>
      <c r="H1444" s="2">
        <v>360</v>
      </c>
      <c r="I1444" s="301">
        <v>4.6361880231809399E-2</v>
      </c>
      <c r="J1444" s="14">
        <v>129.090912</v>
      </c>
      <c r="L1444" t="s">
        <v>170</v>
      </c>
      <c r="M1444" t="s">
        <v>170</v>
      </c>
      <c r="N1444" t="s">
        <v>170</v>
      </c>
      <c r="O1444" s="2">
        <v>23283</v>
      </c>
      <c r="P1444" s="301">
        <v>3.0469108854140083E-2</v>
      </c>
      <c r="Q1444" s="14">
        <v>49.090909090909101</v>
      </c>
      <c r="R1444" s="2">
        <v>27950</v>
      </c>
      <c r="S1444" s="301">
        <v>3.5159045938218197E-2</v>
      </c>
      <c r="T1444" s="14">
        <v>89.090909999999994</v>
      </c>
      <c r="V1444" t="s">
        <v>170</v>
      </c>
      <c r="W1444" t="s">
        <v>170</v>
      </c>
      <c r="X1444" t="s">
        <v>170</v>
      </c>
      <c r="Y1444" s="2">
        <v>1235980</v>
      </c>
      <c r="Z1444" s="27">
        <v>3.5000000000000003E-2</v>
      </c>
      <c r="AA1444" s="14">
        <v>441.21</v>
      </c>
      <c r="AB1444" s="2">
        <v>1503403</v>
      </c>
      <c r="AC1444" s="27">
        <v>4.1000000000000002E-2</v>
      </c>
      <c r="AD1444" s="14">
        <v>581.21</v>
      </c>
    </row>
    <row r="1445" spans="1:30" x14ac:dyDescent="0.3">
      <c r="A1445" t="s">
        <v>2038</v>
      </c>
      <c r="B1445" t="s">
        <v>170</v>
      </c>
      <c r="C1445" t="s">
        <v>170</v>
      </c>
      <c r="D1445" t="s">
        <v>170</v>
      </c>
      <c r="E1445" s="2">
        <v>24</v>
      </c>
      <c r="F1445" s="301">
        <v>3.8016790749247583E-3</v>
      </c>
      <c r="G1445" s="2">
        <v>22.424242424242401</v>
      </c>
      <c r="H1445" s="2">
        <v>258</v>
      </c>
      <c r="I1445" s="301">
        <v>3.3226014166130073E-2</v>
      </c>
      <c r="J1445" s="14">
        <v>119.393936</v>
      </c>
      <c r="L1445" t="s">
        <v>170</v>
      </c>
      <c r="M1445" t="s">
        <v>170</v>
      </c>
      <c r="N1445" t="s">
        <v>170</v>
      </c>
      <c r="O1445" s="2">
        <v>3834</v>
      </c>
      <c r="P1445" s="301">
        <v>5.0173329616790396E-3</v>
      </c>
      <c r="Q1445" s="2">
        <v>221.81818181818099</v>
      </c>
      <c r="R1445" s="2">
        <v>4776</v>
      </c>
      <c r="S1445" s="301">
        <v>6.0078570089778212E-3</v>
      </c>
      <c r="T1445" s="14">
        <v>323.03030000000001</v>
      </c>
      <c r="V1445" t="s">
        <v>170</v>
      </c>
      <c r="W1445" t="s">
        <v>170</v>
      </c>
      <c r="X1445" t="s">
        <v>170</v>
      </c>
      <c r="Y1445" s="2">
        <v>159353</v>
      </c>
      <c r="Z1445" s="27">
        <v>5.0000000000000001E-3</v>
      </c>
      <c r="AA1445" s="14">
        <v>1561</v>
      </c>
      <c r="AB1445" s="2">
        <v>186088</v>
      </c>
      <c r="AC1445" s="27">
        <v>5.0000000000000001E-3</v>
      </c>
      <c r="AD1445" s="14">
        <v>2036.36</v>
      </c>
    </row>
    <row r="1446" spans="1:30" x14ac:dyDescent="0.3">
      <c r="A1446" t="s">
        <v>2039</v>
      </c>
      <c r="B1446" t="s">
        <v>170</v>
      </c>
      <c r="C1446" t="s">
        <v>170</v>
      </c>
      <c r="D1446" t="s">
        <v>170</v>
      </c>
      <c r="E1446" s="2">
        <v>145</v>
      </c>
      <c r="F1446" s="301">
        <v>2.2968477744337083E-2</v>
      </c>
      <c r="G1446" s="14">
        <v>51.515151515151501</v>
      </c>
      <c r="H1446" s="2">
        <v>102</v>
      </c>
      <c r="I1446" s="301">
        <v>1.313586606567933E-2</v>
      </c>
      <c r="J1446" s="14">
        <v>50.303031900000001</v>
      </c>
      <c r="L1446" t="s">
        <v>170</v>
      </c>
      <c r="M1446" t="s">
        <v>170</v>
      </c>
      <c r="N1446" t="s">
        <v>170</v>
      </c>
      <c r="O1446" s="2">
        <v>19449</v>
      </c>
      <c r="P1446" s="301">
        <v>2.5451775892461045E-2</v>
      </c>
      <c r="Q1446" s="14">
        <v>229.09090909090901</v>
      </c>
      <c r="R1446" s="2">
        <v>23174</v>
      </c>
      <c r="S1446" s="301">
        <v>2.9151188929240377E-2</v>
      </c>
      <c r="T1446" s="14">
        <v>332.121216</v>
      </c>
      <c r="V1446" t="s">
        <v>170</v>
      </c>
      <c r="W1446" t="s">
        <v>170</v>
      </c>
      <c r="X1446" t="s">
        <v>170</v>
      </c>
      <c r="Y1446" s="2">
        <v>1076627</v>
      </c>
      <c r="Z1446" s="27">
        <v>0.03</v>
      </c>
      <c r="AA1446" s="14">
        <v>1683.03</v>
      </c>
      <c r="AB1446" s="2">
        <v>1317315</v>
      </c>
      <c r="AC1446" s="27">
        <v>3.5999999999999997E-2</v>
      </c>
      <c r="AD1446" s="14">
        <v>2100</v>
      </c>
    </row>
    <row r="1447" spans="1:30" x14ac:dyDescent="0.3">
      <c r="A1447" t="s">
        <v>2029</v>
      </c>
      <c r="B1447" t="s">
        <v>170</v>
      </c>
      <c r="C1447" t="s">
        <v>170</v>
      </c>
      <c r="D1447" t="s">
        <v>170</v>
      </c>
      <c r="E1447" s="2">
        <v>155</v>
      </c>
      <c r="F1447" s="301">
        <v>2.4552510692222397E-2</v>
      </c>
      <c r="G1447" s="14">
        <v>49.090909090909101</v>
      </c>
      <c r="H1447" s="2">
        <v>390</v>
      </c>
      <c r="I1447" s="301">
        <v>5.0225370251126854E-2</v>
      </c>
      <c r="J1447" s="14">
        <v>231.515152</v>
      </c>
      <c r="L1447" t="s">
        <v>170</v>
      </c>
      <c r="M1447" t="s">
        <v>170</v>
      </c>
      <c r="N1447" t="s">
        <v>170</v>
      </c>
      <c r="O1447" s="2">
        <v>13981</v>
      </c>
      <c r="P1447" s="301">
        <v>1.829612210152182E-2</v>
      </c>
      <c r="Q1447" s="14">
        <v>53.3333333333333</v>
      </c>
      <c r="R1447" s="2">
        <v>16375</v>
      </c>
      <c r="S1447" s="301">
        <v>2.0598546591711019E-2</v>
      </c>
      <c r="T1447" s="14">
        <v>86.060609999999997</v>
      </c>
      <c r="V1447" t="s">
        <v>170</v>
      </c>
      <c r="W1447" t="s">
        <v>170</v>
      </c>
      <c r="X1447" t="s">
        <v>170</v>
      </c>
      <c r="Y1447" s="2">
        <v>840432</v>
      </c>
      <c r="Z1447" s="27">
        <v>2.4E-2</v>
      </c>
      <c r="AA1447" s="14">
        <v>598.17999999999995</v>
      </c>
      <c r="AB1447" s="2">
        <v>968078</v>
      </c>
      <c r="AC1447" s="27">
        <v>2.7E-2</v>
      </c>
      <c r="AD1447" s="14">
        <v>536.36</v>
      </c>
    </row>
    <row r="1448" spans="1:30" x14ac:dyDescent="0.3">
      <c r="A1448" t="s">
        <v>2038</v>
      </c>
      <c r="B1448" t="s">
        <v>170</v>
      </c>
      <c r="C1448" t="s">
        <v>170</v>
      </c>
      <c r="D1448" t="s">
        <v>170</v>
      </c>
      <c r="E1448" s="2">
        <v>0</v>
      </c>
      <c r="F1448" s="301">
        <v>0</v>
      </c>
      <c r="G1448" s="2">
        <v>10.303030303030299</v>
      </c>
      <c r="H1448" s="2">
        <v>246</v>
      </c>
      <c r="I1448" s="301">
        <v>3.168061815840309E-2</v>
      </c>
      <c r="J1448" s="14">
        <v>215.75756799999999</v>
      </c>
      <c r="L1448" t="s">
        <v>170</v>
      </c>
      <c r="M1448" t="s">
        <v>170</v>
      </c>
      <c r="N1448" t="s">
        <v>170</v>
      </c>
      <c r="O1448" s="2">
        <v>4405</v>
      </c>
      <c r="P1448" s="301">
        <v>5.7645674742295696E-3</v>
      </c>
      <c r="Q1448" s="2">
        <v>233.93939393939399</v>
      </c>
      <c r="R1448" s="2">
        <v>4841</v>
      </c>
      <c r="S1448" s="301">
        <v>6.0896222320899569E-3</v>
      </c>
      <c r="T1448" s="14">
        <v>326.66665599999999</v>
      </c>
      <c r="V1448" t="s">
        <v>170</v>
      </c>
      <c r="W1448" t="s">
        <v>170</v>
      </c>
      <c r="X1448" t="s">
        <v>170</v>
      </c>
      <c r="Y1448" s="2">
        <v>239913</v>
      </c>
      <c r="Z1448" s="27">
        <v>7.0000000000000001E-3</v>
      </c>
      <c r="AA1448" s="14">
        <v>1732</v>
      </c>
      <c r="AB1448" s="2">
        <v>270358</v>
      </c>
      <c r="AC1448" s="27">
        <v>7.0000000000000001E-3</v>
      </c>
      <c r="AD1448" s="14">
        <v>2232.73</v>
      </c>
    </row>
    <row r="1449" spans="1:30" x14ac:dyDescent="0.3">
      <c r="A1449" t="s">
        <v>2039</v>
      </c>
      <c r="B1449" t="s">
        <v>170</v>
      </c>
      <c r="C1449" t="s">
        <v>170</v>
      </c>
      <c r="D1449" t="s">
        <v>170</v>
      </c>
      <c r="E1449" s="2">
        <v>155</v>
      </c>
      <c r="F1449" s="301">
        <v>2.4552510692222397E-2</v>
      </c>
      <c r="G1449" s="14">
        <v>49.090909090909101</v>
      </c>
      <c r="H1449" s="2">
        <v>144</v>
      </c>
      <c r="I1449" s="301">
        <v>1.854475209272376E-2</v>
      </c>
      <c r="J1449" s="14">
        <v>71.515150000000006</v>
      </c>
      <c r="L1449" t="s">
        <v>170</v>
      </c>
      <c r="M1449" t="s">
        <v>170</v>
      </c>
      <c r="N1449" t="s">
        <v>170</v>
      </c>
      <c r="O1449" s="2">
        <v>9576</v>
      </c>
      <c r="P1449" s="301">
        <v>1.253155462729225E-2</v>
      </c>
      <c r="Q1449" s="14">
        <v>242.42424242424201</v>
      </c>
      <c r="R1449" s="2">
        <v>11534</v>
      </c>
      <c r="S1449" s="301">
        <v>1.4508924359621062E-2</v>
      </c>
      <c r="T1449" s="14">
        <v>329.69695999999999</v>
      </c>
      <c r="V1449" t="s">
        <v>170</v>
      </c>
      <c r="W1449" t="s">
        <v>170</v>
      </c>
      <c r="X1449" t="s">
        <v>170</v>
      </c>
      <c r="Y1449" s="2">
        <v>600519</v>
      </c>
      <c r="Z1449" s="27">
        <v>1.7000000000000001E-2</v>
      </c>
      <c r="AA1449" s="14">
        <v>1679.39</v>
      </c>
      <c r="AB1449" s="2">
        <v>697720</v>
      </c>
      <c r="AC1449" s="27">
        <v>1.9E-2</v>
      </c>
      <c r="AD1449" s="14">
        <v>2270.91</v>
      </c>
    </row>
    <row r="1450" spans="1:30" x14ac:dyDescent="0.3">
      <c r="A1450" t="s">
        <v>2030</v>
      </c>
      <c r="B1450" t="s">
        <v>170</v>
      </c>
      <c r="C1450" t="s">
        <v>170</v>
      </c>
      <c r="D1450" t="s">
        <v>170</v>
      </c>
      <c r="E1450" s="2">
        <v>3427</v>
      </c>
      <c r="F1450" s="301">
        <v>0.54284809124029776</v>
      </c>
      <c r="G1450" s="14">
        <v>191.51515151515099</v>
      </c>
      <c r="H1450" s="2">
        <v>3582</v>
      </c>
      <c r="I1450" s="301">
        <v>0.46130070830650355</v>
      </c>
      <c r="J1450" s="14">
        <v>249.090912</v>
      </c>
      <c r="L1450" t="s">
        <v>170</v>
      </c>
      <c r="M1450" t="s">
        <v>170</v>
      </c>
      <c r="N1450" t="s">
        <v>170</v>
      </c>
      <c r="O1450" s="2">
        <v>383706</v>
      </c>
      <c r="P1450" s="301">
        <v>0.50213374058268589</v>
      </c>
      <c r="Q1450" s="14">
        <v>145.45454545454501</v>
      </c>
      <c r="R1450" s="2">
        <v>399881</v>
      </c>
      <c r="S1450" s="301">
        <v>0.50302091051236608</v>
      </c>
      <c r="T1450" s="14">
        <v>142.42424</v>
      </c>
      <c r="V1450" t="s">
        <v>170</v>
      </c>
      <c r="W1450" t="s">
        <v>170</v>
      </c>
      <c r="X1450" t="s">
        <v>170</v>
      </c>
      <c r="Y1450" s="2">
        <v>17995621</v>
      </c>
      <c r="Z1450" s="27">
        <v>0.50800000000000001</v>
      </c>
      <c r="AA1450" s="14">
        <v>1210.9100000000001</v>
      </c>
      <c r="AB1450" s="2">
        <v>18497792</v>
      </c>
      <c r="AC1450" s="27">
        <v>0.50800000000000001</v>
      </c>
      <c r="AD1450" s="14">
        <v>1480</v>
      </c>
    </row>
    <row r="1451" spans="1:30" x14ac:dyDescent="0.3">
      <c r="A1451" t="s">
        <v>2025</v>
      </c>
      <c r="B1451" t="s">
        <v>170</v>
      </c>
      <c r="C1451" t="s">
        <v>170</v>
      </c>
      <c r="D1451" t="s">
        <v>170</v>
      </c>
      <c r="E1451" s="2">
        <v>846</v>
      </c>
      <c r="F1451" s="301">
        <v>0.13400918739109774</v>
      </c>
      <c r="G1451" s="14">
        <v>133.939393939393</v>
      </c>
      <c r="H1451" s="2">
        <v>671</v>
      </c>
      <c r="I1451" s="301">
        <v>8.6413393432066971E-2</v>
      </c>
      <c r="J1451" s="14">
        <v>193.33332799999999</v>
      </c>
      <c r="L1451" t="s">
        <v>170</v>
      </c>
      <c r="M1451" t="s">
        <v>170</v>
      </c>
      <c r="N1451" t="s">
        <v>170</v>
      </c>
      <c r="O1451" s="2">
        <v>89972</v>
      </c>
      <c r="P1451" s="301">
        <v>0.11774112708090417</v>
      </c>
      <c r="Q1451" s="14">
        <v>38.181818181818102</v>
      </c>
      <c r="R1451" s="2">
        <v>93141</v>
      </c>
      <c r="S1451" s="301">
        <v>0.11716453301365228</v>
      </c>
      <c r="T1451" s="14">
        <v>29.090910000000001</v>
      </c>
      <c r="V1451" t="s">
        <v>170</v>
      </c>
      <c r="W1451" t="s">
        <v>170</v>
      </c>
      <c r="X1451" t="s">
        <v>170</v>
      </c>
      <c r="Y1451" s="2">
        <v>3255518</v>
      </c>
      <c r="Z1451" s="27">
        <v>9.1999999999999998E-2</v>
      </c>
      <c r="AA1451" s="14">
        <v>412.73</v>
      </c>
      <c r="AB1451" s="2">
        <v>3199308</v>
      </c>
      <c r="AC1451" s="27">
        <v>8.7999999999999995E-2</v>
      </c>
      <c r="AD1451" s="14">
        <v>523.03</v>
      </c>
    </row>
    <row r="1452" spans="1:30" x14ac:dyDescent="0.3">
      <c r="A1452" t="s">
        <v>2038</v>
      </c>
      <c r="B1452" t="s">
        <v>170</v>
      </c>
      <c r="C1452" t="s">
        <v>170</v>
      </c>
      <c r="D1452" t="s">
        <v>170</v>
      </c>
      <c r="E1452" s="2">
        <v>0</v>
      </c>
      <c r="F1452" s="301">
        <v>0</v>
      </c>
      <c r="G1452" s="14">
        <v>10.303030303030299</v>
      </c>
      <c r="H1452" s="2">
        <v>0</v>
      </c>
      <c r="I1452" s="301">
        <v>0</v>
      </c>
      <c r="J1452" s="14">
        <v>11.515152</v>
      </c>
      <c r="L1452" t="s">
        <v>170</v>
      </c>
      <c r="M1452" t="s">
        <v>170</v>
      </c>
      <c r="N1452" t="s">
        <v>170</v>
      </c>
      <c r="O1452" s="2">
        <v>731</v>
      </c>
      <c r="P1452" s="301">
        <v>9.5661721309008301E-4</v>
      </c>
      <c r="Q1452" s="14">
        <v>124.24242424242399</v>
      </c>
      <c r="R1452" s="2">
        <v>541</v>
      </c>
      <c r="S1452" s="301">
        <v>6.8053824159484955E-4</v>
      </c>
      <c r="T1452" s="14">
        <v>125.454544</v>
      </c>
      <c r="V1452" t="s">
        <v>170</v>
      </c>
      <c r="W1452" t="s">
        <v>170</v>
      </c>
      <c r="X1452" t="s">
        <v>170</v>
      </c>
      <c r="Y1452" s="2">
        <v>16986</v>
      </c>
      <c r="Z1452" s="27">
        <v>0</v>
      </c>
      <c r="AA1452" s="14">
        <v>550.91</v>
      </c>
      <c r="AB1452" s="2">
        <v>16086</v>
      </c>
      <c r="AC1452" s="27">
        <v>0</v>
      </c>
      <c r="AD1452" s="14">
        <v>623.03</v>
      </c>
    </row>
    <row r="1453" spans="1:30" x14ac:dyDescent="0.3">
      <c r="A1453" t="s">
        <v>2039</v>
      </c>
      <c r="B1453" t="s">
        <v>170</v>
      </c>
      <c r="C1453" t="s">
        <v>170</v>
      </c>
      <c r="D1453" t="s">
        <v>170</v>
      </c>
      <c r="E1453" s="2">
        <v>846</v>
      </c>
      <c r="F1453" s="301">
        <v>0.13400918739109774</v>
      </c>
      <c r="G1453" s="14">
        <v>133.939393939393</v>
      </c>
      <c r="H1453" s="2">
        <v>671</v>
      </c>
      <c r="I1453" s="301">
        <v>8.6413393432066971E-2</v>
      </c>
      <c r="J1453" s="14">
        <v>193.33332799999999</v>
      </c>
      <c r="L1453" t="s">
        <v>170</v>
      </c>
      <c r="M1453" t="s">
        <v>170</v>
      </c>
      <c r="N1453" t="s">
        <v>170</v>
      </c>
      <c r="O1453" s="2">
        <v>89241</v>
      </c>
      <c r="P1453" s="301">
        <v>0.11678450986781408</v>
      </c>
      <c r="Q1453" s="14">
        <v>132.12121212121201</v>
      </c>
      <c r="R1453" s="2">
        <v>92600</v>
      </c>
      <c r="S1453" s="301">
        <v>0.11648399477205743</v>
      </c>
      <c r="T1453" s="14">
        <v>125.454544</v>
      </c>
      <c r="V1453" t="s">
        <v>170</v>
      </c>
      <c r="W1453" t="s">
        <v>170</v>
      </c>
      <c r="X1453" t="s">
        <v>170</v>
      </c>
      <c r="Y1453" s="2">
        <v>3238532</v>
      </c>
      <c r="Z1453" s="27">
        <v>9.0999999999999998E-2</v>
      </c>
      <c r="AA1453" s="14">
        <v>684.85</v>
      </c>
      <c r="AB1453" s="2">
        <v>3183222</v>
      </c>
      <c r="AC1453" s="27">
        <v>8.6999999999999994E-2</v>
      </c>
      <c r="AD1453" s="14">
        <v>779.39</v>
      </c>
    </row>
    <row r="1454" spans="1:30" x14ac:dyDescent="0.3">
      <c r="A1454" t="s">
        <v>2026</v>
      </c>
      <c r="B1454" t="s">
        <v>170</v>
      </c>
      <c r="C1454" t="s">
        <v>170</v>
      </c>
      <c r="D1454" t="s">
        <v>170</v>
      </c>
      <c r="E1454" s="2">
        <v>755</v>
      </c>
      <c r="F1454" s="301">
        <v>0.11959448756534136</v>
      </c>
      <c r="G1454" s="14">
        <v>115.151515151515</v>
      </c>
      <c r="H1454" s="2">
        <v>856</v>
      </c>
      <c r="I1454" s="301">
        <v>0.11023824855119124</v>
      </c>
      <c r="J1454" s="14">
        <v>169.69697600000001</v>
      </c>
      <c r="L1454" t="s">
        <v>170</v>
      </c>
      <c r="M1454" t="s">
        <v>170</v>
      </c>
      <c r="N1454" t="s">
        <v>170</v>
      </c>
      <c r="O1454" s="2">
        <v>102918</v>
      </c>
      <c r="P1454" s="301">
        <v>0.13468280483831074</v>
      </c>
      <c r="Q1454" s="14">
        <v>79.393939393939405</v>
      </c>
      <c r="R1454" s="2">
        <v>105873</v>
      </c>
      <c r="S1454" s="301">
        <v>0.13318045333155545</v>
      </c>
      <c r="T1454" s="14">
        <v>50.303031900000001</v>
      </c>
      <c r="V1454" t="s">
        <v>170</v>
      </c>
      <c r="W1454" t="s">
        <v>170</v>
      </c>
      <c r="X1454" t="s">
        <v>170</v>
      </c>
      <c r="Y1454" s="2">
        <v>4637444</v>
      </c>
      <c r="Z1454" s="27">
        <v>0.13100000000000001</v>
      </c>
      <c r="AA1454" s="14">
        <v>757.58</v>
      </c>
      <c r="AB1454" s="2">
        <v>4690779</v>
      </c>
      <c r="AC1454" s="27">
        <v>0.129</v>
      </c>
      <c r="AD1454" s="14">
        <v>973.33</v>
      </c>
    </row>
    <row r="1455" spans="1:30" x14ac:dyDescent="0.3">
      <c r="A1455" t="s">
        <v>2038</v>
      </c>
      <c r="B1455" t="s">
        <v>170</v>
      </c>
      <c r="C1455" t="s">
        <v>170</v>
      </c>
      <c r="D1455" t="s">
        <v>170</v>
      </c>
      <c r="E1455" s="2">
        <v>0</v>
      </c>
      <c r="F1455" s="301">
        <v>0</v>
      </c>
      <c r="G1455" s="14">
        <v>10.303030303030299</v>
      </c>
      <c r="H1455" s="2">
        <v>0</v>
      </c>
      <c r="I1455" s="301">
        <v>0</v>
      </c>
      <c r="J1455" s="14">
        <v>11.515152</v>
      </c>
      <c r="L1455" t="s">
        <v>170</v>
      </c>
      <c r="M1455" t="s">
        <v>170</v>
      </c>
      <c r="N1455" t="s">
        <v>170</v>
      </c>
      <c r="O1455" s="2">
        <v>1739</v>
      </c>
      <c r="P1455" s="301">
        <v>2.2757282264892673E-3</v>
      </c>
      <c r="Q1455" s="14">
        <v>227.87878787878699</v>
      </c>
      <c r="R1455" s="2">
        <v>1542</v>
      </c>
      <c r="S1455" s="301">
        <v>1.9397226775217339E-3</v>
      </c>
      <c r="T1455" s="14">
        <v>258.18182400000001</v>
      </c>
      <c r="V1455" t="s">
        <v>170</v>
      </c>
      <c r="W1455" t="s">
        <v>170</v>
      </c>
      <c r="X1455" t="s">
        <v>170</v>
      </c>
      <c r="Y1455" s="2">
        <v>50301</v>
      </c>
      <c r="Z1455" s="27">
        <v>1E-3</v>
      </c>
      <c r="AA1455" s="14">
        <v>1016.36</v>
      </c>
      <c r="AB1455" s="2">
        <v>48072</v>
      </c>
      <c r="AC1455" s="27">
        <v>1E-3</v>
      </c>
      <c r="AD1455" s="14">
        <v>1077.58</v>
      </c>
    </row>
    <row r="1456" spans="1:30" x14ac:dyDescent="0.3">
      <c r="A1456" t="s">
        <v>2039</v>
      </c>
      <c r="B1456" t="s">
        <v>170</v>
      </c>
      <c r="C1456" t="s">
        <v>170</v>
      </c>
      <c r="D1456" t="s">
        <v>170</v>
      </c>
      <c r="E1456" s="2">
        <v>755</v>
      </c>
      <c r="F1456" s="301">
        <v>0.11959448756534136</v>
      </c>
      <c r="G1456" s="14">
        <v>115.151515151515</v>
      </c>
      <c r="H1456" s="2">
        <v>856</v>
      </c>
      <c r="I1456" s="301">
        <v>0.11023824855119124</v>
      </c>
      <c r="J1456" s="14">
        <v>169.69697600000001</v>
      </c>
      <c r="L1456" t="s">
        <v>170</v>
      </c>
      <c r="M1456" t="s">
        <v>170</v>
      </c>
      <c r="N1456" t="s">
        <v>170</v>
      </c>
      <c r="O1456" s="2">
        <v>101179</v>
      </c>
      <c r="P1456" s="301">
        <v>0.13240707661182149</v>
      </c>
      <c r="Q1456" s="14">
        <v>233.333333333333</v>
      </c>
      <c r="R1456" s="2">
        <v>104331</v>
      </c>
      <c r="S1456" s="301">
        <v>0.13124073065403374</v>
      </c>
      <c r="T1456" s="14">
        <v>257.57574499999998</v>
      </c>
      <c r="V1456" t="s">
        <v>170</v>
      </c>
      <c r="W1456" t="s">
        <v>170</v>
      </c>
      <c r="X1456" t="s">
        <v>170</v>
      </c>
      <c r="Y1456" s="2">
        <v>4587143</v>
      </c>
      <c r="Z1456" s="27">
        <v>0.13</v>
      </c>
      <c r="AA1456" s="14">
        <v>1326.06</v>
      </c>
      <c r="AB1456" s="2">
        <v>4642707</v>
      </c>
      <c r="AC1456" s="27">
        <v>0.127</v>
      </c>
      <c r="AD1456" s="14">
        <v>1306.06</v>
      </c>
    </row>
    <row r="1457" spans="1:31" x14ac:dyDescent="0.3">
      <c r="A1457" t="s">
        <v>2027</v>
      </c>
      <c r="B1457" t="s">
        <v>170</v>
      </c>
      <c r="C1457" t="s">
        <v>170</v>
      </c>
      <c r="D1457" t="s">
        <v>170</v>
      </c>
      <c r="E1457" s="2">
        <v>1289</v>
      </c>
      <c r="F1457" s="301">
        <v>0.20418184698241723</v>
      </c>
      <c r="G1457" s="14">
        <v>124.84848484848401</v>
      </c>
      <c r="H1457" s="2">
        <v>1045</v>
      </c>
      <c r="I1457" s="301">
        <v>0.13457823567289118</v>
      </c>
      <c r="J1457" s="14">
        <v>155.75756799999999</v>
      </c>
      <c r="L1457" t="s">
        <v>170</v>
      </c>
      <c r="M1457" t="s">
        <v>170</v>
      </c>
      <c r="N1457" t="s">
        <v>170</v>
      </c>
      <c r="O1457" s="2">
        <v>146233</v>
      </c>
      <c r="P1457" s="301">
        <v>0.19136662780000288</v>
      </c>
      <c r="Q1457" s="14">
        <v>83.636363636363598</v>
      </c>
      <c r="R1457" s="2">
        <v>149066</v>
      </c>
      <c r="S1457" s="301">
        <v>0.18751407305282411</v>
      </c>
      <c r="T1457" s="14">
        <v>64.848489999999998</v>
      </c>
      <c r="V1457" t="s">
        <v>170</v>
      </c>
      <c r="W1457" t="s">
        <v>170</v>
      </c>
      <c r="X1457" t="s">
        <v>170</v>
      </c>
      <c r="Y1457" s="2">
        <v>7477809</v>
      </c>
      <c r="Z1457" s="27">
        <v>0.21099999999999999</v>
      </c>
      <c r="AA1457" s="14">
        <v>717.58</v>
      </c>
      <c r="AB1457" s="2">
        <v>7530762</v>
      </c>
      <c r="AC1457" s="27">
        <v>0.20699999999999999</v>
      </c>
      <c r="AD1457" s="14">
        <v>807.88</v>
      </c>
    </row>
    <row r="1458" spans="1:31" x14ac:dyDescent="0.3">
      <c r="A1458" t="s">
        <v>2038</v>
      </c>
      <c r="B1458" t="s">
        <v>170</v>
      </c>
      <c r="C1458" t="s">
        <v>170</v>
      </c>
      <c r="D1458" t="s">
        <v>170</v>
      </c>
      <c r="E1458" s="2">
        <v>226</v>
      </c>
      <c r="F1458" s="301">
        <v>3.5799144622208144E-2</v>
      </c>
      <c r="G1458" s="14">
        <v>70.303030303030297</v>
      </c>
      <c r="H1458" s="2">
        <v>168</v>
      </c>
      <c r="I1458" s="301">
        <v>2.163554410817772E-2</v>
      </c>
      <c r="J1458" s="14">
        <v>76.363640000000004</v>
      </c>
      <c r="L1458" t="s">
        <v>170</v>
      </c>
      <c r="M1458" t="s">
        <v>170</v>
      </c>
      <c r="N1458" t="s">
        <v>170</v>
      </c>
      <c r="O1458" s="2">
        <v>12766</v>
      </c>
      <c r="P1458" s="301">
        <v>1.6706122219299589E-2</v>
      </c>
      <c r="Q1458" s="14">
        <v>526.66666666666595</v>
      </c>
      <c r="R1458" s="2">
        <v>12215</v>
      </c>
      <c r="S1458" s="301">
        <v>1.5365572312534357E-2</v>
      </c>
      <c r="T1458" s="14">
        <v>509.69695999999999</v>
      </c>
      <c r="V1458" t="s">
        <v>170</v>
      </c>
      <c r="W1458" t="s">
        <v>170</v>
      </c>
      <c r="X1458" t="s">
        <v>170</v>
      </c>
      <c r="Y1458" s="2">
        <v>457918</v>
      </c>
      <c r="Z1458" s="27">
        <v>1.2999999999999999E-2</v>
      </c>
      <c r="AA1458" s="14">
        <v>2775.76</v>
      </c>
      <c r="AB1458" s="2">
        <v>415822</v>
      </c>
      <c r="AC1458" s="27">
        <v>1.0999999999999999E-2</v>
      </c>
      <c r="AD1458" s="14">
        <v>3324.85</v>
      </c>
    </row>
    <row r="1459" spans="1:31" x14ac:dyDescent="0.3">
      <c r="A1459" t="s">
        <v>2039</v>
      </c>
      <c r="B1459" t="s">
        <v>170</v>
      </c>
      <c r="C1459" t="s">
        <v>170</v>
      </c>
      <c r="D1459" t="s">
        <v>170</v>
      </c>
      <c r="E1459" s="2">
        <v>1063</v>
      </c>
      <c r="F1459" s="301">
        <v>0.16838270236020908</v>
      </c>
      <c r="G1459" s="14">
        <v>115.757575757575</v>
      </c>
      <c r="H1459" s="2">
        <v>877</v>
      </c>
      <c r="I1459" s="301">
        <v>0.11294269156471345</v>
      </c>
      <c r="J1459" s="14">
        <v>150.909088</v>
      </c>
      <c r="L1459" t="s">
        <v>170</v>
      </c>
      <c r="M1459" t="s">
        <v>170</v>
      </c>
      <c r="N1459" t="s">
        <v>170</v>
      </c>
      <c r="O1459" s="2">
        <v>133467</v>
      </c>
      <c r="P1459" s="301">
        <v>0.17466050558070328</v>
      </c>
      <c r="Q1459" s="14">
        <v>534.54545454545405</v>
      </c>
      <c r="R1459" s="2">
        <v>136851</v>
      </c>
      <c r="S1459" s="301">
        <v>0.17214850074028976</v>
      </c>
      <c r="T1459" s="14">
        <v>507.27273600000001</v>
      </c>
      <c r="V1459" t="s">
        <v>170</v>
      </c>
      <c r="W1459" t="s">
        <v>170</v>
      </c>
      <c r="X1459" t="s">
        <v>170</v>
      </c>
      <c r="Y1459" s="2">
        <v>7019891</v>
      </c>
      <c r="Z1459" s="27">
        <v>0.19800000000000001</v>
      </c>
      <c r="AA1459" s="14">
        <v>2875.15</v>
      </c>
      <c r="AB1459" s="2">
        <v>7114940</v>
      </c>
      <c r="AC1459" s="27">
        <v>0.19500000000000001</v>
      </c>
      <c r="AD1459" s="14">
        <v>3497.58</v>
      </c>
    </row>
    <row r="1460" spans="1:31" x14ac:dyDescent="0.3">
      <c r="A1460" t="s">
        <v>2028</v>
      </c>
      <c r="B1460" t="s">
        <v>170</v>
      </c>
      <c r="C1460" t="s">
        <v>170</v>
      </c>
      <c r="D1460" t="s">
        <v>170</v>
      </c>
      <c r="E1460" s="2">
        <v>263</v>
      </c>
      <c r="F1460" s="301">
        <v>4.166006652938381E-2</v>
      </c>
      <c r="G1460" s="14">
        <v>60</v>
      </c>
      <c r="H1460" s="2">
        <v>667</v>
      </c>
      <c r="I1460" s="301">
        <v>8.5898261429491307E-2</v>
      </c>
      <c r="J1460" s="14">
        <v>246.060608</v>
      </c>
      <c r="L1460" t="s">
        <v>170</v>
      </c>
      <c r="M1460" t="s">
        <v>170</v>
      </c>
      <c r="N1460" t="s">
        <v>170</v>
      </c>
      <c r="O1460" s="2">
        <v>25599</v>
      </c>
      <c r="P1460" s="301">
        <v>3.3499923444450116E-2</v>
      </c>
      <c r="Q1460" s="14">
        <v>61.212121212121197</v>
      </c>
      <c r="R1460" s="2">
        <v>30817</v>
      </c>
      <c r="S1460" s="301">
        <v>3.8765521240718075E-2</v>
      </c>
      <c r="T1460" s="14">
        <v>48.484848</v>
      </c>
      <c r="V1460" t="s">
        <v>170</v>
      </c>
      <c r="W1460" t="s">
        <v>170</v>
      </c>
      <c r="X1460" t="s">
        <v>170</v>
      </c>
      <c r="Y1460" s="2">
        <v>1427224</v>
      </c>
      <c r="Z1460" s="27">
        <v>0.04</v>
      </c>
      <c r="AA1460" s="14">
        <v>443.64</v>
      </c>
      <c r="AB1460" s="2">
        <v>1735473</v>
      </c>
      <c r="AC1460" s="27">
        <v>4.8000000000000001E-2</v>
      </c>
      <c r="AD1460" s="14">
        <v>575.76</v>
      </c>
    </row>
    <row r="1461" spans="1:31" x14ac:dyDescent="0.3">
      <c r="A1461" t="s">
        <v>2038</v>
      </c>
      <c r="B1461" t="s">
        <v>170</v>
      </c>
      <c r="C1461" t="s">
        <v>170</v>
      </c>
      <c r="D1461" t="s">
        <v>170</v>
      </c>
      <c r="E1461" s="2">
        <v>50</v>
      </c>
      <c r="F1461" s="301">
        <v>7.9201647394265794E-3</v>
      </c>
      <c r="G1461" s="14">
        <v>31.515151515151501</v>
      </c>
      <c r="H1461" s="2">
        <v>41</v>
      </c>
      <c r="I1461" s="301">
        <v>5.280103026400515E-3</v>
      </c>
      <c r="J1461" s="14">
        <v>28.484848</v>
      </c>
      <c r="L1461" t="s">
        <v>170</v>
      </c>
      <c r="M1461" t="s">
        <v>170</v>
      </c>
      <c r="N1461" t="s">
        <v>170</v>
      </c>
      <c r="O1461" s="2">
        <v>5787</v>
      </c>
      <c r="P1461" s="301">
        <v>7.5731105501399588E-3</v>
      </c>
      <c r="Q1461" s="14">
        <v>264.84848484848402</v>
      </c>
      <c r="R1461" s="2">
        <v>6728</v>
      </c>
      <c r="S1461" s="301">
        <v>8.4633295553607161E-3</v>
      </c>
      <c r="T1461" s="14">
        <v>338.18182400000001</v>
      </c>
      <c r="V1461" t="s">
        <v>170</v>
      </c>
      <c r="W1461" t="s">
        <v>170</v>
      </c>
      <c r="X1461" t="s">
        <v>170</v>
      </c>
      <c r="Y1461" s="2">
        <v>238627</v>
      </c>
      <c r="Z1461" s="27">
        <v>7.0000000000000001E-3</v>
      </c>
      <c r="AA1461" s="14">
        <v>1578.79</v>
      </c>
      <c r="AB1461" s="2">
        <v>268598</v>
      </c>
      <c r="AC1461" s="27">
        <v>7.0000000000000001E-3</v>
      </c>
      <c r="AD1461" s="14">
        <v>2291.52</v>
      </c>
    </row>
    <row r="1462" spans="1:31" x14ac:dyDescent="0.3">
      <c r="A1462" t="s">
        <v>2039</v>
      </c>
      <c r="B1462" t="s">
        <v>170</v>
      </c>
      <c r="C1462" t="s">
        <v>170</v>
      </c>
      <c r="D1462" t="s">
        <v>170</v>
      </c>
      <c r="E1462" s="2">
        <v>213</v>
      </c>
      <c r="F1462" s="301">
        <v>3.3739901789957234E-2</v>
      </c>
      <c r="G1462" s="14">
        <v>61.212121212121197</v>
      </c>
      <c r="H1462" s="2">
        <v>626</v>
      </c>
      <c r="I1462" s="301">
        <v>8.0618158403090792E-2</v>
      </c>
      <c r="J1462" s="14">
        <v>244.24243200000001</v>
      </c>
      <c r="L1462" t="s">
        <v>170</v>
      </c>
      <c r="M1462" t="s">
        <v>170</v>
      </c>
      <c r="N1462" t="s">
        <v>170</v>
      </c>
      <c r="O1462" s="2">
        <v>19812</v>
      </c>
      <c r="P1462" s="301">
        <v>2.5926812894310158E-2</v>
      </c>
      <c r="Q1462" s="14">
        <v>267.27272727272702</v>
      </c>
      <c r="R1462" s="2">
        <v>24089</v>
      </c>
      <c r="S1462" s="301">
        <v>3.0302191685357357E-2</v>
      </c>
      <c r="T1462" s="14">
        <v>343.63635299999999</v>
      </c>
      <c r="V1462" t="s">
        <v>170</v>
      </c>
      <c r="W1462" t="s">
        <v>170</v>
      </c>
      <c r="X1462" t="s">
        <v>170</v>
      </c>
      <c r="Y1462" s="2">
        <v>1188597</v>
      </c>
      <c r="Z1462" s="27">
        <v>3.4000000000000002E-2</v>
      </c>
      <c r="AA1462" s="14">
        <v>1563.03</v>
      </c>
      <c r="AB1462" s="2">
        <v>1466875</v>
      </c>
      <c r="AC1462" s="27">
        <v>0.04</v>
      </c>
      <c r="AD1462" s="14">
        <v>2317.58</v>
      </c>
    </row>
    <row r="1463" spans="1:31" x14ac:dyDescent="0.3">
      <c r="A1463" t="s">
        <v>2029</v>
      </c>
      <c r="B1463" t="s">
        <v>170</v>
      </c>
      <c r="C1463" t="s">
        <v>170</v>
      </c>
      <c r="D1463" t="s">
        <v>170</v>
      </c>
      <c r="E1463" s="2">
        <v>274</v>
      </c>
      <c r="F1463" s="301">
        <v>4.3402502772057656E-2</v>
      </c>
      <c r="G1463" s="14">
        <v>70.303030303030297</v>
      </c>
      <c r="H1463" s="2">
        <v>343</v>
      </c>
      <c r="I1463" s="301">
        <v>4.4172569220862844E-2</v>
      </c>
      <c r="J1463" s="14">
        <v>108.484848</v>
      </c>
      <c r="L1463" t="s">
        <v>170</v>
      </c>
      <c r="M1463" t="s">
        <v>170</v>
      </c>
      <c r="N1463" t="s">
        <v>170</v>
      </c>
      <c r="O1463" s="2">
        <v>18984</v>
      </c>
      <c r="P1463" s="301">
        <v>2.484325741901797E-2</v>
      </c>
      <c r="Q1463" s="14">
        <v>101.818181818181</v>
      </c>
      <c r="R1463" s="2">
        <v>20984</v>
      </c>
      <c r="S1463" s="301">
        <v>2.6396329873616124E-2</v>
      </c>
      <c r="T1463" s="14">
        <v>130.30302399999999</v>
      </c>
      <c r="V1463" t="s">
        <v>170</v>
      </c>
      <c r="W1463" t="s">
        <v>170</v>
      </c>
      <c r="X1463" t="s">
        <v>170</v>
      </c>
      <c r="Y1463" s="2">
        <v>1197626</v>
      </c>
      <c r="Z1463" s="27">
        <v>3.4000000000000002E-2</v>
      </c>
      <c r="AA1463" s="14">
        <v>640.61</v>
      </c>
      <c r="AB1463" s="2">
        <v>1341470</v>
      </c>
      <c r="AC1463" s="27">
        <v>3.6999999999999998E-2</v>
      </c>
      <c r="AD1463" s="14">
        <v>718.79</v>
      </c>
    </row>
    <row r="1464" spans="1:31" x14ac:dyDescent="0.3">
      <c r="A1464" t="s">
        <v>2038</v>
      </c>
      <c r="B1464" t="s">
        <v>170</v>
      </c>
      <c r="C1464" t="s">
        <v>170</v>
      </c>
      <c r="D1464" t="s">
        <v>170</v>
      </c>
      <c r="E1464" s="2">
        <v>133</v>
      </c>
      <c r="F1464" s="301">
        <v>2.1067638206874705E-2</v>
      </c>
      <c r="G1464" s="2">
        <v>66.6666666666666</v>
      </c>
      <c r="H1464" s="2">
        <v>143</v>
      </c>
      <c r="I1464" s="301">
        <v>1.8415969092079845E-2</v>
      </c>
      <c r="J1464" s="14">
        <v>78.787880000000001</v>
      </c>
      <c r="L1464" t="s">
        <v>170</v>
      </c>
      <c r="M1464" t="s">
        <v>170</v>
      </c>
      <c r="N1464" t="s">
        <v>170</v>
      </c>
      <c r="O1464" s="2">
        <v>7855</v>
      </c>
      <c r="P1464" s="301">
        <v>1.0279381954613682E-2</v>
      </c>
      <c r="Q1464" s="2">
        <v>284.24242424242402</v>
      </c>
      <c r="R1464" s="2">
        <v>7992</v>
      </c>
      <c r="S1464" s="301">
        <v>1.0053348663264395E-2</v>
      </c>
      <c r="T1464" s="14">
        <v>330.30304000000001</v>
      </c>
      <c r="V1464" t="s">
        <v>170</v>
      </c>
      <c r="W1464" t="s">
        <v>170</v>
      </c>
      <c r="X1464" t="s">
        <v>170</v>
      </c>
      <c r="Y1464" s="2">
        <v>467412</v>
      </c>
      <c r="Z1464" s="27">
        <v>1.2999999999999999E-2</v>
      </c>
      <c r="AA1464" s="14">
        <v>2248</v>
      </c>
      <c r="AB1464" s="2">
        <v>502760</v>
      </c>
      <c r="AC1464" s="27">
        <v>1.4E-2</v>
      </c>
      <c r="AD1464" s="14">
        <v>2773.33</v>
      </c>
    </row>
    <row r="1465" spans="1:31" x14ac:dyDescent="0.3">
      <c r="A1465" t="s">
        <v>2039</v>
      </c>
      <c r="B1465" t="s">
        <v>170</v>
      </c>
      <c r="C1465" t="s">
        <v>170</v>
      </c>
      <c r="D1465" t="s">
        <v>170</v>
      </c>
      <c r="E1465" s="2">
        <v>141</v>
      </c>
      <c r="F1465" s="301">
        <v>2.2334864565182955E-2</v>
      </c>
      <c r="G1465" s="14">
        <v>47.878787878787797</v>
      </c>
      <c r="H1465" s="2">
        <v>200</v>
      </c>
      <c r="I1465" s="301">
        <v>2.5756600128782999E-2</v>
      </c>
      <c r="J1465" s="14">
        <v>68.484849999999994</v>
      </c>
      <c r="L1465" t="s">
        <v>170</v>
      </c>
      <c r="M1465" t="s">
        <v>170</v>
      </c>
      <c r="N1465" t="s">
        <v>170</v>
      </c>
      <c r="O1465" s="2">
        <v>11129</v>
      </c>
      <c r="P1465" s="301">
        <v>1.4563875464404286E-2</v>
      </c>
      <c r="Q1465" s="14">
        <v>285.45454545454498</v>
      </c>
      <c r="R1465" s="2">
        <v>12992</v>
      </c>
      <c r="S1465" s="301">
        <v>1.6342981210351729E-2</v>
      </c>
      <c r="T1465" s="14">
        <v>329.69695999999999</v>
      </c>
      <c r="V1465" t="s">
        <v>170</v>
      </c>
      <c r="W1465" t="s">
        <v>170</v>
      </c>
      <c r="X1465" t="s">
        <v>170</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3" t="s">
        <v>2040</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122"/>
      <c r="W1467" s="122"/>
      <c r="X1467" s="122"/>
      <c r="Y1467" s="122"/>
      <c r="Z1467" s="122"/>
      <c r="AA1467" s="122"/>
      <c r="AB1467" s="122"/>
      <c r="AC1467" s="122"/>
      <c r="AD1467" s="122"/>
      <c r="AE1467" s="122"/>
    </row>
    <row r="1468" spans="1:31" x14ac:dyDescent="0.3">
      <c r="B1468" t="s">
        <v>170</v>
      </c>
      <c r="C1468" t="s">
        <v>170</v>
      </c>
      <c r="D1468" t="s">
        <v>170</v>
      </c>
      <c r="E1468" s="304" t="s">
        <v>1700</v>
      </c>
      <c r="F1468" s="304"/>
      <c r="G1468" s="304" t="s">
        <v>1701</v>
      </c>
      <c r="H1468" s="304" t="s">
        <v>1700</v>
      </c>
      <c r="I1468" s="304"/>
      <c r="J1468" s="304" t="s">
        <v>1701</v>
      </c>
      <c r="K1468" t="s">
        <v>170</v>
      </c>
      <c r="L1468" t="s">
        <v>170</v>
      </c>
      <c r="M1468" t="s">
        <v>170</v>
      </c>
      <c r="N1468" t="s">
        <v>170</v>
      </c>
      <c r="O1468" s="304" t="s">
        <v>1700</v>
      </c>
      <c r="P1468" s="304"/>
      <c r="Q1468" s="304" t="s">
        <v>1701</v>
      </c>
      <c r="R1468" s="304" t="s">
        <v>1700</v>
      </c>
      <c r="S1468" s="304"/>
      <c r="T1468" s="304" t="s">
        <v>1701</v>
      </c>
      <c r="U1468" t="s">
        <v>170</v>
      </c>
      <c r="V1468" t="s">
        <v>170</v>
      </c>
      <c r="W1468" t="s">
        <v>170</v>
      </c>
      <c r="X1468" t="s">
        <v>170</v>
      </c>
      <c r="Y1468" s="207" t="s">
        <v>1700</v>
      </c>
      <c r="Z1468" s="207"/>
      <c r="AA1468" s="207" t="s">
        <v>1701</v>
      </c>
      <c r="AB1468" s="207" t="s">
        <v>1700</v>
      </c>
      <c r="AC1468" s="207"/>
      <c r="AD1468" s="207" t="s">
        <v>1701</v>
      </c>
      <c r="AE1468" t="s">
        <v>170</v>
      </c>
    </row>
    <row r="1469" spans="1:31" x14ac:dyDescent="0.3">
      <c r="A1469" t="s">
        <v>172</v>
      </c>
      <c r="B1469" t="s">
        <v>170</v>
      </c>
      <c r="C1469" t="s">
        <v>170</v>
      </c>
      <c r="D1469" t="s">
        <v>170</v>
      </c>
      <c r="E1469" s="2">
        <v>6313</v>
      </c>
      <c r="F1469" t="s">
        <v>170</v>
      </c>
      <c r="G1469" s="14">
        <v>238.18181818181799</v>
      </c>
      <c r="H1469" s="2">
        <v>7765</v>
      </c>
      <c r="I1469" t="s">
        <v>170</v>
      </c>
      <c r="J1469" s="14">
        <v>260</v>
      </c>
      <c r="L1469" t="s">
        <v>170</v>
      </c>
      <c r="M1469" t="s">
        <v>170</v>
      </c>
      <c r="N1469" t="s">
        <v>170</v>
      </c>
      <c r="O1469" s="2">
        <v>764151</v>
      </c>
      <c r="P1469" t="s">
        <v>170</v>
      </c>
      <c r="Q1469" s="14">
        <v>927.87878787878799</v>
      </c>
      <c r="R1469" s="2">
        <v>794959</v>
      </c>
      <c r="S1469" t="s">
        <v>170</v>
      </c>
      <c r="T1469" s="14">
        <v>836.96969999999999</v>
      </c>
      <c r="V1469" t="s">
        <v>170</v>
      </c>
      <c r="W1469" t="s">
        <v>170</v>
      </c>
      <c r="X1469" t="s">
        <v>170</v>
      </c>
      <c r="Y1469" s="2">
        <v>35400693</v>
      </c>
      <c r="Z1469" s="27" t="s">
        <v>170</v>
      </c>
      <c r="AA1469" s="14">
        <v>1443.03</v>
      </c>
      <c r="AB1469" s="2">
        <v>36429855</v>
      </c>
      <c r="AC1469" s="27" t="s">
        <v>170</v>
      </c>
      <c r="AD1469" s="14">
        <v>1813.33</v>
      </c>
    </row>
    <row r="1470" spans="1:31" x14ac:dyDescent="0.3">
      <c r="A1470" t="s">
        <v>2022</v>
      </c>
      <c r="B1470" t="s">
        <v>170</v>
      </c>
      <c r="C1470" t="s">
        <v>170</v>
      </c>
      <c r="D1470" t="s">
        <v>170</v>
      </c>
      <c r="E1470" s="2">
        <v>2886</v>
      </c>
      <c r="F1470" s="301">
        <v>0.45715190875970219</v>
      </c>
      <c r="G1470" s="14">
        <v>173.333333333333</v>
      </c>
      <c r="H1470" s="2">
        <v>4183</v>
      </c>
      <c r="I1470" s="301">
        <v>0.53869929169349651</v>
      </c>
      <c r="J1470" s="14">
        <v>280</v>
      </c>
      <c r="L1470" t="s">
        <v>170</v>
      </c>
      <c r="M1470" t="s">
        <v>170</v>
      </c>
      <c r="N1470" t="s">
        <v>170</v>
      </c>
      <c r="O1470" s="2">
        <v>380445</v>
      </c>
      <c r="P1470" s="301">
        <v>0.49786625941731411</v>
      </c>
      <c r="Q1470" s="14">
        <v>921.21212121212102</v>
      </c>
      <c r="R1470" s="2">
        <v>395078</v>
      </c>
      <c r="S1470" s="301">
        <v>0.49697908948763397</v>
      </c>
      <c r="T1470" s="14">
        <v>840</v>
      </c>
      <c r="V1470" t="s">
        <v>170</v>
      </c>
      <c r="W1470" t="s">
        <v>170</v>
      </c>
      <c r="X1470" t="s">
        <v>170</v>
      </c>
      <c r="Y1470" s="2">
        <v>17405072</v>
      </c>
      <c r="Z1470" s="27">
        <v>0.49199999999999999</v>
      </c>
      <c r="AA1470" s="14">
        <v>1794.55</v>
      </c>
      <c r="AB1470" s="2">
        <v>17932063</v>
      </c>
      <c r="AC1470" s="27">
        <v>0.49199999999999999</v>
      </c>
      <c r="AD1470" s="14">
        <v>2207.27</v>
      </c>
    </row>
    <row r="1471" spans="1:31" x14ac:dyDescent="0.3">
      <c r="A1471" t="s">
        <v>2025</v>
      </c>
      <c r="B1471" t="s">
        <v>170</v>
      </c>
      <c r="C1471" t="s">
        <v>170</v>
      </c>
      <c r="D1471" t="s">
        <v>170</v>
      </c>
      <c r="E1471" s="2">
        <v>580</v>
      </c>
      <c r="F1471" s="301">
        <v>9.187391097734833E-2</v>
      </c>
      <c r="G1471" s="14">
        <v>124.24242424242399</v>
      </c>
      <c r="H1471" s="2">
        <v>853</v>
      </c>
      <c r="I1471" s="301">
        <v>0.1098518995492595</v>
      </c>
      <c r="J1471" s="14">
        <v>203.636368</v>
      </c>
      <c r="L1471" t="s">
        <v>170</v>
      </c>
      <c r="M1471" t="s">
        <v>170</v>
      </c>
      <c r="N1471" t="s">
        <v>170</v>
      </c>
      <c r="O1471" s="2">
        <v>92956</v>
      </c>
      <c r="P1471" s="301">
        <v>0.12164611444596683</v>
      </c>
      <c r="Q1471" s="14">
        <v>55.757575757575701</v>
      </c>
      <c r="R1471" s="2">
        <v>95551</v>
      </c>
      <c r="S1471" s="301">
        <v>0.12019613590134837</v>
      </c>
      <c r="T1471" s="14">
        <v>56.969695999999999</v>
      </c>
      <c r="V1471" t="s">
        <v>170</v>
      </c>
      <c r="W1471" t="s">
        <v>170</v>
      </c>
      <c r="X1471" t="s">
        <v>170</v>
      </c>
      <c r="Y1471" s="2">
        <v>3391724</v>
      </c>
      <c r="Z1471" s="27">
        <v>9.6000000000000002E-2</v>
      </c>
      <c r="AA1471" s="14">
        <v>489.7</v>
      </c>
      <c r="AB1471" s="2">
        <v>3334728</v>
      </c>
      <c r="AC1471" s="27">
        <v>9.1999999999999998E-2</v>
      </c>
      <c r="AD1471" s="14">
        <v>715.76</v>
      </c>
    </row>
    <row r="1472" spans="1:31" x14ac:dyDescent="0.3">
      <c r="A1472" t="s">
        <v>2041</v>
      </c>
      <c r="B1472" t="s">
        <v>170</v>
      </c>
      <c r="C1472" t="s">
        <v>170</v>
      </c>
      <c r="D1472" t="s">
        <v>170</v>
      </c>
      <c r="E1472" s="2">
        <v>0</v>
      </c>
      <c r="F1472" s="301">
        <v>0</v>
      </c>
      <c r="G1472" s="14">
        <v>10.303030303030299</v>
      </c>
      <c r="H1472" s="2">
        <v>0</v>
      </c>
      <c r="I1472" s="301">
        <v>0</v>
      </c>
      <c r="J1472" s="14">
        <v>11.515152</v>
      </c>
      <c r="L1472" t="s">
        <v>170</v>
      </c>
      <c r="M1472" t="s">
        <v>170</v>
      </c>
      <c r="N1472" t="s">
        <v>170</v>
      </c>
      <c r="O1472" s="2">
        <v>765</v>
      </c>
      <c r="P1472" s="301">
        <v>1.0011110369547379E-3</v>
      </c>
      <c r="Q1472" s="14">
        <v>123.636363636363</v>
      </c>
      <c r="R1472" s="2">
        <v>968</v>
      </c>
      <c r="S1472" s="301">
        <v>1.2176728611161078E-3</v>
      </c>
      <c r="T1472" s="14">
        <v>186.66667200000001</v>
      </c>
      <c r="V1472" t="s">
        <v>170</v>
      </c>
      <c r="W1472" t="s">
        <v>170</v>
      </c>
      <c r="X1472" t="s">
        <v>170</v>
      </c>
      <c r="Y1472" s="2">
        <v>37293</v>
      </c>
      <c r="Z1472" s="27">
        <v>1E-3</v>
      </c>
      <c r="AA1472" s="14">
        <v>725.45</v>
      </c>
      <c r="AB1472" s="2">
        <v>46698</v>
      </c>
      <c r="AC1472" s="27">
        <v>1E-3</v>
      </c>
      <c r="AD1472" s="14">
        <v>1167.27</v>
      </c>
    </row>
    <row r="1473" spans="1:30" x14ac:dyDescent="0.3">
      <c r="A1473" t="s">
        <v>2042</v>
      </c>
      <c r="B1473" t="s">
        <v>170</v>
      </c>
      <c r="C1473" t="s">
        <v>170</v>
      </c>
      <c r="D1473" t="s">
        <v>170</v>
      </c>
      <c r="E1473" s="2">
        <v>580</v>
      </c>
      <c r="F1473" s="301">
        <v>9.187391097734833E-2</v>
      </c>
      <c r="G1473" s="14">
        <v>124.24242424242399</v>
      </c>
      <c r="H1473" s="2">
        <v>853</v>
      </c>
      <c r="I1473" s="301">
        <v>0.1098518995492595</v>
      </c>
      <c r="J1473" s="14">
        <v>203.636368</v>
      </c>
      <c r="L1473" t="s">
        <v>170</v>
      </c>
      <c r="M1473" t="s">
        <v>170</v>
      </c>
      <c r="N1473" t="s">
        <v>170</v>
      </c>
      <c r="O1473" s="2">
        <v>92191</v>
      </c>
      <c r="P1473" s="301">
        <v>0.12064500340901209</v>
      </c>
      <c r="Q1473" s="14">
        <v>136.969696969696</v>
      </c>
      <c r="R1473" s="2">
        <v>94583</v>
      </c>
      <c r="S1473" s="301">
        <v>0.11897846304023227</v>
      </c>
      <c r="T1473" s="14">
        <v>199.393936</v>
      </c>
      <c r="V1473" t="s">
        <v>170</v>
      </c>
      <c r="W1473" t="s">
        <v>170</v>
      </c>
      <c r="X1473" t="s">
        <v>170</v>
      </c>
      <c r="Y1473" s="2">
        <v>3354431</v>
      </c>
      <c r="Z1473" s="27">
        <v>9.5000000000000001E-2</v>
      </c>
      <c r="AA1473" s="14">
        <v>827.27</v>
      </c>
      <c r="AB1473" s="2">
        <v>3288030</v>
      </c>
      <c r="AC1473" s="27">
        <v>0.09</v>
      </c>
      <c r="AD1473" s="14">
        <v>1340</v>
      </c>
    </row>
    <row r="1474" spans="1:30" x14ac:dyDescent="0.3">
      <c r="A1474" t="s">
        <v>2026</v>
      </c>
      <c r="B1474" t="s">
        <v>170</v>
      </c>
      <c r="C1474" t="s">
        <v>170</v>
      </c>
      <c r="D1474" t="s">
        <v>170</v>
      </c>
      <c r="E1474" s="2">
        <v>832</v>
      </c>
      <c r="F1474" s="301">
        <v>0.13179154126405829</v>
      </c>
      <c r="G1474" s="14">
        <v>132.12121212121201</v>
      </c>
      <c r="H1474" s="2">
        <v>1107</v>
      </c>
      <c r="I1474" s="301">
        <v>0.14256278171281392</v>
      </c>
      <c r="J1474" s="14">
        <v>223.636368</v>
      </c>
      <c r="L1474" t="s">
        <v>170</v>
      </c>
      <c r="M1474" t="s">
        <v>170</v>
      </c>
      <c r="N1474" t="s">
        <v>170</v>
      </c>
      <c r="O1474" s="2">
        <v>108191</v>
      </c>
      <c r="P1474" s="301">
        <v>0.1415832734629674</v>
      </c>
      <c r="Q1474" s="14">
        <v>554.54545454545405</v>
      </c>
      <c r="R1474" s="2">
        <v>110616</v>
      </c>
      <c r="S1474" s="301">
        <v>0.1391467987657225</v>
      </c>
      <c r="T1474" s="14">
        <v>412.72726399999999</v>
      </c>
      <c r="V1474" t="s">
        <v>170</v>
      </c>
      <c r="W1474" t="s">
        <v>170</v>
      </c>
      <c r="X1474" t="s">
        <v>170</v>
      </c>
      <c r="Y1474" s="2">
        <v>4741790</v>
      </c>
      <c r="Z1474" s="27">
        <v>0.13400000000000001</v>
      </c>
      <c r="AA1474" s="14">
        <v>1612.12</v>
      </c>
      <c r="AB1474" s="2">
        <v>4816407</v>
      </c>
      <c r="AC1474" s="27">
        <v>0.13200000000000001</v>
      </c>
      <c r="AD1474" s="14">
        <v>1673.33</v>
      </c>
    </row>
    <row r="1475" spans="1:30" x14ac:dyDescent="0.3">
      <c r="A1475" t="s">
        <v>2041</v>
      </c>
      <c r="B1475" t="s">
        <v>170</v>
      </c>
      <c r="C1475" t="s">
        <v>170</v>
      </c>
      <c r="D1475" t="s">
        <v>170</v>
      </c>
      <c r="E1475" s="2">
        <v>0</v>
      </c>
      <c r="F1475" s="301">
        <v>0</v>
      </c>
      <c r="G1475" s="14">
        <v>10.303030303030299</v>
      </c>
      <c r="H1475" s="2">
        <v>0</v>
      </c>
      <c r="I1475" s="301">
        <v>0</v>
      </c>
      <c r="J1475" s="14">
        <v>11.515152</v>
      </c>
      <c r="L1475" t="s">
        <v>170</v>
      </c>
      <c r="M1475" t="s">
        <v>170</v>
      </c>
      <c r="N1475" t="s">
        <v>170</v>
      </c>
      <c r="O1475" s="2">
        <v>845</v>
      </c>
      <c r="P1475" s="301">
        <v>1.1058023872245145E-3</v>
      </c>
      <c r="Q1475" s="14">
        <v>134.54545454545399</v>
      </c>
      <c r="R1475" s="2">
        <v>914</v>
      </c>
      <c r="S1475" s="301">
        <v>1.1497448296075646E-3</v>
      </c>
      <c r="T1475" s="14">
        <v>178.18182400000001</v>
      </c>
      <c r="V1475" t="s">
        <v>170</v>
      </c>
      <c r="W1475" t="s">
        <v>170</v>
      </c>
      <c r="X1475" t="s">
        <v>170</v>
      </c>
      <c r="Y1475" s="2">
        <v>41345</v>
      </c>
      <c r="Z1475" s="27">
        <v>1E-3</v>
      </c>
      <c r="AA1475" s="14">
        <v>853.33</v>
      </c>
      <c r="AB1475" s="2">
        <v>42696</v>
      </c>
      <c r="AC1475" s="27">
        <v>1E-3</v>
      </c>
      <c r="AD1475" s="14">
        <v>1030.9100000000001</v>
      </c>
    </row>
    <row r="1476" spans="1:30" x14ac:dyDescent="0.3">
      <c r="A1476" t="s">
        <v>2042</v>
      </c>
      <c r="B1476" t="s">
        <v>170</v>
      </c>
      <c r="C1476" t="s">
        <v>170</v>
      </c>
      <c r="D1476" t="s">
        <v>170</v>
      </c>
      <c r="E1476" s="2">
        <v>832</v>
      </c>
      <c r="F1476" s="301">
        <v>0.13179154126405829</v>
      </c>
      <c r="G1476" s="14">
        <v>132.12121212121201</v>
      </c>
      <c r="H1476" s="2">
        <v>1107</v>
      </c>
      <c r="I1476" s="301">
        <v>0.14256278171281392</v>
      </c>
      <c r="J1476" s="14">
        <v>223.636368</v>
      </c>
      <c r="L1476" t="s">
        <v>170</v>
      </c>
      <c r="M1476" t="s">
        <v>170</v>
      </c>
      <c r="N1476" t="s">
        <v>170</v>
      </c>
      <c r="O1476" s="2">
        <v>107346</v>
      </c>
      <c r="P1476" s="301">
        <v>0.14047747107574288</v>
      </c>
      <c r="Q1476" s="14">
        <v>573.33333333333303</v>
      </c>
      <c r="R1476" s="2">
        <v>109702</v>
      </c>
      <c r="S1476" s="301">
        <v>0.13799705393611494</v>
      </c>
      <c r="T1476" s="14">
        <v>467.27273600000001</v>
      </c>
      <c r="V1476" t="s">
        <v>170</v>
      </c>
      <c r="W1476" t="s">
        <v>170</v>
      </c>
      <c r="X1476" t="s">
        <v>170</v>
      </c>
      <c r="Y1476" s="2">
        <v>4700445</v>
      </c>
      <c r="Z1476" s="27">
        <v>0.13300000000000001</v>
      </c>
      <c r="AA1476" s="14">
        <v>1869.09</v>
      </c>
      <c r="AB1476" s="2">
        <v>4773711</v>
      </c>
      <c r="AC1476" s="27">
        <v>0.13100000000000001</v>
      </c>
      <c r="AD1476" s="14">
        <v>1983.64</v>
      </c>
    </row>
    <row r="1477" spans="1:30" x14ac:dyDescent="0.3">
      <c r="A1477" t="s">
        <v>2027</v>
      </c>
      <c r="B1477" t="s">
        <v>170</v>
      </c>
      <c r="C1477" t="s">
        <v>170</v>
      </c>
      <c r="D1477" t="s">
        <v>170</v>
      </c>
      <c r="E1477" s="2">
        <v>1150</v>
      </c>
      <c r="F1477" s="301">
        <v>0.18216378900681135</v>
      </c>
      <c r="G1477" s="14">
        <v>112.121212121212</v>
      </c>
      <c r="H1477" s="2">
        <v>1473</v>
      </c>
      <c r="I1477" s="301">
        <v>0.1896973599484868</v>
      </c>
      <c r="J1477" s="14">
        <v>198.78787199999999</v>
      </c>
      <c r="L1477" t="s">
        <v>170</v>
      </c>
      <c r="M1477" t="s">
        <v>170</v>
      </c>
      <c r="N1477" t="s">
        <v>170</v>
      </c>
      <c r="O1477" s="2">
        <v>142034</v>
      </c>
      <c r="P1477" s="301">
        <v>0.18587164055271799</v>
      </c>
      <c r="Q1477" s="14">
        <v>511.51515151515099</v>
      </c>
      <c r="R1477" s="2">
        <v>144586</v>
      </c>
      <c r="S1477" s="301">
        <v>0.18187856229063384</v>
      </c>
      <c r="T1477" s="14">
        <v>559.39390000000003</v>
      </c>
      <c r="V1477" t="s">
        <v>170</v>
      </c>
      <c r="W1477" t="s">
        <v>170</v>
      </c>
      <c r="X1477" t="s">
        <v>170</v>
      </c>
      <c r="Y1477" s="2">
        <v>7195146</v>
      </c>
      <c r="Z1477" s="27">
        <v>0.20300000000000001</v>
      </c>
      <c r="AA1477" s="14">
        <v>1241.21</v>
      </c>
      <c r="AB1477" s="2">
        <v>7309447</v>
      </c>
      <c r="AC1477" s="27">
        <v>0.20100000000000001</v>
      </c>
      <c r="AD1477" s="14">
        <v>1505.45</v>
      </c>
    </row>
    <row r="1478" spans="1:30" x14ac:dyDescent="0.3">
      <c r="A1478" t="s">
        <v>2041</v>
      </c>
      <c r="B1478" t="s">
        <v>170</v>
      </c>
      <c r="C1478" t="s">
        <v>170</v>
      </c>
      <c r="D1478" t="s">
        <v>170</v>
      </c>
      <c r="E1478" s="2">
        <v>13</v>
      </c>
      <c r="F1478" s="301">
        <v>2.0592428322509107E-3</v>
      </c>
      <c r="G1478" s="14">
        <v>12.7272727272727</v>
      </c>
      <c r="H1478" s="2">
        <v>103</v>
      </c>
      <c r="I1478" s="301">
        <v>1.3264649066323245E-2</v>
      </c>
      <c r="J1478" s="14">
        <v>86.666664100000006</v>
      </c>
      <c r="L1478" t="s">
        <v>170</v>
      </c>
      <c r="M1478" t="s">
        <v>170</v>
      </c>
      <c r="N1478" t="s">
        <v>170</v>
      </c>
      <c r="O1478" s="2">
        <v>3669</v>
      </c>
      <c r="P1478" s="301">
        <v>4.8014070517476259E-3</v>
      </c>
      <c r="Q1478" s="14">
        <v>252.72727272727201</v>
      </c>
      <c r="R1478" s="2">
        <v>3709</v>
      </c>
      <c r="S1478" s="301">
        <v>4.6656494234293844E-3</v>
      </c>
      <c r="T1478" s="14">
        <v>363.63635299999999</v>
      </c>
      <c r="V1478" t="s">
        <v>170</v>
      </c>
      <c r="W1478" t="s">
        <v>170</v>
      </c>
      <c r="X1478" t="s">
        <v>170</v>
      </c>
      <c r="Y1478" s="2">
        <v>142612</v>
      </c>
      <c r="Z1478" s="27">
        <v>4.0000000000000001E-3</v>
      </c>
      <c r="AA1478" s="14">
        <v>1775.76</v>
      </c>
      <c r="AB1478" s="2">
        <v>135733</v>
      </c>
      <c r="AC1478" s="27">
        <v>4.0000000000000001E-3</v>
      </c>
      <c r="AD1478" s="14">
        <v>1958.79</v>
      </c>
    </row>
    <row r="1479" spans="1:30" x14ac:dyDescent="0.3">
      <c r="A1479" t="s">
        <v>2042</v>
      </c>
      <c r="B1479" t="s">
        <v>170</v>
      </c>
      <c r="C1479" t="s">
        <v>170</v>
      </c>
      <c r="D1479" t="s">
        <v>170</v>
      </c>
      <c r="E1479" s="2">
        <v>1137</v>
      </c>
      <c r="F1479" s="301">
        <v>0.18010454617456043</v>
      </c>
      <c r="G1479" s="14">
        <v>110.30303030303</v>
      </c>
      <c r="H1479" s="2">
        <v>1370</v>
      </c>
      <c r="I1479" s="301">
        <v>0.17643271088216356</v>
      </c>
      <c r="J1479" s="14">
        <v>203.03030000000001</v>
      </c>
      <c r="L1479" t="s">
        <v>170</v>
      </c>
      <c r="M1479" t="s">
        <v>170</v>
      </c>
      <c r="N1479" t="s">
        <v>170</v>
      </c>
      <c r="O1479" s="2">
        <v>138365</v>
      </c>
      <c r="P1479" s="301">
        <v>0.18107023350097035</v>
      </c>
      <c r="Q1479" s="14">
        <v>523.030303030303</v>
      </c>
      <c r="R1479" s="2">
        <v>140877</v>
      </c>
      <c r="S1479" s="301">
        <v>0.17721291286720448</v>
      </c>
      <c r="T1479" s="14">
        <v>649.09090000000003</v>
      </c>
      <c r="V1479" t="s">
        <v>170</v>
      </c>
      <c r="W1479" t="s">
        <v>170</v>
      </c>
      <c r="X1479" t="s">
        <v>170</v>
      </c>
      <c r="Y1479" s="2">
        <v>7052534</v>
      </c>
      <c r="Z1479" s="27">
        <v>0.19900000000000001</v>
      </c>
      <c r="AA1479" s="14">
        <v>2341.21</v>
      </c>
      <c r="AB1479" s="2">
        <v>7173714</v>
      </c>
      <c r="AC1479" s="27">
        <v>0.19700000000000001</v>
      </c>
      <c r="AD1479" s="14">
        <v>2529.09</v>
      </c>
    </row>
    <row r="1480" spans="1:30" x14ac:dyDescent="0.3">
      <c r="A1480" t="s">
        <v>2028</v>
      </c>
      <c r="B1480" t="s">
        <v>170</v>
      </c>
      <c r="C1480" t="s">
        <v>170</v>
      </c>
      <c r="D1480" t="s">
        <v>170</v>
      </c>
      <c r="E1480" s="2">
        <v>169</v>
      </c>
      <c r="F1480" s="301">
        <v>2.6770156819261842E-2</v>
      </c>
      <c r="G1480" s="14">
        <v>58.181818181818201</v>
      </c>
      <c r="H1480" s="2">
        <v>360</v>
      </c>
      <c r="I1480" s="301">
        <v>4.6361880231809399E-2</v>
      </c>
      <c r="J1480" s="14">
        <v>129.090912</v>
      </c>
      <c r="L1480" t="s">
        <v>170</v>
      </c>
      <c r="M1480" t="s">
        <v>170</v>
      </c>
      <c r="N1480" t="s">
        <v>170</v>
      </c>
      <c r="O1480" s="2">
        <v>23283</v>
      </c>
      <c r="P1480" s="301">
        <v>3.0469108854140083E-2</v>
      </c>
      <c r="Q1480" s="14">
        <v>49.090909090909101</v>
      </c>
      <c r="R1480" s="2">
        <v>27950</v>
      </c>
      <c r="S1480" s="301">
        <v>3.5159045938218197E-2</v>
      </c>
      <c r="T1480" s="14">
        <v>89.090909999999994</v>
      </c>
      <c r="V1480" t="s">
        <v>170</v>
      </c>
      <c r="W1480" t="s">
        <v>170</v>
      </c>
      <c r="X1480" t="s">
        <v>170</v>
      </c>
      <c r="Y1480" s="2">
        <v>1235980</v>
      </c>
      <c r="Z1480" s="27">
        <v>3.5000000000000003E-2</v>
      </c>
      <c r="AA1480" s="14">
        <v>441.21</v>
      </c>
      <c r="AB1480" s="2">
        <v>1503403</v>
      </c>
      <c r="AC1480" s="27">
        <v>4.1000000000000002E-2</v>
      </c>
      <c r="AD1480" s="14">
        <v>581.21</v>
      </c>
    </row>
    <row r="1481" spans="1:30" x14ac:dyDescent="0.3">
      <c r="A1481" t="s">
        <v>2041</v>
      </c>
      <c r="B1481" t="s">
        <v>170</v>
      </c>
      <c r="C1481" t="s">
        <v>170</v>
      </c>
      <c r="D1481" t="s">
        <v>170</v>
      </c>
      <c r="E1481" s="2">
        <v>0</v>
      </c>
      <c r="F1481" s="301">
        <v>0</v>
      </c>
      <c r="G1481" s="14">
        <v>10.303030303030299</v>
      </c>
      <c r="H1481" s="2">
        <v>0</v>
      </c>
      <c r="I1481" s="301">
        <v>0</v>
      </c>
      <c r="J1481" s="14">
        <v>11.515152</v>
      </c>
      <c r="L1481" t="s">
        <v>170</v>
      </c>
      <c r="M1481" t="s">
        <v>170</v>
      </c>
      <c r="N1481" t="s">
        <v>170</v>
      </c>
      <c r="O1481" s="2">
        <v>1376</v>
      </c>
      <c r="P1481" s="301">
        <v>1.8006912246401562E-3</v>
      </c>
      <c r="Q1481" s="14">
        <v>190.90909090909</v>
      </c>
      <c r="R1481" s="2">
        <v>1442</v>
      </c>
      <c r="S1481" s="301">
        <v>1.8139300265799872E-3</v>
      </c>
      <c r="T1481" s="14">
        <v>147.27271999999999</v>
      </c>
      <c r="V1481" t="s">
        <v>170</v>
      </c>
      <c r="W1481" t="s">
        <v>170</v>
      </c>
      <c r="X1481" t="s">
        <v>170</v>
      </c>
      <c r="Y1481" s="2">
        <v>55151</v>
      </c>
      <c r="Z1481" s="27">
        <v>2E-3</v>
      </c>
      <c r="AA1481" s="14">
        <v>1024.24</v>
      </c>
      <c r="AB1481" s="2">
        <v>65179</v>
      </c>
      <c r="AC1481" s="27">
        <v>2E-3</v>
      </c>
      <c r="AD1481" s="14">
        <v>1267.8800000000001</v>
      </c>
    </row>
    <row r="1482" spans="1:30" x14ac:dyDescent="0.3">
      <c r="A1482" t="s">
        <v>2042</v>
      </c>
      <c r="B1482" t="s">
        <v>170</v>
      </c>
      <c r="C1482" t="s">
        <v>170</v>
      </c>
      <c r="D1482" t="s">
        <v>170</v>
      </c>
      <c r="E1482" s="2">
        <v>169</v>
      </c>
      <c r="F1482" s="301">
        <v>2.6770156819261842E-2</v>
      </c>
      <c r="G1482" s="14">
        <v>58.181818181818201</v>
      </c>
      <c r="H1482" s="2">
        <v>360</v>
      </c>
      <c r="I1482" s="301">
        <v>4.6361880231809399E-2</v>
      </c>
      <c r="J1482" s="14">
        <v>129.090912</v>
      </c>
      <c r="L1482" t="s">
        <v>170</v>
      </c>
      <c r="M1482" t="s">
        <v>170</v>
      </c>
      <c r="N1482" t="s">
        <v>170</v>
      </c>
      <c r="O1482" s="2">
        <v>21907</v>
      </c>
      <c r="P1482" s="301">
        <v>2.8668417629499929E-2</v>
      </c>
      <c r="Q1482" s="14">
        <v>198.18181818181799</v>
      </c>
      <c r="R1482" s="2">
        <v>26508</v>
      </c>
      <c r="S1482" s="301">
        <v>3.3345115911638211E-2</v>
      </c>
      <c r="T1482" s="14">
        <v>178.18182400000001</v>
      </c>
      <c r="V1482" t="s">
        <v>170</v>
      </c>
      <c r="W1482" t="s">
        <v>170</v>
      </c>
      <c r="X1482" t="s">
        <v>170</v>
      </c>
      <c r="Y1482" s="2">
        <v>1180829</v>
      </c>
      <c r="Z1482" s="27">
        <v>3.3000000000000002E-2</v>
      </c>
      <c r="AA1482" s="14">
        <v>1187.27</v>
      </c>
      <c r="AB1482" s="2">
        <v>1438224</v>
      </c>
      <c r="AC1482" s="27">
        <v>3.9E-2</v>
      </c>
      <c r="AD1482" s="14">
        <v>1383.03</v>
      </c>
    </row>
    <row r="1483" spans="1:30" x14ac:dyDescent="0.3">
      <c r="A1483" t="s">
        <v>2029</v>
      </c>
      <c r="B1483" t="s">
        <v>170</v>
      </c>
      <c r="C1483" t="s">
        <v>170</v>
      </c>
      <c r="D1483" t="s">
        <v>170</v>
      </c>
      <c r="E1483" s="2">
        <v>155</v>
      </c>
      <c r="F1483" s="301">
        <v>2.4552510692222397E-2</v>
      </c>
      <c r="G1483" s="14">
        <v>49.090909090909101</v>
      </c>
      <c r="H1483" s="2">
        <v>390</v>
      </c>
      <c r="I1483" s="301">
        <v>5.0225370251126854E-2</v>
      </c>
      <c r="J1483" s="14">
        <v>231.515152</v>
      </c>
      <c r="L1483" t="s">
        <v>170</v>
      </c>
      <c r="M1483" t="s">
        <v>170</v>
      </c>
      <c r="N1483" t="s">
        <v>170</v>
      </c>
      <c r="O1483" s="2">
        <v>13981</v>
      </c>
      <c r="P1483" s="301">
        <v>1.829612210152182E-2</v>
      </c>
      <c r="Q1483" s="14">
        <v>53.3333333333333</v>
      </c>
      <c r="R1483" s="2">
        <v>16375</v>
      </c>
      <c r="S1483" s="301">
        <v>2.0598546591711019E-2</v>
      </c>
      <c r="T1483" s="14">
        <v>86.060609999999997</v>
      </c>
      <c r="V1483" t="s">
        <v>170</v>
      </c>
      <c r="W1483" t="s">
        <v>170</v>
      </c>
      <c r="X1483" t="s">
        <v>170</v>
      </c>
      <c r="Y1483" s="2">
        <v>840432</v>
      </c>
      <c r="Z1483" s="27">
        <v>2.4E-2</v>
      </c>
      <c r="AA1483" s="14">
        <v>598.17999999999995</v>
      </c>
      <c r="AB1483" s="2">
        <v>968078</v>
      </c>
      <c r="AC1483" s="27">
        <v>2.7E-2</v>
      </c>
      <c r="AD1483" s="14">
        <v>536.36</v>
      </c>
    </row>
    <row r="1484" spans="1:30" x14ac:dyDescent="0.3">
      <c r="A1484" t="s">
        <v>2041</v>
      </c>
      <c r="B1484" t="s">
        <v>170</v>
      </c>
      <c r="C1484" t="s">
        <v>170</v>
      </c>
      <c r="D1484" t="s">
        <v>170</v>
      </c>
      <c r="E1484" s="2">
        <v>0</v>
      </c>
      <c r="F1484" s="301">
        <v>0</v>
      </c>
      <c r="G1484" s="14">
        <v>10.303030303030299</v>
      </c>
      <c r="H1484" s="2">
        <v>246</v>
      </c>
      <c r="I1484" s="301">
        <v>3.168061815840309E-2</v>
      </c>
      <c r="J1484" s="14">
        <v>215.75756799999999</v>
      </c>
      <c r="L1484" t="s">
        <v>170</v>
      </c>
      <c r="M1484" t="s">
        <v>170</v>
      </c>
      <c r="N1484" t="s">
        <v>170</v>
      </c>
      <c r="O1484" s="2">
        <v>1795</v>
      </c>
      <c r="P1484" s="301">
        <v>2.3490121716781107E-3</v>
      </c>
      <c r="Q1484" s="14">
        <v>181.81818181818099</v>
      </c>
      <c r="R1484" s="2">
        <v>2127</v>
      </c>
      <c r="S1484" s="301">
        <v>2.6756096855309521E-3</v>
      </c>
      <c r="T1484" s="14">
        <v>330.30304000000001</v>
      </c>
      <c r="V1484" t="s">
        <v>170</v>
      </c>
      <c r="W1484" t="s">
        <v>170</v>
      </c>
      <c r="X1484" t="s">
        <v>170</v>
      </c>
      <c r="Y1484" s="2">
        <v>109148</v>
      </c>
      <c r="Z1484" s="27">
        <v>3.0000000000000001E-3</v>
      </c>
      <c r="AA1484" s="14">
        <v>1393.94</v>
      </c>
      <c r="AB1484" s="2">
        <v>127888</v>
      </c>
      <c r="AC1484" s="27">
        <v>4.0000000000000001E-3</v>
      </c>
      <c r="AD1484" s="14">
        <v>1620.61</v>
      </c>
    </row>
    <row r="1485" spans="1:30" x14ac:dyDescent="0.3">
      <c r="A1485" t="s">
        <v>2042</v>
      </c>
      <c r="B1485" t="s">
        <v>170</v>
      </c>
      <c r="C1485" t="s">
        <v>170</v>
      </c>
      <c r="D1485" t="s">
        <v>170</v>
      </c>
      <c r="E1485" s="2">
        <v>155</v>
      </c>
      <c r="F1485" s="301">
        <v>2.4552510692222397E-2</v>
      </c>
      <c r="G1485" s="14">
        <v>49.090909090909101</v>
      </c>
      <c r="H1485" s="2">
        <v>144</v>
      </c>
      <c r="I1485" s="301">
        <v>1.854475209272376E-2</v>
      </c>
      <c r="J1485" s="14">
        <v>71.515150000000006</v>
      </c>
      <c r="L1485" t="s">
        <v>170</v>
      </c>
      <c r="M1485" t="s">
        <v>170</v>
      </c>
      <c r="N1485" t="s">
        <v>170</v>
      </c>
      <c r="O1485" s="2">
        <v>12186</v>
      </c>
      <c r="P1485" s="301">
        <v>1.594710992984371E-2</v>
      </c>
      <c r="Q1485" s="14">
        <v>193.333333333333</v>
      </c>
      <c r="R1485" s="2">
        <v>14248</v>
      </c>
      <c r="S1485" s="301">
        <v>1.7922936906180065E-2</v>
      </c>
      <c r="T1485" s="14">
        <v>332.121216</v>
      </c>
      <c r="V1485" t="s">
        <v>170</v>
      </c>
      <c r="W1485" t="s">
        <v>170</v>
      </c>
      <c r="X1485" t="s">
        <v>170</v>
      </c>
      <c r="Y1485" s="2">
        <v>731284</v>
      </c>
      <c r="Z1485" s="27">
        <v>2.1000000000000001E-2</v>
      </c>
      <c r="AA1485" s="14">
        <v>1424.24</v>
      </c>
      <c r="AB1485" s="2">
        <v>840190</v>
      </c>
      <c r="AC1485" s="27">
        <v>2.3E-2</v>
      </c>
      <c r="AD1485" s="14">
        <v>1789.7</v>
      </c>
    </row>
    <row r="1486" spans="1:30" x14ac:dyDescent="0.3">
      <c r="A1486" t="s">
        <v>2030</v>
      </c>
      <c r="B1486" t="s">
        <v>170</v>
      </c>
      <c r="C1486" t="s">
        <v>170</v>
      </c>
      <c r="D1486" t="s">
        <v>170</v>
      </c>
      <c r="E1486" s="2">
        <v>3427</v>
      </c>
      <c r="F1486" s="301">
        <v>0.54284809124029776</v>
      </c>
      <c r="G1486" s="14">
        <v>191.51515151515099</v>
      </c>
      <c r="H1486" s="2">
        <v>3582</v>
      </c>
      <c r="I1486" s="301">
        <v>0.46130070830650355</v>
      </c>
      <c r="J1486" s="14">
        <v>249.090912</v>
      </c>
      <c r="L1486" t="s">
        <v>170</v>
      </c>
      <c r="M1486" t="s">
        <v>170</v>
      </c>
      <c r="N1486" t="s">
        <v>170</v>
      </c>
      <c r="O1486" s="2">
        <v>383706</v>
      </c>
      <c r="P1486" s="301">
        <v>0.50213374058268589</v>
      </c>
      <c r="Q1486" s="14">
        <v>145.45454545454501</v>
      </c>
      <c r="R1486" s="2">
        <v>399881</v>
      </c>
      <c r="S1486" s="301">
        <v>0.50302091051236608</v>
      </c>
      <c r="T1486" s="14">
        <v>142.42424</v>
      </c>
      <c r="V1486" t="s">
        <v>170</v>
      </c>
      <c r="W1486" t="s">
        <v>170</v>
      </c>
      <c r="X1486" t="s">
        <v>170</v>
      </c>
      <c r="Y1486" s="2">
        <v>17995621</v>
      </c>
      <c r="Z1486" s="27">
        <v>0.50800000000000001</v>
      </c>
      <c r="AA1486" s="14">
        <v>1210.9100000000001</v>
      </c>
      <c r="AB1486" s="2">
        <v>18497792</v>
      </c>
      <c r="AC1486" s="27">
        <v>0.50800000000000001</v>
      </c>
      <c r="AD1486" s="14">
        <v>1480</v>
      </c>
    </row>
    <row r="1487" spans="1:30" x14ac:dyDescent="0.3">
      <c r="A1487" t="s">
        <v>2025</v>
      </c>
      <c r="B1487" t="s">
        <v>170</v>
      </c>
      <c r="C1487" t="s">
        <v>170</v>
      </c>
      <c r="D1487" t="s">
        <v>170</v>
      </c>
      <c r="E1487" s="2">
        <v>846</v>
      </c>
      <c r="F1487" s="301">
        <v>0.13400918739109774</v>
      </c>
      <c r="G1487" s="14">
        <v>133.939393939393</v>
      </c>
      <c r="H1487" s="2">
        <v>671</v>
      </c>
      <c r="I1487" s="301">
        <v>8.6413393432066971E-2</v>
      </c>
      <c r="J1487" s="14">
        <v>193.33332799999999</v>
      </c>
      <c r="L1487" t="s">
        <v>170</v>
      </c>
      <c r="M1487" t="s">
        <v>170</v>
      </c>
      <c r="N1487" t="s">
        <v>170</v>
      </c>
      <c r="O1487" s="2">
        <v>89972</v>
      </c>
      <c r="P1487" s="301">
        <v>0.11774112708090417</v>
      </c>
      <c r="Q1487" s="14">
        <v>38.181818181818102</v>
      </c>
      <c r="R1487" s="2">
        <v>93141</v>
      </c>
      <c r="S1487" s="301">
        <v>0.11716453301365228</v>
      </c>
      <c r="T1487" s="14">
        <v>29.090910000000001</v>
      </c>
      <c r="V1487" t="s">
        <v>170</v>
      </c>
      <c r="W1487" t="s">
        <v>170</v>
      </c>
      <c r="X1487" t="s">
        <v>170</v>
      </c>
      <c r="Y1487" s="2">
        <v>3255518</v>
      </c>
      <c r="Z1487" s="27">
        <v>9.1999999999999998E-2</v>
      </c>
      <c r="AA1487" s="14">
        <v>412.73</v>
      </c>
      <c r="AB1487" s="2">
        <v>3199308</v>
      </c>
      <c r="AC1487" s="27">
        <v>8.7999999999999995E-2</v>
      </c>
      <c r="AD1487" s="14">
        <v>523.03</v>
      </c>
    </row>
    <row r="1488" spans="1:30" x14ac:dyDescent="0.3">
      <c r="A1488" t="s">
        <v>2041</v>
      </c>
      <c r="B1488" t="s">
        <v>170</v>
      </c>
      <c r="C1488" t="s">
        <v>170</v>
      </c>
      <c r="D1488" t="s">
        <v>170</v>
      </c>
      <c r="E1488" s="2">
        <v>0</v>
      </c>
      <c r="F1488" s="301">
        <v>0</v>
      </c>
      <c r="G1488" s="14">
        <v>10.303030303030299</v>
      </c>
      <c r="H1488" s="2">
        <v>0</v>
      </c>
      <c r="I1488" s="301">
        <v>0</v>
      </c>
      <c r="J1488" s="14">
        <v>11.515152</v>
      </c>
      <c r="L1488" t="s">
        <v>170</v>
      </c>
      <c r="M1488" t="s">
        <v>170</v>
      </c>
      <c r="N1488" t="s">
        <v>170</v>
      </c>
      <c r="O1488" s="2">
        <v>706</v>
      </c>
      <c r="P1488" s="301">
        <v>9.2390116613077784E-4</v>
      </c>
      <c r="Q1488" s="14">
        <v>124.24242424242399</v>
      </c>
      <c r="R1488" s="2">
        <v>694</v>
      </c>
      <c r="S1488" s="301">
        <v>8.7300099753572196E-4</v>
      </c>
      <c r="T1488" s="14">
        <v>121.21212</v>
      </c>
      <c r="V1488" t="s">
        <v>170</v>
      </c>
      <c r="W1488" t="s">
        <v>170</v>
      </c>
      <c r="X1488" t="s">
        <v>170</v>
      </c>
      <c r="Y1488" s="2">
        <v>22979</v>
      </c>
      <c r="Z1488" s="27">
        <v>1E-3</v>
      </c>
      <c r="AA1488" s="14">
        <v>681.21</v>
      </c>
      <c r="AB1488" s="2">
        <v>24483</v>
      </c>
      <c r="AC1488" s="27">
        <v>1E-3</v>
      </c>
      <c r="AD1488" s="14">
        <v>789.7</v>
      </c>
    </row>
    <row r="1489" spans="1:31" x14ac:dyDescent="0.3">
      <c r="A1489" t="s">
        <v>2042</v>
      </c>
      <c r="B1489" t="s">
        <v>170</v>
      </c>
      <c r="C1489" t="s">
        <v>170</v>
      </c>
      <c r="D1489" t="s">
        <v>170</v>
      </c>
      <c r="E1489" s="2">
        <v>846</v>
      </c>
      <c r="F1489" s="301">
        <v>0.13400918739109774</v>
      </c>
      <c r="G1489" s="2">
        <v>133.939393939393</v>
      </c>
      <c r="H1489" s="2">
        <v>671</v>
      </c>
      <c r="I1489" s="301">
        <v>8.6413393432066971E-2</v>
      </c>
      <c r="J1489" s="14">
        <v>193.33332799999999</v>
      </c>
      <c r="L1489" t="s">
        <v>170</v>
      </c>
      <c r="M1489" t="s">
        <v>170</v>
      </c>
      <c r="N1489" t="s">
        <v>170</v>
      </c>
      <c r="O1489" s="2">
        <v>89266</v>
      </c>
      <c r="P1489" s="301">
        <v>0.11681722591477339</v>
      </c>
      <c r="Q1489" s="2">
        <v>130.30303030303</v>
      </c>
      <c r="R1489" s="2">
        <v>92447</v>
      </c>
      <c r="S1489" s="301">
        <v>0.11629153201611656</v>
      </c>
      <c r="T1489" s="14">
        <v>124.848488</v>
      </c>
      <c r="V1489" t="s">
        <v>170</v>
      </c>
      <c r="W1489" t="s">
        <v>170</v>
      </c>
      <c r="X1489" t="s">
        <v>170</v>
      </c>
      <c r="Y1489" s="2">
        <v>3232539</v>
      </c>
      <c r="Z1489" s="27">
        <v>9.0999999999999998E-2</v>
      </c>
      <c r="AA1489" s="14">
        <v>795</v>
      </c>
      <c r="AB1489" s="2">
        <v>3174825</v>
      </c>
      <c r="AC1489" s="27">
        <v>8.6999999999999994E-2</v>
      </c>
      <c r="AD1489" s="14">
        <v>903.03</v>
      </c>
    </row>
    <row r="1490" spans="1:31" x14ac:dyDescent="0.3">
      <c r="A1490" t="s">
        <v>2026</v>
      </c>
      <c r="B1490" t="s">
        <v>170</v>
      </c>
      <c r="C1490" t="s">
        <v>170</v>
      </c>
      <c r="D1490" t="s">
        <v>170</v>
      </c>
      <c r="E1490" s="2">
        <v>755</v>
      </c>
      <c r="F1490" s="301">
        <v>0.11959448756534136</v>
      </c>
      <c r="G1490" s="14">
        <v>115.151515151515</v>
      </c>
      <c r="H1490" s="2">
        <v>856</v>
      </c>
      <c r="I1490" s="301">
        <v>0.11023824855119124</v>
      </c>
      <c r="J1490" s="14">
        <v>169.69697600000001</v>
      </c>
      <c r="L1490" t="s">
        <v>170</v>
      </c>
      <c r="M1490" t="s">
        <v>170</v>
      </c>
      <c r="N1490" t="s">
        <v>170</v>
      </c>
      <c r="O1490" s="2">
        <v>102918</v>
      </c>
      <c r="P1490" s="301">
        <v>0.13468280483831074</v>
      </c>
      <c r="Q1490" s="14">
        <v>79.393939393939405</v>
      </c>
      <c r="R1490" s="2">
        <v>105873</v>
      </c>
      <c r="S1490" s="301">
        <v>0.13318045333155545</v>
      </c>
      <c r="T1490" s="14">
        <v>50.303031900000001</v>
      </c>
      <c r="V1490" t="s">
        <v>170</v>
      </c>
      <c r="W1490" t="s">
        <v>170</v>
      </c>
      <c r="X1490" t="s">
        <v>170</v>
      </c>
      <c r="Y1490" s="2">
        <v>4637444</v>
      </c>
      <c r="Z1490" s="27">
        <v>0.13100000000000001</v>
      </c>
      <c r="AA1490" s="14">
        <v>757.58</v>
      </c>
      <c r="AB1490" s="2">
        <v>4690779</v>
      </c>
      <c r="AC1490" s="27">
        <v>0.129</v>
      </c>
      <c r="AD1490" s="14">
        <v>973.33</v>
      </c>
    </row>
    <row r="1491" spans="1:31" x14ac:dyDescent="0.3">
      <c r="A1491" t="s">
        <v>2041</v>
      </c>
      <c r="B1491" t="s">
        <v>170</v>
      </c>
      <c r="C1491" t="s">
        <v>170</v>
      </c>
      <c r="D1491" t="s">
        <v>170</v>
      </c>
      <c r="E1491" s="2">
        <v>0</v>
      </c>
      <c r="F1491" s="301">
        <v>0</v>
      </c>
      <c r="G1491" s="14">
        <v>10.303030303030299</v>
      </c>
      <c r="H1491" s="2">
        <v>0</v>
      </c>
      <c r="I1491" s="301">
        <v>0</v>
      </c>
      <c r="J1491" s="14">
        <v>11.515152</v>
      </c>
      <c r="L1491" t="s">
        <v>170</v>
      </c>
      <c r="M1491" t="s">
        <v>170</v>
      </c>
      <c r="N1491" t="s">
        <v>170</v>
      </c>
      <c r="O1491" s="2">
        <v>817</v>
      </c>
      <c r="P1491" s="301">
        <v>1.0691604146300928E-3</v>
      </c>
      <c r="Q1491" s="14">
        <v>149.09090909090901</v>
      </c>
      <c r="R1491" s="2">
        <v>847</v>
      </c>
      <c r="S1491" s="301">
        <v>1.0654637534765945E-3</v>
      </c>
      <c r="T1491" s="14">
        <v>224.84848</v>
      </c>
      <c r="V1491" t="s">
        <v>170</v>
      </c>
      <c r="W1491" t="s">
        <v>170</v>
      </c>
      <c r="X1491" t="s">
        <v>170</v>
      </c>
      <c r="Y1491" s="2">
        <v>31516</v>
      </c>
      <c r="Z1491" s="27">
        <v>1E-3</v>
      </c>
      <c r="AA1491" s="14">
        <v>925.45</v>
      </c>
      <c r="AB1491" s="2">
        <v>32258</v>
      </c>
      <c r="AC1491" s="27">
        <v>1E-3</v>
      </c>
      <c r="AD1491" s="14">
        <v>1048.48</v>
      </c>
    </row>
    <row r="1492" spans="1:31" x14ac:dyDescent="0.3">
      <c r="A1492" t="s">
        <v>2042</v>
      </c>
      <c r="B1492" t="s">
        <v>170</v>
      </c>
      <c r="C1492" t="s">
        <v>170</v>
      </c>
      <c r="D1492" t="s">
        <v>170</v>
      </c>
      <c r="E1492" s="2">
        <v>755</v>
      </c>
      <c r="F1492" s="301">
        <v>0.11959448756534136</v>
      </c>
      <c r="G1492" s="14">
        <v>115.151515151515</v>
      </c>
      <c r="H1492" s="2">
        <v>856</v>
      </c>
      <c r="I1492" s="301">
        <v>0.11023824855119124</v>
      </c>
      <c r="J1492" s="14">
        <v>169.69697600000001</v>
      </c>
      <c r="L1492" t="s">
        <v>170</v>
      </c>
      <c r="M1492" t="s">
        <v>170</v>
      </c>
      <c r="N1492" t="s">
        <v>170</v>
      </c>
      <c r="O1492" s="2">
        <v>102101</v>
      </c>
      <c r="P1492" s="301">
        <v>0.13361364442368065</v>
      </c>
      <c r="Q1492" s="14">
        <v>158.18181818181799</v>
      </c>
      <c r="R1492" s="2">
        <v>105026</v>
      </c>
      <c r="S1492" s="301">
        <v>0.13211498957807888</v>
      </c>
      <c r="T1492" s="14">
        <v>221.21212800000001</v>
      </c>
      <c r="V1492" t="s">
        <v>170</v>
      </c>
      <c r="W1492" t="s">
        <v>170</v>
      </c>
      <c r="X1492" t="s">
        <v>170</v>
      </c>
      <c r="Y1492" s="2">
        <v>4605928</v>
      </c>
      <c r="Z1492" s="27">
        <v>0.13</v>
      </c>
      <c r="AA1492" s="14">
        <v>1169.7</v>
      </c>
      <c r="AB1492" s="2">
        <v>4658521</v>
      </c>
      <c r="AC1492" s="27">
        <v>0.128</v>
      </c>
      <c r="AD1492" s="14">
        <v>1229.7</v>
      </c>
    </row>
    <row r="1493" spans="1:31" x14ac:dyDescent="0.3">
      <c r="A1493" t="s">
        <v>2027</v>
      </c>
      <c r="B1493" t="s">
        <v>170</v>
      </c>
      <c r="C1493" t="s">
        <v>170</v>
      </c>
      <c r="D1493" t="s">
        <v>170</v>
      </c>
      <c r="E1493" s="2">
        <v>1289</v>
      </c>
      <c r="F1493" s="301">
        <v>0.20418184698241723</v>
      </c>
      <c r="G1493" s="14">
        <v>124.84848484848401</v>
      </c>
      <c r="H1493" s="2">
        <v>1045</v>
      </c>
      <c r="I1493" s="301">
        <v>0.13457823567289118</v>
      </c>
      <c r="J1493" s="14">
        <v>155.75756799999999</v>
      </c>
      <c r="L1493" t="s">
        <v>170</v>
      </c>
      <c r="M1493" t="s">
        <v>170</v>
      </c>
      <c r="N1493" t="s">
        <v>170</v>
      </c>
      <c r="O1493" s="2">
        <v>146233</v>
      </c>
      <c r="P1493" s="301">
        <v>0.19136662780000288</v>
      </c>
      <c r="Q1493" s="14">
        <v>83.636363636363598</v>
      </c>
      <c r="R1493" s="2">
        <v>149066</v>
      </c>
      <c r="S1493" s="301">
        <v>0.18751407305282411</v>
      </c>
      <c r="T1493" s="14">
        <v>64.848489999999998</v>
      </c>
      <c r="V1493" t="s">
        <v>170</v>
      </c>
      <c r="W1493" t="s">
        <v>170</v>
      </c>
      <c r="X1493" t="s">
        <v>170</v>
      </c>
      <c r="Y1493" s="2">
        <v>7477809</v>
      </c>
      <c r="Z1493" s="27">
        <v>0.21099999999999999</v>
      </c>
      <c r="AA1493" s="14">
        <v>717.58</v>
      </c>
      <c r="AB1493" s="2">
        <v>7530762</v>
      </c>
      <c r="AC1493" s="27">
        <v>0.20699999999999999</v>
      </c>
      <c r="AD1493" s="14">
        <v>807.88</v>
      </c>
    </row>
    <row r="1494" spans="1:31" x14ac:dyDescent="0.3">
      <c r="A1494" t="s">
        <v>2041</v>
      </c>
      <c r="B1494" t="s">
        <v>170</v>
      </c>
      <c r="C1494" t="s">
        <v>170</v>
      </c>
      <c r="D1494" t="s">
        <v>170</v>
      </c>
      <c r="E1494" s="2">
        <v>119</v>
      </c>
      <c r="F1494" s="301">
        <v>1.8849992079835259E-2</v>
      </c>
      <c r="G1494" s="14">
        <v>60.606060606060602</v>
      </c>
      <c r="H1494" s="2">
        <v>7</v>
      </c>
      <c r="I1494" s="301">
        <v>9.0148100450740507E-4</v>
      </c>
      <c r="J1494" s="14">
        <v>16.969695999999999</v>
      </c>
      <c r="L1494" t="s">
        <v>170</v>
      </c>
      <c r="M1494" t="s">
        <v>170</v>
      </c>
      <c r="N1494" t="s">
        <v>170</v>
      </c>
      <c r="O1494" s="2">
        <v>3875</v>
      </c>
      <c r="P1494" s="301">
        <v>5.0709872786923E-3</v>
      </c>
      <c r="Q1494" s="14">
        <v>269.09090909090901</v>
      </c>
      <c r="R1494" s="2">
        <v>4426</v>
      </c>
      <c r="S1494" s="301">
        <v>5.5675827306817085E-3</v>
      </c>
      <c r="T1494" s="14">
        <v>311.51513699999998</v>
      </c>
      <c r="V1494" t="s">
        <v>170</v>
      </c>
      <c r="W1494" t="s">
        <v>170</v>
      </c>
      <c r="X1494" t="s">
        <v>170</v>
      </c>
      <c r="Y1494" s="2">
        <v>167253</v>
      </c>
      <c r="Z1494" s="27">
        <v>5.0000000000000001E-3</v>
      </c>
      <c r="AA1494" s="14">
        <v>1575.15</v>
      </c>
      <c r="AB1494" s="2">
        <v>150200</v>
      </c>
      <c r="AC1494" s="27">
        <v>4.0000000000000001E-3</v>
      </c>
      <c r="AD1494" s="14">
        <v>2046.06</v>
      </c>
    </row>
    <row r="1495" spans="1:31" x14ac:dyDescent="0.3">
      <c r="A1495" t="s">
        <v>2042</v>
      </c>
      <c r="B1495" t="s">
        <v>170</v>
      </c>
      <c r="C1495" t="s">
        <v>170</v>
      </c>
      <c r="D1495" t="s">
        <v>170</v>
      </c>
      <c r="E1495" s="2">
        <v>1170</v>
      </c>
      <c r="F1495" s="301">
        <v>0.18533185490258197</v>
      </c>
      <c r="G1495" s="14">
        <v>118.181818181818</v>
      </c>
      <c r="H1495" s="2">
        <v>1038</v>
      </c>
      <c r="I1495" s="301">
        <v>0.13367675466838377</v>
      </c>
      <c r="J1495" s="14">
        <v>156.96969999999999</v>
      </c>
      <c r="L1495" t="s">
        <v>170</v>
      </c>
      <c r="M1495" t="s">
        <v>170</v>
      </c>
      <c r="N1495" t="s">
        <v>170</v>
      </c>
      <c r="O1495" s="2">
        <v>142358</v>
      </c>
      <c r="P1495" s="301">
        <v>0.18629564052131059</v>
      </c>
      <c r="Q1495" s="14">
        <v>283.636363636363</v>
      </c>
      <c r="R1495" s="2">
        <v>144640</v>
      </c>
      <c r="S1495" s="301">
        <v>0.18194649032214241</v>
      </c>
      <c r="T1495" s="14">
        <v>322.42425500000002</v>
      </c>
      <c r="V1495" t="s">
        <v>170</v>
      </c>
      <c r="W1495" t="s">
        <v>170</v>
      </c>
      <c r="X1495" t="s">
        <v>170</v>
      </c>
      <c r="Y1495" s="2">
        <v>7310556</v>
      </c>
      <c r="Z1495" s="27">
        <v>0.20699999999999999</v>
      </c>
      <c r="AA1495" s="14">
        <v>1698.79</v>
      </c>
      <c r="AB1495" s="2">
        <v>7380562</v>
      </c>
      <c r="AC1495" s="27">
        <v>0.20300000000000001</v>
      </c>
      <c r="AD1495" s="14">
        <v>2178.79</v>
      </c>
    </row>
    <row r="1496" spans="1:31" x14ac:dyDescent="0.3">
      <c r="A1496" t="s">
        <v>2028</v>
      </c>
      <c r="B1496" t="s">
        <v>170</v>
      </c>
      <c r="C1496" t="s">
        <v>170</v>
      </c>
      <c r="D1496" t="s">
        <v>170</v>
      </c>
      <c r="E1496" s="2">
        <v>263</v>
      </c>
      <c r="F1496" s="301">
        <v>4.166006652938381E-2</v>
      </c>
      <c r="G1496" s="14">
        <v>60</v>
      </c>
      <c r="H1496" s="2">
        <v>667</v>
      </c>
      <c r="I1496" s="301">
        <v>8.5898261429491307E-2</v>
      </c>
      <c r="J1496" s="14">
        <v>246.060608</v>
      </c>
      <c r="L1496" t="s">
        <v>170</v>
      </c>
      <c r="M1496" t="s">
        <v>170</v>
      </c>
      <c r="N1496" t="s">
        <v>170</v>
      </c>
      <c r="O1496" s="2">
        <v>25599</v>
      </c>
      <c r="P1496" s="301">
        <v>3.3499923444450116E-2</v>
      </c>
      <c r="Q1496" s="14">
        <v>61.212121212121197</v>
      </c>
      <c r="R1496" s="2">
        <v>30817</v>
      </c>
      <c r="S1496" s="301">
        <v>3.8765521240718075E-2</v>
      </c>
      <c r="T1496" s="14">
        <v>48.484848</v>
      </c>
      <c r="V1496" t="s">
        <v>170</v>
      </c>
      <c r="W1496" t="s">
        <v>170</v>
      </c>
      <c r="X1496" t="s">
        <v>170</v>
      </c>
      <c r="Y1496" s="2">
        <v>1427224</v>
      </c>
      <c r="Z1496" s="27">
        <v>0.04</v>
      </c>
      <c r="AA1496" s="14">
        <v>443.64</v>
      </c>
      <c r="AB1496" s="2">
        <v>1735473</v>
      </c>
      <c r="AC1496" s="27">
        <v>4.8000000000000001E-2</v>
      </c>
      <c r="AD1496" s="14">
        <v>575.76</v>
      </c>
    </row>
    <row r="1497" spans="1:31" x14ac:dyDescent="0.3">
      <c r="A1497" t="s">
        <v>2041</v>
      </c>
      <c r="B1497" t="s">
        <v>170</v>
      </c>
      <c r="C1497" t="s">
        <v>170</v>
      </c>
      <c r="D1497" t="s">
        <v>170</v>
      </c>
      <c r="E1497" s="2">
        <v>0</v>
      </c>
      <c r="F1497" s="301">
        <v>0</v>
      </c>
      <c r="G1497" s="14">
        <v>10.303030303030299</v>
      </c>
      <c r="H1497" s="2">
        <v>0</v>
      </c>
      <c r="I1497" s="301">
        <v>0</v>
      </c>
      <c r="J1497" s="14">
        <v>11.515152</v>
      </c>
      <c r="L1497" t="s">
        <v>170</v>
      </c>
      <c r="M1497" t="s">
        <v>170</v>
      </c>
      <c r="N1497" t="s">
        <v>170</v>
      </c>
      <c r="O1497" s="2">
        <v>1530</v>
      </c>
      <c r="P1497" s="301">
        <v>2.0022220739094759E-3</v>
      </c>
      <c r="Q1497" s="14">
        <v>170.90909090909</v>
      </c>
      <c r="R1497" s="2">
        <v>1986</v>
      </c>
      <c r="S1497" s="301">
        <v>2.4982420477030892E-3</v>
      </c>
      <c r="T1497" s="14">
        <v>184.84848</v>
      </c>
      <c r="V1497" t="s">
        <v>170</v>
      </c>
      <c r="W1497" t="s">
        <v>170</v>
      </c>
      <c r="X1497" t="s">
        <v>170</v>
      </c>
      <c r="Y1497" s="2">
        <v>80307</v>
      </c>
      <c r="Z1497" s="27">
        <v>2E-3</v>
      </c>
      <c r="AA1497" s="14">
        <v>1112.1199999999999</v>
      </c>
      <c r="AB1497" s="2">
        <v>85876</v>
      </c>
      <c r="AC1497" s="27">
        <v>2E-3</v>
      </c>
      <c r="AD1497" s="14">
        <v>1426.67</v>
      </c>
    </row>
    <row r="1498" spans="1:31" x14ac:dyDescent="0.3">
      <c r="A1498" t="s">
        <v>2042</v>
      </c>
      <c r="B1498" t="s">
        <v>170</v>
      </c>
      <c r="C1498" t="s">
        <v>170</v>
      </c>
      <c r="D1498" t="s">
        <v>170</v>
      </c>
      <c r="E1498" s="2">
        <v>263</v>
      </c>
      <c r="F1498" s="301">
        <v>4.166006652938381E-2</v>
      </c>
      <c r="G1498" s="14">
        <v>60</v>
      </c>
      <c r="H1498" s="2">
        <v>667</v>
      </c>
      <c r="I1498" s="301">
        <v>8.5898261429491307E-2</v>
      </c>
      <c r="J1498" s="14">
        <v>246.060608</v>
      </c>
      <c r="L1498" t="s">
        <v>170</v>
      </c>
      <c r="M1498" t="s">
        <v>170</v>
      </c>
      <c r="N1498" t="s">
        <v>170</v>
      </c>
      <c r="O1498" s="2">
        <v>24069</v>
      </c>
      <c r="P1498" s="301">
        <v>3.1497701370540636E-2</v>
      </c>
      <c r="Q1498" s="14">
        <v>176.363636363636</v>
      </c>
      <c r="R1498" s="2">
        <v>28831</v>
      </c>
      <c r="S1498" s="301">
        <v>3.6267279193014985E-2</v>
      </c>
      <c r="T1498" s="14">
        <v>201.81817599999999</v>
      </c>
      <c r="V1498" t="s">
        <v>170</v>
      </c>
      <c r="W1498" t="s">
        <v>170</v>
      </c>
      <c r="X1498" t="s">
        <v>170</v>
      </c>
      <c r="Y1498" s="2">
        <v>1346917</v>
      </c>
      <c r="Z1498" s="27">
        <v>3.7999999999999999E-2</v>
      </c>
      <c r="AA1498" s="14">
        <v>1196.3599999999999</v>
      </c>
      <c r="AB1498" s="2">
        <v>1649597</v>
      </c>
      <c r="AC1498" s="27">
        <v>4.4999999999999998E-2</v>
      </c>
      <c r="AD1498" s="14">
        <v>1463.03</v>
      </c>
    </row>
    <row r="1499" spans="1:31" x14ac:dyDescent="0.3">
      <c r="A1499" t="s">
        <v>2029</v>
      </c>
      <c r="B1499" t="s">
        <v>170</v>
      </c>
      <c r="C1499" t="s">
        <v>170</v>
      </c>
      <c r="D1499" t="s">
        <v>170</v>
      </c>
      <c r="E1499" s="2">
        <v>274</v>
      </c>
      <c r="F1499" s="301">
        <v>4.3402502772057656E-2</v>
      </c>
      <c r="G1499" s="14">
        <v>70.303030303030297</v>
      </c>
      <c r="H1499" s="2">
        <v>343</v>
      </c>
      <c r="I1499" s="301">
        <v>4.4172569220862844E-2</v>
      </c>
      <c r="J1499" s="14">
        <v>108.484848</v>
      </c>
      <c r="L1499" t="s">
        <v>170</v>
      </c>
      <c r="M1499" t="s">
        <v>170</v>
      </c>
      <c r="N1499" t="s">
        <v>170</v>
      </c>
      <c r="O1499" s="2">
        <v>18984</v>
      </c>
      <c r="P1499" s="301">
        <v>2.484325741901797E-2</v>
      </c>
      <c r="Q1499" s="14">
        <v>101.818181818181</v>
      </c>
      <c r="R1499" s="2">
        <v>20984</v>
      </c>
      <c r="S1499" s="301">
        <v>2.6396329873616124E-2</v>
      </c>
      <c r="T1499" s="14">
        <v>130.30302399999999</v>
      </c>
      <c r="V1499" t="s">
        <v>170</v>
      </c>
      <c r="W1499" t="s">
        <v>170</v>
      </c>
      <c r="X1499" t="s">
        <v>170</v>
      </c>
      <c r="Y1499" s="2">
        <v>1197626</v>
      </c>
      <c r="Z1499" s="27">
        <v>3.4000000000000002E-2</v>
      </c>
      <c r="AA1499" s="14">
        <v>640.61</v>
      </c>
      <c r="AB1499" s="2">
        <v>1341470</v>
      </c>
      <c r="AC1499" s="27">
        <v>3.6999999999999998E-2</v>
      </c>
      <c r="AD1499" s="14">
        <v>718.79</v>
      </c>
    </row>
    <row r="1500" spans="1:31" x14ac:dyDescent="0.3">
      <c r="A1500" t="s">
        <v>2041</v>
      </c>
      <c r="B1500" t="s">
        <v>170</v>
      </c>
      <c r="C1500" t="s">
        <v>170</v>
      </c>
      <c r="D1500" t="s">
        <v>170</v>
      </c>
      <c r="E1500" s="2">
        <v>79</v>
      </c>
      <c r="F1500" s="301">
        <v>1.2513860288293996E-2</v>
      </c>
      <c r="G1500" s="14">
        <v>72.121212121212096</v>
      </c>
      <c r="H1500" s="2">
        <v>17</v>
      </c>
      <c r="I1500" s="301">
        <v>2.1893110109465551E-3</v>
      </c>
      <c r="J1500" s="14">
        <v>17.575758</v>
      </c>
      <c r="L1500" t="s">
        <v>170</v>
      </c>
      <c r="M1500" t="s">
        <v>170</v>
      </c>
      <c r="N1500" t="s">
        <v>170</v>
      </c>
      <c r="O1500" s="2">
        <v>3087</v>
      </c>
      <c r="P1500" s="301">
        <v>4.0397774785350012E-3</v>
      </c>
      <c r="Q1500" s="14">
        <v>192.12121212121201</v>
      </c>
      <c r="R1500" s="2">
        <v>4018</v>
      </c>
      <c r="S1500" s="301">
        <v>5.0543487148393814E-3</v>
      </c>
      <c r="T1500" s="14">
        <v>300</v>
      </c>
      <c r="V1500" t="s">
        <v>170</v>
      </c>
      <c r="W1500" t="s">
        <v>170</v>
      </c>
      <c r="X1500" t="s">
        <v>170</v>
      </c>
      <c r="Y1500" s="2">
        <v>235286</v>
      </c>
      <c r="Z1500" s="27">
        <v>7.0000000000000001E-3</v>
      </c>
      <c r="AA1500" s="14">
        <v>1815.76</v>
      </c>
      <c r="AB1500" s="2">
        <v>253568</v>
      </c>
      <c r="AC1500" s="27">
        <v>7.0000000000000001E-3</v>
      </c>
      <c r="AD1500" s="14">
        <v>2459.39</v>
      </c>
    </row>
    <row r="1501" spans="1:31" x14ac:dyDescent="0.3">
      <c r="A1501" t="s">
        <v>2042</v>
      </c>
      <c r="B1501" t="s">
        <v>170</v>
      </c>
      <c r="C1501" t="s">
        <v>170</v>
      </c>
      <c r="D1501" t="s">
        <v>170</v>
      </c>
      <c r="E1501" s="2">
        <v>195</v>
      </c>
      <c r="F1501" s="301">
        <v>3.0888642483763662E-2</v>
      </c>
      <c r="G1501" s="14">
        <v>53.939393939393902</v>
      </c>
      <c r="H1501" s="2">
        <v>326</v>
      </c>
      <c r="I1501" s="301">
        <v>4.1983258209916288E-2</v>
      </c>
      <c r="J1501" s="14">
        <v>110.909088</v>
      </c>
      <c r="L1501" t="s">
        <v>170</v>
      </c>
      <c r="M1501" t="s">
        <v>170</v>
      </c>
      <c r="N1501" t="s">
        <v>170</v>
      </c>
      <c r="O1501" s="2">
        <v>15897</v>
      </c>
      <c r="P1501" s="301">
        <v>2.0803479940482969E-2</v>
      </c>
      <c r="Q1501" s="14">
        <v>221.21212121212099</v>
      </c>
      <c r="R1501" s="2">
        <v>16966</v>
      </c>
      <c r="S1501" s="301">
        <v>2.1341981158776741E-2</v>
      </c>
      <c r="T1501" s="14">
        <v>315.75756799999999</v>
      </c>
      <c r="V1501" t="s">
        <v>170</v>
      </c>
      <c r="W1501" t="s">
        <v>170</v>
      </c>
      <c r="X1501" t="s">
        <v>170</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3" t="s">
        <v>2043</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122"/>
      <c r="W1503" s="122"/>
      <c r="X1503" s="122"/>
      <c r="Y1503" s="122"/>
      <c r="Z1503" s="122"/>
      <c r="AA1503" s="122"/>
      <c r="AB1503" s="122"/>
      <c r="AC1503" s="122"/>
      <c r="AD1503" s="122"/>
      <c r="AE1503" s="122"/>
    </row>
    <row r="1504" spans="1:31" x14ac:dyDescent="0.3">
      <c r="B1504" t="s">
        <v>170</v>
      </c>
      <c r="C1504" t="s">
        <v>170</v>
      </c>
      <c r="D1504" t="s">
        <v>170</v>
      </c>
      <c r="E1504" s="304" t="s">
        <v>1700</v>
      </c>
      <c r="F1504" s="304"/>
      <c r="G1504" s="304" t="s">
        <v>1701</v>
      </c>
      <c r="H1504" s="304" t="s">
        <v>1700</v>
      </c>
      <c r="I1504" s="304"/>
      <c r="J1504" s="304" t="s">
        <v>1701</v>
      </c>
      <c r="K1504" t="s">
        <v>170</v>
      </c>
      <c r="L1504" t="s">
        <v>170</v>
      </c>
      <c r="M1504" t="s">
        <v>170</v>
      </c>
      <c r="N1504" t="s">
        <v>170</v>
      </c>
      <c r="O1504" s="304" t="s">
        <v>1700</v>
      </c>
      <c r="P1504" s="304"/>
      <c r="Q1504" s="304" t="s">
        <v>1701</v>
      </c>
      <c r="R1504" s="304" t="s">
        <v>1700</v>
      </c>
      <c r="S1504" s="304"/>
      <c r="T1504" s="304" t="s">
        <v>1701</v>
      </c>
      <c r="U1504" t="s">
        <v>170</v>
      </c>
      <c r="V1504" t="s">
        <v>170</v>
      </c>
      <c r="W1504" t="s">
        <v>170</v>
      </c>
      <c r="X1504" t="s">
        <v>170</v>
      </c>
      <c r="Y1504" s="207" t="s">
        <v>1700</v>
      </c>
      <c r="Z1504" s="207"/>
      <c r="AA1504" s="207" t="s">
        <v>1701</v>
      </c>
      <c r="AB1504" s="207" t="s">
        <v>1700</v>
      </c>
      <c r="AC1504" s="207"/>
      <c r="AD1504" s="207" t="s">
        <v>1701</v>
      </c>
      <c r="AE1504" t="s">
        <v>170</v>
      </c>
    </row>
    <row r="1505" spans="1:30" x14ac:dyDescent="0.3">
      <c r="A1505" t="s">
        <v>172</v>
      </c>
      <c r="B1505" t="s">
        <v>170</v>
      </c>
      <c r="C1505" t="s">
        <v>170</v>
      </c>
      <c r="D1505" t="s">
        <v>170</v>
      </c>
      <c r="E1505" s="2">
        <v>4887</v>
      </c>
      <c r="F1505" t="s">
        <v>170</v>
      </c>
      <c r="G1505" s="14">
        <v>227.87878787878699</v>
      </c>
      <c r="H1505" s="2">
        <v>6241</v>
      </c>
      <c r="I1505" t="s">
        <v>170</v>
      </c>
      <c r="J1505" s="14">
        <v>336.96969999999999</v>
      </c>
      <c r="L1505" t="s">
        <v>170</v>
      </c>
      <c r="M1505" t="s">
        <v>170</v>
      </c>
      <c r="N1505" t="s">
        <v>170</v>
      </c>
      <c r="O1505" s="2">
        <v>581223</v>
      </c>
      <c r="P1505" t="s">
        <v>170</v>
      </c>
      <c r="Q1505" s="14">
        <v>930.30303030303003</v>
      </c>
      <c r="R1505" s="2">
        <v>606267</v>
      </c>
      <c r="S1505" t="s">
        <v>170</v>
      </c>
      <c r="T1505" s="14">
        <v>818.78790000000004</v>
      </c>
      <c r="V1505" t="s">
        <v>170</v>
      </c>
      <c r="W1505" t="s">
        <v>170</v>
      </c>
      <c r="X1505" t="s">
        <v>170</v>
      </c>
      <c r="Y1505" s="2">
        <v>28753451</v>
      </c>
      <c r="Z1505" s="27" t="s">
        <v>170</v>
      </c>
      <c r="AA1505" s="14">
        <v>1511.52</v>
      </c>
      <c r="AB1505" s="2">
        <v>29895819</v>
      </c>
      <c r="AC1505" s="27" t="s">
        <v>170</v>
      </c>
      <c r="AD1505" s="14">
        <v>1806.06</v>
      </c>
    </row>
    <row r="1506" spans="1:30" x14ac:dyDescent="0.3">
      <c r="A1506" t="s">
        <v>2022</v>
      </c>
      <c r="B1506" t="s">
        <v>170</v>
      </c>
      <c r="C1506" t="s">
        <v>170</v>
      </c>
      <c r="D1506" t="s">
        <v>170</v>
      </c>
      <c r="E1506" s="2">
        <v>2306</v>
      </c>
      <c r="F1506" s="301">
        <v>0.47186412932269284</v>
      </c>
      <c r="G1506" s="14">
        <v>146.666666666666</v>
      </c>
      <c r="H1506" s="2">
        <v>3330</v>
      </c>
      <c r="I1506" s="301">
        <v>0.53356833840730655</v>
      </c>
      <c r="J1506" s="14">
        <v>218.78787199999999</v>
      </c>
      <c r="L1506" t="s">
        <v>170</v>
      </c>
      <c r="M1506" t="s">
        <v>170</v>
      </c>
      <c r="N1506" t="s">
        <v>170</v>
      </c>
      <c r="O1506" s="2">
        <v>287489</v>
      </c>
      <c r="P1506" s="301">
        <v>0.49462770743759282</v>
      </c>
      <c r="Q1506" s="14">
        <v>935.15151515151501</v>
      </c>
      <c r="R1506" s="2">
        <v>299527</v>
      </c>
      <c r="S1506" s="301">
        <v>0.49405130082950249</v>
      </c>
      <c r="T1506" s="14">
        <v>820.60609999999997</v>
      </c>
      <c r="V1506" t="s">
        <v>170</v>
      </c>
      <c r="W1506" t="s">
        <v>170</v>
      </c>
      <c r="X1506" t="s">
        <v>170</v>
      </c>
      <c r="Y1506" s="2">
        <v>14013348</v>
      </c>
      <c r="Z1506" s="27">
        <v>0.48699999999999999</v>
      </c>
      <c r="AA1506" s="14">
        <v>1812.73</v>
      </c>
      <c r="AB1506" s="2">
        <v>14597335</v>
      </c>
      <c r="AC1506" s="27">
        <v>0.48799999999999999</v>
      </c>
      <c r="AD1506" s="14">
        <v>2040.61</v>
      </c>
    </row>
    <row r="1507" spans="1:30" x14ac:dyDescent="0.3">
      <c r="A1507" t="s">
        <v>2026</v>
      </c>
      <c r="B1507" t="s">
        <v>170</v>
      </c>
      <c r="C1507" t="s">
        <v>170</v>
      </c>
      <c r="D1507" t="s">
        <v>170</v>
      </c>
      <c r="E1507" s="2">
        <v>832</v>
      </c>
      <c r="F1507" s="301">
        <v>0.17024759566196029</v>
      </c>
      <c r="G1507" s="14">
        <v>132.12121212121201</v>
      </c>
      <c r="H1507" s="2">
        <v>1107</v>
      </c>
      <c r="I1507" s="301">
        <v>0.17737542060567216</v>
      </c>
      <c r="J1507" s="14">
        <v>223.636368</v>
      </c>
      <c r="L1507" t="s">
        <v>170</v>
      </c>
      <c r="M1507" t="s">
        <v>170</v>
      </c>
      <c r="N1507" t="s">
        <v>170</v>
      </c>
      <c r="O1507" s="2">
        <v>108191</v>
      </c>
      <c r="P1507" s="301">
        <v>0.18614370043855802</v>
      </c>
      <c r="Q1507" s="14">
        <v>554.54545454545405</v>
      </c>
      <c r="R1507" s="2">
        <v>110616</v>
      </c>
      <c r="S1507" s="301">
        <v>0.18245426519998614</v>
      </c>
      <c r="T1507" s="14">
        <v>412.72726399999999</v>
      </c>
      <c r="V1507" t="s">
        <v>170</v>
      </c>
      <c r="W1507" t="s">
        <v>170</v>
      </c>
      <c r="X1507" t="s">
        <v>170</v>
      </c>
      <c r="Y1507" s="2">
        <v>4741790</v>
      </c>
      <c r="Z1507" s="27">
        <v>0.16500000000000001</v>
      </c>
      <c r="AA1507" s="14">
        <v>1612.12</v>
      </c>
      <c r="AB1507" s="2">
        <v>4816407</v>
      </c>
      <c r="AC1507" s="27">
        <v>0.161</v>
      </c>
      <c r="AD1507" s="14">
        <v>1673.33</v>
      </c>
    </row>
    <row r="1508" spans="1:30" x14ac:dyDescent="0.3">
      <c r="A1508" t="s">
        <v>2044</v>
      </c>
      <c r="B1508" t="s">
        <v>170</v>
      </c>
      <c r="C1508" t="s">
        <v>170</v>
      </c>
      <c r="D1508" t="s">
        <v>170</v>
      </c>
      <c r="E1508" s="2">
        <v>10</v>
      </c>
      <c r="F1508" s="301">
        <v>2.0462451401677922E-3</v>
      </c>
      <c r="G1508" s="14">
        <v>10.303030303030299</v>
      </c>
      <c r="H1508" s="2">
        <v>0</v>
      </c>
      <c r="I1508" s="301">
        <v>0</v>
      </c>
      <c r="J1508" s="14">
        <v>11.515152</v>
      </c>
      <c r="L1508" t="s">
        <v>170</v>
      </c>
      <c r="M1508" t="s">
        <v>170</v>
      </c>
      <c r="N1508" t="s">
        <v>170</v>
      </c>
      <c r="O1508" s="2">
        <v>2415</v>
      </c>
      <c r="P1508" s="301">
        <v>4.1550317176023664E-3</v>
      </c>
      <c r="Q1508" s="14">
        <v>233.93939393939399</v>
      </c>
      <c r="R1508" s="2">
        <v>3007</v>
      </c>
      <c r="S1508" s="301">
        <v>4.9598609193639105E-3</v>
      </c>
      <c r="T1508" s="14">
        <v>333.93939999999998</v>
      </c>
      <c r="V1508" t="s">
        <v>170</v>
      </c>
      <c r="W1508" t="s">
        <v>170</v>
      </c>
      <c r="X1508" t="s">
        <v>170</v>
      </c>
      <c r="Y1508" s="2">
        <v>98594</v>
      </c>
      <c r="Z1508" s="27">
        <v>3.0000000000000001E-3</v>
      </c>
      <c r="AA1508" s="14">
        <v>1432.12</v>
      </c>
      <c r="AB1508" s="2">
        <v>116693</v>
      </c>
      <c r="AC1508" s="27">
        <v>4.0000000000000001E-3</v>
      </c>
      <c r="AD1508" s="14">
        <v>1748.48</v>
      </c>
    </row>
    <row r="1509" spans="1:30" x14ac:dyDescent="0.3">
      <c r="A1509" t="s">
        <v>2045</v>
      </c>
      <c r="B1509" t="s">
        <v>170</v>
      </c>
      <c r="C1509" t="s">
        <v>170</v>
      </c>
      <c r="D1509" t="s">
        <v>170</v>
      </c>
      <c r="E1509" s="2">
        <v>822</v>
      </c>
      <c r="F1509" s="301">
        <v>0.1682013505217925</v>
      </c>
      <c r="G1509" s="14">
        <v>130.90909090909</v>
      </c>
      <c r="H1509" s="2">
        <v>1107</v>
      </c>
      <c r="I1509" s="301">
        <v>0.17737542060567216</v>
      </c>
      <c r="J1509" s="14">
        <v>223.636368</v>
      </c>
      <c r="L1509" t="s">
        <v>170</v>
      </c>
      <c r="M1509" t="s">
        <v>170</v>
      </c>
      <c r="N1509" t="s">
        <v>170</v>
      </c>
      <c r="O1509" s="2">
        <v>105776</v>
      </c>
      <c r="P1509" s="301">
        <v>0.18198866872095565</v>
      </c>
      <c r="Q1509" s="14">
        <v>619.39393939393904</v>
      </c>
      <c r="R1509" s="2">
        <v>107609</v>
      </c>
      <c r="S1509" s="301">
        <v>0.17749440428062224</v>
      </c>
      <c r="T1509" s="14">
        <v>514.54549999999995</v>
      </c>
      <c r="V1509" t="s">
        <v>170</v>
      </c>
      <c r="W1509" t="s">
        <v>170</v>
      </c>
      <c r="X1509" t="s">
        <v>170</v>
      </c>
      <c r="Y1509" s="2">
        <v>4643196</v>
      </c>
      <c r="Z1509" s="27">
        <v>0.161</v>
      </c>
      <c r="AA1509" s="14">
        <v>2314.5500000000002</v>
      </c>
      <c r="AB1509" s="2">
        <v>4699714</v>
      </c>
      <c r="AC1509" s="27">
        <v>0.157</v>
      </c>
      <c r="AD1509" s="14">
        <v>2644.24</v>
      </c>
    </row>
    <row r="1510" spans="1:30" x14ac:dyDescent="0.3">
      <c r="A1510" t="s">
        <v>2027</v>
      </c>
      <c r="B1510" t="s">
        <v>170</v>
      </c>
      <c r="C1510" t="s">
        <v>170</v>
      </c>
      <c r="D1510" t="s">
        <v>170</v>
      </c>
      <c r="E1510" s="2">
        <v>1150</v>
      </c>
      <c r="F1510" s="301">
        <v>0.23531819111929608</v>
      </c>
      <c r="G1510" s="14">
        <v>112.121212121212</v>
      </c>
      <c r="H1510" s="2">
        <v>1473</v>
      </c>
      <c r="I1510" s="301">
        <v>0.23601986861079954</v>
      </c>
      <c r="J1510" s="14">
        <v>198.78787199999999</v>
      </c>
      <c r="L1510" t="s">
        <v>170</v>
      </c>
      <c r="M1510" t="s">
        <v>170</v>
      </c>
      <c r="N1510" t="s">
        <v>170</v>
      </c>
      <c r="O1510" s="2">
        <v>142034</v>
      </c>
      <c r="P1510" s="301">
        <v>0.2443709213159149</v>
      </c>
      <c r="Q1510" s="14">
        <v>511.51515151515099</v>
      </c>
      <c r="R1510" s="2">
        <v>144586</v>
      </c>
      <c r="S1510" s="301">
        <v>0.23848568370041581</v>
      </c>
      <c r="T1510" s="14">
        <v>559.39390000000003</v>
      </c>
      <c r="V1510" t="s">
        <v>170</v>
      </c>
      <c r="W1510" t="s">
        <v>170</v>
      </c>
      <c r="X1510" t="s">
        <v>170</v>
      </c>
      <c r="Y1510" s="2">
        <v>7195146</v>
      </c>
      <c r="Z1510" s="27">
        <v>0.25</v>
      </c>
      <c r="AA1510" s="14">
        <v>1241.21</v>
      </c>
      <c r="AB1510" s="2">
        <v>7309447</v>
      </c>
      <c r="AC1510" s="27">
        <v>0.24399999999999999</v>
      </c>
      <c r="AD1510" s="14">
        <v>1505.45</v>
      </c>
    </row>
    <row r="1511" spans="1:30" x14ac:dyDescent="0.3">
      <c r="A1511" t="s">
        <v>2044</v>
      </c>
      <c r="B1511" t="s">
        <v>170</v>
      </c>
      <c r="C1511" t="s">
        <v>170</v>
      </c>
      <c r="D1511" t="s">
        <v>170</v>
      </c>
      <c r="E1511" s="2">
        <v>25</v>
      </c>
      <c r="F1511" s="301">
        <v>5.1156128504194799E-3</v>
      </c>
      <c r="G1511" s="14">
        <v>18.7878787878787</v>
      </c>
      <c r="H1511" s="2">
        <v>176</v>
      </c>
      <c r="I1511" s="301">
        <v>2.8200608876782565E-2</v>
      </c>
      <c r="J1511" s="14">
        <v>105.454544</v>
      </c>
      <c r="L1511" t="s">
        <v>170</v>
      </c>
      <c r="M1511" t="s">
        <v>170</v>
      </c>
      <c r="N1511" t="s">
        <v>170</v>
      </c>
      <c r="O1511" s="2">
        <v>5623</v>
      </c>
      <c r="P1511" s="301">
        <v>9.6744278874029421E-3</v>
      </c>
      <c r="Q1511" s="14">
        <v>303.636363636363</v>
      </c>
      <c r="R1511" s="2">
        <v>5927</v>
      </c>
      <c r="S1511" s="301">
        <v>9.776220708037877E-3</v>
      </c>
      <c r="T1511" s="14">
        <v>406.06060000000002</v>
      </c>
      <c r="V1511" t="s">
        <v>170</v>
      </c>
      <c r="W1511" t="s">
        <v>170</v>
      </c>
      <c r="X1511" t="s">
        <v>170</v>
      </c>
      <c r="Y1511" s="2">
        <v>246088</v>
      </c>
      <c r="Z1511" s="27">
        <v>8.9999999999999993E-3</v>
      </c>
      <c r="AA1511" s="14">
        <v>2269.6999999999998</v>
      </c>
      <c r="AB1511" s="2">
        <v>237441</v>
      </c>
      <c r="AC1511" s="27">
        <v>8.0000000000000002E-3</v>
      </c>
      <c r="AD1511" s="14">
        <v>2704.24</v>
      </c>
    </row>
    <row r="1512" spans="1:30" x14ac:dyDescent="0.3">
      <c r="A1512" t="s">
        <v>2045</v>
      </c>
      <c r="B1512" t="s">
        <v>170</v>
      </c>
      <c r="C1512" t="s">
        <v>170</v>
      </c>
      <c r="D1512" t="s">
        <v>170</v>
      </c>
      <c r="E1512" s="2">
        <v>1125</v>
      </c>
      <c r="F1512" s="301">
        <v>0.23020257826887661</v>
      </c>
      <c r="G1512" s="14">
        <v>108.484848484848</v>
      </c>
      <c r="H1512" s="2">
        <v>1297</v>
      </c>
      <c r="I1512" s="301">
        <v>0.20781925973401699</v>
      </c>
      <c r="J1512" s="14">
        <v>207.878784</v>
      </c>
      <c r="L1512" t="s">
        <v>170</v>
      </c>
      <c r="M1512" t="s">
        <v>170</v>
      </c>
      <c r="N1512" t="s">
        <v>170</v>
      </c>
      <c r="O1512" s="2">
        <v>136411</v>
      </c>
      <c r="P1512" s="301">
        <v>0.23469649342851195</v>
      </c>
      <c r="Q1512" s="14">
        <v>598.18181818181802</v>
      </c>
      <c r="R1512" s="2">
        <v>138659</v>
      </c>
      <c r="S1512" s="301">
        <v>0.22870946299237793</v>
      </c>
      <c r="T1512" s="14">
        <v>664.84849999999994</v>
      </c>
      <c r="V1512" t="s">
        <v>170</v>
      </c>
      <c r="W1512" t="s">
        <v>170</v>
      </c>
      <c r="X1512" t="s">
        <v>170</v>
      </c>
      <c r="Y1512" s="2">
        <v>6949058</v>
      </c>
      <c r="Z1512" s="27">
        <v>0.24199999999999999</v>
      </c>
      <c r="AA1512" s="14">
        <v>2674.55</v>
      </c>
      <c r="AB1512" s="2">
        <v>7072006</v>
      </c>
      <c r="AC1512" s="27">
        <v>0.23699999999999999</v>
      </c>
      <c r="AD1512" s="14">
        <v>3147.27</v>
      </c>
    </row>
    <row r="1513" spans="1:30" x14ac:dyDescent="0.3">
      <c r="A1513" t="s">
        <v>2028</v>
      </c>
      <c r="B1513" t="s">
        <v>170</v>
      </c>
      <c r="C1513" t="s">
        <v>170</v>
      </c>
      <c r="D1513" t="s">
        <v>170</v>
      </c>
      <c r="E1513" s="2">
        <v>169</v>
      </c>
      <c r="F1513" s="301">
        <v>3.4581542868835684E-2</v>
      </c>
      <c r="G1513" s="14">
        <v>58.181818181818201</v>
      </c>
      <c r="H1513" s="2">
        <v>360</v>
      </c>
      <c r="I1513" s="301">
        <v>5.7683063611600707E-2</v>
      </c>
      <c r="J1513" s="14">
        <v>129.090912</v>
      </c>
      <c r="L1513" t="s">
        <v>170</v>
      </c>
      <c r="M1513" t="s">
        <v>170</v>
      </c>
      <c r="N1513" t="s">
        <v>170</v>
      </c>
      <c r="O1513" s="2">
        <v>23283</v>
      </c>
      <c r="P1513" s="301">
        <v>4.0058634981753993E-2</v>
      </c>
      <c r="Q1513" s="14">
        <v>49.090909090909101</v>
      </c>
      <c r="R1513" s="2">
        <v>27950</v>
      </c>
      <c r="S1513" s="301">
        <v>4.6101800031999103E-2</v>
      </c>
      <c r="T1513" s="14">
        <v>89.090909999999994</v>
      </c>
      <c r="V1513" t="s">
        <v>170</v>
      </c>
      <c r="W1513" t="s">
        <v>170</v>
      </c>
      <c r="X1513" t="s">
        <v>170</v>
      </c>
      <c r="Y1513" s="2">
        <v>1235980</v>
      </c>
      <c r="Z1513" s="27">
        <v>4.2999999999999997E-2</v>
      </c>
      <c r="AA1513" s="14">
        <v>441.21</v>
      </c>
      <c r="AB1513" s="2">
        <v>1503403</v>
      </c>
      <c r="AC1513" s="27">
        <v>0.05</v>
      </c>
      <c r="AD1513" s="14">
        <v>581.21</v>
      </c>
    </row>
    <row r="1514" spans="1:30" x14ac:dyDescent="0.3">
      <c r="A1514" t="s">
        <v>2044</v>
      </c>
      <c r="B1514" t="s">
        <v>170</v>
      </c>
      <c r="C1514" t="s">
        <v>170</v>
      </c>
      <c r="D1514" t="s">
        <v>170</v>
      </c>
      <c r="E1514" s="2">
        <v>0</v>
      </c>
      <c r="F1514" s="301">
        <v>0</v>
      </c>
      <c r="G1514" s="14">
        <v>10.303030303030299</v>
      </c>
      <c r="H1514" s="2">
        <v>114</v>
      </c>
      <c r="I1514" s="301">
        <v>1.826630347700689E-2</v>
      </c>
      <c r="J1514" s="14">
        <v>111.515152</v>
      </c>
      <c r="L1514" t="s">
        <v>170</v>
      </c>
      <c r="M1514" t="s">
        <v>170</v>
      </c>
      <c r="N1514" t="s">
        <v>170</v>
      </c>
      <c r="O1514" s="2">
        <v>1924</v>
      </c>
      <c r="P1514" s="301">
        <v>3.3102612938579511E-3</v>
      </c>
      <c r="Q1514" s="14">
        <v>193.333333333333</v>
      </c>
      <c r="R1514" s="2">
        <v>2455</v>
      </c>
      <c r="S1514" s="301">
        <v>4.0493709867104755E-3</v>
      </c>
      <c r="T1514" s="14">
        <v>252.121216</v>
      </c>
      <c r="V1514" t="s">
        <v>170</v>
      </c>
      <c r="W1514" t="s">
        <v>170</v>
      </c>
      <c r="X1514" t="s">
        <v>170</v>
      </c>
      <c r="Y1514" s="2">
        <v>88476</v>
      </c>
      <c r="Z1514" s="27">
        <v>3.0000000000000001E-3</v>
      </c>
      <c r="AA1514" s="14">
        <v>1175.76</v>
      </c>
      <c r="AB1514" s="2">
        <v>103519</v>
      </c>
      <c r="AC1514" s="27">
        <v>3.0000000000000001E-3</v>
      </c>
      <c r="AD1514" s="14">
        <v>1493.33</v>
      </c>
    </row>
    <row r="1515" spans="1:30" x14ac:dyDescent="0.3">
      <c r="A1515" t="s">
        <v>2045</v>
      </c>
      <c r="B1515" t="s">
        <v>170</v>
      </c>
      <c r="C1515" t="s">
        <v>170</v>
      </c>
      <c r="D1515" t="s">
        <v>170</v>
      </c>
      <c r="E1515" s="2">
        <v>169</v>
      </c>
      <c r="F1515" s="301">
        <v>3.4581542868835684E-2</v>
      </c>
      <c r="G1515" s="14">
        <v>58.181818181818201</v>
      </c>
      <c r="H1515" s="2">
        <v>246</v>
      </c>
      <c r="I1515" s="301">
        <v>3.9416760134593817E-2</v>
      </c>
      <c r="J1515" s="14">
        <v>82.424239999999998</v>
      </c>
      <c r="L1515" t="s">
        <v>170</v>
      </c>
      <c r="M1515" t="s">
        <v>170</v>
      </c>
      <c r="N1515" t="s">
        <v>170</v>
      </c>
      <c r="O1515" s="2">
        <v>21359</v>
      </c>
      <c r="P1515" s="301">
        <v>3.674837368789604E-2</v>
      </c>
      <c r="Q1515" s="14">
        <v>203.030303030303</v>
      </c>
      <c r="R1515" s="2">
        <v>25495</v>
      </c>
      <c r="S1515" s="301">
        <v>4.2052429045288629E-2</v>
      </c>
      <c r="T1515" s="14">
        <v>267.878784</v>
      </c>
      <c r="V1515" t="s">
        <v>170</v>
      </c>
      <c r="W1515" t="s">
        <v>170</v>
      </c>
      <c r="X1515" t="s">
        <v>170</v>
      </c>
      <c r="Y1515" s="2">
        <v>1147504</v>
      </c>
      <c r="Z1515" s="27">
        <v>0.04</v>
      </c>
      <c r="AA1515" s="14">
        <v>1264.8499999999999</v>
      </c>
      <c r="AB1515" s="2">
        <v>1399884</v>
      </c>
      <c r="AC1515" s="27">
        <v>4.7E-2</v>
      </c>
      <c r="AD1515" s="14">
        <v>1574.55</v>
      </c>
    </row>
    <row r="1516" spans="1:30" x14ac:dyDescent="0.3">
      <c r="A1516" t="s">
        <v>2029</v>
      </c>
      <c r="B1516" t="s">
        <v>170</v>
      </c>
      <c r="C1516" t="s">
        <v>170</v>
      </c>
      <c r="D1516" t="s">
        <v>170</v>
      </c>
      <c r="E1516" s="2">
        <v>155</v>
      </c>
      <c r="F1516" s="301">
        <v>3.1716799672600778E-2</v>
      </c>
      <c r="G1516" s="14">
        <v>49.090909090909101</v>
      </c>
      <c r="H1516" s="2">
        <v>390</v>
      </c>
      <c r="I1516" s="301">
        <v>6.2489985579234096E-2</v>
      </c>
      <c r="J1516" s="14">
        <v>231.515152</v>
      </c>
      <c r="L1516" t="s">
        <v>170</v>
      </c>
      <c r="M1516" t="s">
        <v>170</v>
      </c>
      <c r="N1516" t="s">
        <v>170</v>
      </c>
      <c r="O1516" s="2">
        <v>13981</v>
      </c>
      <c r="P1516" s="301">
        <v>2.4054450701365911E-2</v>
      </c>
      <c r="Q1516" s="14">
        <v>53.3333333333333</v>
      </c>
      <c r="R1516" s="2">
        <v>16375</v>
      </c>
      <c r="S1516" s="301">
        <v>2.7009551897101441E-2</v>
      </c>
      <c r="T1516" s="14">
        <v>86.060609999999997</v>
      </c>
      <c r="V1516" t="s">
        <v>170</v>
      </c>
      <c r="W1516" t="s">
        <v>170</v>
      </c>
      <c r="X1516" t="s">
        <v>170</v>
      </c>
      <c r="Y1516" s="2">
        <v>840432</v>
      </c>
      <c r="Z1516" s="27">
        <v>2.9000000000000001E-2</v>
      </c>
      <c r="AA1516" s="14">
        <v>598.17999999999995</v>
      </c>
      <c r="AB1516" s="2">
        <v>968078</v>
      </c>
      <c r="AC1516" s="27">
        <v>3.2000000000000001E-2</v>
      </c>
      <c r="AD1516" s="14">
        <v>536.36</v>
      </c>
    </row>
    <row r="1517" spans="1:30" x14ac:dyDescent="0.3">
      <c r="A1517" t="s">
        <v>2044</v>
      </c>
      <c r="B1517" t="s">
        <v>170</v>
      </c>
      <c r="C1517" t="s">
        <v>170</v>
      </c>
      <c r="D1517" t="s">
        <v>170</v>
      </c>
      <c r="E1517" s="2">
        <v>0</v>
      </c>
      <c r="F1517" s="301">
        <v>0</v>
      </c>
      <c r="G1517" s="14">
        <v>10.303030303030299</v>
      </c>
      <c r="H1517" s="2">
        <v>246</v>
      </c>
      <c r="I1517" s="301">
        <v>3.9416760134593817E-2</v>
      </c>
      <c r="J1517" s="14">
        <v>215.75756799999999</v>
      </c>
      <c r="L1517" t="s">
        <v>170</v>
      </c>
      <c r="M1517" t="s">
        <v>170</v>
      </c>
      <c r="N1517" t="s">
        <v>170</v>
      </c>
      <c r="O1517" s="2">
        <v>3131</v>
      </c>
      <c r="P1517" s="301">
        <v>5.3869168976451382E-3</v>
      </c>
      <c r="Q1517" s="14">
        <v>210.90909090909</v>
      </c>
      <c r="R1517" s="2">
        <v>3493</v>
      </c>
      <c r="S1517" s="301">
        <v>5.7614879252870432E-3</v>
      </c>
      <c r="T1517" s="14">
        <v>323.63635299999999</v>
      </c>
      <c r="V1517" t="s">
        <v>170</v>
      </c>
      <c r="W1517" t="s">
        <v>170</v>
      </c>
      <c r="X1517" t="s">
        <v>170</v>
      </c>
      <c r="Y1517" s="2">
        <v>188785</v>
      </c>
      <c r="Z1517" s="27">
        <v>7.0000000000000001E-3</v>
      </c>
      <c r="AA1517" s="14">
        <v>1692.12</v>
      </c>
      <c r="AB1517" s="2">
        <v>210974</v>
      </c>
      <c r="AC1517" s="27">
        <v>7.0000000000000001E-3</v>
      </c>
      <c r="AD1517" s="14">
        <v>1998.79</v>
      </c>
    </row>
    <row r="1518" spans="1:30" x14ac:dyDescent="0.3">
      <c r="A1518" t="s">
        <v>2045</v>
      </c>
      <c r="B1518" t="s">
        <v>170</v>
      </c>
      <c r="C1518" t="s">
        <v>170</v>
      </c>
      <c r="D1518" t="s">
        <v>170</v>
      </c>
      <c r="E1518" s="2">
        <v>155</v>
      </c>
      <c r="F1518" s="301">
        <v>3.1716799672600778E-2</v>
      </c>
      <c r="G1518" s="14">
        <v>49.090909090909101</v>
      </c>
      <c r="H1518" s="2">
        <v>144</v>
      </c>
      <c r="I1518" s="301">
        <v>2.3073225444640282E-2</v>
      </c>
      <c r="J1518" s="14">
        <v>71.515150000000006</v>
      </c>
      <c r="L1518" t="s">
        <v>170</v>
      </c>
      <c r="M1518" t="s">
        <v>170</v>
      </c>
      <c r="N1518" t="s">
        <v>170</v>
      </c>
      <c r="O1518" s="2">
        <v>10850</v>
      </c>
      <c r="P1518" s="301">
        <v>1.8667533803720774E-2</v>
      </c>
      <c r="Q1518" s="14">
        <v>215.15151515151501</v>
      </c>
      <c r="R1518" s="2">
        <v>12882</v>
      </c>
      <c r="S1518" s="301">
        <v>2.1248063971814397E-2</v>
      </c>
      <c r="T1518" s="14">
        <v>335.75756799999999</v>
      </c>
      <c r="V1518" t="s">
        <v>170</v>
      </c>
      <c r="W1518" t="s">
        <v>170</v>
      </c>
      <c r="X1518" t="s">
        <v>170</v>
      </c>
      <c r="Y1518" s="2">
        <v>651647</v>
      </c>
      <c r="Z1518" s="27">
        <v>2.3E-2</v>
      </c>
      <c r="AA1518" s="14">
        <v>1721.82</v>
      </c>
      <c r="AB1518" s="2">
        <v>757104</v>
      </c>
      <c r="AC1518" s="27">
        <v>2.5000000000000001E-2</v>
      </c>
      <c r="AD1518" s="14">
        <v>2107.88</v>
      </c>
    </row>
    <row r="1519" spans="1:30" x14ac:dyDescent="0.3">
      <c r="A1519" t="s">
        <v>2030</v>
      </c>
      <c r="B1519" t="s">
        <v>170</v>
      </c>
      <c r="C1519" t="s">
        <v>170</v>
      </c>
      <c r="D1519" t="s">
        <v>170</v>
      </c>
      <c r="E1519" s="2">
        <v>2581</v>
      </c>
      <c r="F1519" s="301">
        <v>0.52813587067730716</v>
      </c>
      <c r="G1519" s="14">
        <v>156.969696969696</v>
      </c>
      <c r="H1519" s="2">
        <v>2911</v>
      </c>
      <c r="I1519" s="301">
        <v>0.4664316615926935</v>
      </c>
      <c r="J1519" s="14">
        <v>257.57574499999998</v>
      </c>
      <c r="L1519" t="s">
        <v>170</v>
      </c>
      <c r="M1519" t="s">
        <v>170</v>
      </c>
      <c r="N1519" t="s">
        <v>170</v>
      </c>
      <c r="O1519" s="2">
        <v>293734</v>
      </c>
      <c r="P1519" s="301">
        <v>0.50537229256240723</v>
      </c>
      <c r="Q1519" s="14">
        <v>150.90909090909</v>
      </c>
      <c r="R1519" s="2">
        <v>306740</v>
      </c>
      <c r="S1519" s="301">
        <v>0.50594869917049745</v>
      </c>
      <c r="T1519" s="14">
        <v>140</v>
      </c>
      <c r="V1519" t="s">
        <v>170</v>
      </c>
      <c r="W1519" t="s">
        <v>170</v>
      </c>
      <c r="X1519" t="s">
        <v>170</v>
      </c>
      <c r="Y1519" s="2">
        <v>14740103</v>
      </c>
      <c r="Z1519" s="27">
        <v>0.51300000000000001</v>
      </c>
      <c r="AA1519" s="14">
        <v>1149.0899999999999</v>
      </c>
      <c r="AB1519" s="2">
        <v>15298484</v>
      </c>
      <c r="AC1519" s="27">
        <v>0.51200000000000001</v>
      </c>
      <c r="AD1519" s="14">
        <v>1304.24</v>
      </c>
    </row>
    <row r="1520" spans="1:30" x14ac:dyDescent="0.3">
      <c r="A1520" t="s">
        <v>2026</v>
      </c>
      <c r="B1520" t="s">
        <v>170</v>
      </c>
      <c r="C1520" t="s">
        <v>170</v>
      </c>
      <c r="D1520" t="s">
        <v>170</v>
      </c>
      <c r="E1520" s="2">
        <v>755</v>
      </c>
      <c r="F1520" s="301">
        <v>0.15449150808266832</v>
      </c>
      <c r="G1520" s="14">
        <v>115.151515151515</v>
      </c>
      <c r="H1520" s="2">
        <v>856</v>
      </c>
      <c r="I1520" s="301">
        <v>0.13715750680980612</v>
      </c>
      <c r="J1520" s="14">
        <v>169.69697600000001</v>
      </c>
      <c r="L1520" t="s">
        <v>170</v>
      </c>
      <c r="M1520" t="s">
        <v>170</v>
      </c>
      <c r="N1520" t="s">
        <v>170</v>
      </c>
      <c r="O1520" s="2">
        <v>102918</v>
      </c>
      <c r="P1520" s="301">
        <v>0.17707145106095251</v>
      </c>
      <c r="Q1520" s="14">
        <v>79.393939393939405</v>
      </c>
      <c r="R1520" s="2">
        <v>105873</v>
      </c>
      <c r="S1520" s="301">
        <v>0.17463097941995853</v>
      </c>
      <c r="T1520" s="14">
        <v>50.303031900000001</v>
      </c>
      <c r="V1520" t="s">
        <v>170</v>
      </c>
      <c r="W1520" t="s">
        <v>170</v>
      </c>
      <c r="X1520" t="s">
        <v>170</v>
      </c>
      <c r="Y1520" s="2">
        <v>4637444</v>
      </c>
      <c r="Z1520" s="27">
        <v>0.161</v>
      </c>
      <c r="AA1520" s="14">
        <v>757.58</v>
      </c>
      <c r="AB1520" s="2">
        <v>4690779</v>
      </c>
      <c r="AC1520" s="27">
        <v>0.157</v>
      </c>
      <c r="AD1520" s="14">
        <v>973.33</v>
      </c>
    </row>
    <row r="1521" spans="1:31" x14ac:dyDescent="0.3">
      <c r="A1521" t="s">
        <v>2044</v>
      </c>
      <c r="B1521" t="s">
        <v>170</v>
      </c>
      <c r="C1521" t="s">
        <v>170</v>
      </c>
      <c r="D1521" t="s">
        <v>170</v>
      </c>
      <c r="E1521" s="2">
        <v>0</v>
      </c>
      <c r="F1521" s="301">
        <v>0</v>
      </c>
      <c r="G1521" s="14">
        <v>10.303030303030299</v>
      </c>
      <c r="H1521" s="2">
        <v>200</v>
      </c>
      <c r="I1521" s="301">
        <v>3.2046146450889282E-2</v>
      </c>
      <c r="J1521" s="14">
        <v>150.909088</v>
      </c>
      <c r="L1521" t="s">
        <v>170</v>
      </c>
      <c r="M1521" t="s">
        <v>170</v>
      </c>
      <c r="N1521" t="s">
        <v>170</v>
      </c>
      <c r="O1521" s="2">
        <v>2113</v>
      </c>
      <c r="P1521" s="301">
        <v>3.6354376891485712E-3</v>
      </c>
      <c r="Q1521" s="14">
        <v>255.15151515151501</v>
      </c>
      <c r="R1521" s="2">
        <v>2682</v>
      </c>
      <c r="S1521" s="301">
        <v>4.4237934771313627E-3</v>
      </c>
      <c r="T1521" s="14">
        <v>348.48486300000002</v>
      </c>
      <c r="V1521" t="s">
        <v>170</v>
      </c>
      <c r="W1521" t="s">
        <v>170</v>
      </c>
      <c r="X1521" t="s">
        <v>170</v>
      </c>
      <c r="Y1521" s="2">
        <v>73701</v>
      </c>
      <c r="Z1521" s="27">
        <v>3.0000000000000001E-3</v>
      </c>
      <c r="AA1521" s="14">
        <v>1336.36</v>
      </c>
      <c r="AB1521" s="2">
        <v>91710</v>
      </c>
      <c r="AC1521" s="27">
        <v>3.0000000000000001E-3</v>
      </c>
      <c r="AD1521" s="14">
        <v>1526.06</v>
      </c>
    </row>
    <row r="1522" spans="1:31" x14ac:dyDescent="0.3">
      <c r="A1522" t="s">
        <v>2045</v>
      </c>
      <c r="B1522" t="s">
        <v>170</v>
      </c>
      <c r="C1522" t="s">
        <v>170</v>
      </c>
      <c r="D1522" t="s">
        <v>170</v>
      </c>
      <c r="E1522" s="2">
        <v>755</v>
      </c>
      <c r="F1522" s="301">
        <v>0.15449150808266832</v>
      </c>
      <c r="G1522" s="14">
        <v>115.151515151515</v>
      </c>
      <c r="H1522" s="2">
        <v>656</v>
      </c>
      <c r="I1522" s="301">
        <v>0.10511136035891684</v>
      </c>
      <c r="J1522" s="14">
        <v>132.121216</v>
      </c>
      <c r="L1522" t="s">
        <v>170</v>
      </c>
      <c r="M1522" t="s">
        <v>170</v>
      </c>
      <c r="N1522" t="s">
        <v>170</v>
      </c>
      <c r="O1522" s="2">
        <v>100805</v>
      </c>
      <c r="P1522" s="301">
        <v>0.17343601337180395</v>
      </c>
      <c r="Q1522" s="14">
        <v>263.030303030303</v>
      </c>
      <c r="R1522" s="2">
        <v>103191</v>
      </c>
      <c r="S1522" s="301">
        <v>0.17020718594282716</v>
      </c>
      <c r="T1522" s="14">
        <v>344.24243200000001</v>
      </c>
      <c r="V1522" t="s">
        <v>170</v>
      </c>
      <c r="W1522" t="s">
        <v>170</v>
      </c>
      <c r="X1522" t="s">
        <v>170</v>
      </c>
      <c r="Y1522" s="2">
        <v>4563743</v>
      </c>
      <c r="Z1522" s="27">
        <v>0.159</v>
      </c>
      <c r="AA1522" s="14">
        <v>1517.58</v>
      </c>
      <c r="AB1522" s="2">
        <v>4599069</v>
      </c>
      <c r="AC1522" s="27">
        <v>0.154</v>
      </c>
      <c r="AD1522" s="14">
        <v>1652.73</v>
      </c>
    </row>
    <row r="1523" spans="1:31" x14ac:dyDescent="0.3">
      <c r="A1523" t="s">
        <v>2027</v>
      </c>
      <c r="B1523" t="s">
        <v>170</v>
      </c>
      <c r="C1523" t="s">
        <v>170</v>
      </c>
      <c r="D1523" t="s">
        <v>170</v>
      </c>
      <c r="E1523" s="2">
        <v>1289</v>
      </c>
      <c r="F1523" s="301">
        <v>0.26376099856762841</v>
      </c>
      <c r="G1523" s="14">
        <v>124.84848484848401</v>
      </c>
      <c r="H1523" s="2">
        <v>1045</v>
      </c>
      <c r="I1523" s="301">
        <v>0.1674411152058965</v>
      </c>
      <c r="J1523" s="14">
        <v>155.75756799999999</v>
      </c>
      <c r="L1523" t="s">
        <v>170</v>
      </c>
      <c r="M1523" t="s">
        <v>170</v>
      </c>
      <c r="N1523" t="s">
        <v>170</v>
      </c>
      <c r="O1523" s="2">
        <v>146233</v>
      </c>
      <c r="P1523" s="301">
        <v>0.25159534292345626</v>
      </c>
      <c r="Q1523" s="14">
        <v>83.636363636363598</v>
      </c>
      <c r="R1523" s="2">
        <v>149066</v>
      </c>
      <c r="S1523" s="301">
        <v>0.24587516721180602</v>
      </c>
      <c r="T1523" s="14">
        <v>64.848489999999998</v>
      </c>
      <c r="V1523" t="s">
        <v>170</v>
      </c>
      <c r="W1523" t="s">
        <v>170</v>
      </c>
      <c r="X1523" t="s">
        <v>170</v>
      </c>
      <c r="Y1523" s="2">
        <v>7477809</v>
      </c>
      <c r="Z1523" s="27">
        <v>0.26</v>
      </c>
      <c r="AA1523" s="14">
        <v>717.58</v>
      </c>
      <c r="AB1523" s="2">
        <v>7530762</v>
      </c>
      <c r="AC1523" s="27">
        <v>0.252</v>
      </c>
      <c r="AD1523" s="14">
        <v>807.88</v>
      </c>
    </row>
    <row r="1524" spans="1:31" x14ac:dyDescent="0.3">
      <c r="A1524" t="s">
        <v>2044</v>
      </c>
      <c r="B1524" t="s">
        <v>170</v>
      </c>
      <c r="C1524" t="s">
        <v>170</v>
      </c>
      <c r="D1524" t="s">
        <v>170</v>
      </c>
      <c r="E1524" s="2">
        <v>52</v>
      </c>
      <c r="F1524" s="301">
        <v>1.0640474728872518E-2</v>
      </c>
      <c r="G1524" s="14">
        <v>44.848484848484802</v>
      </c>
      <c r="H1524" s="2">
        <v>135</v>
      </c>
      <c r="I1524" s="301">
        <v>2.1631148854350263E-2</v>
      </c>
      <c r="J1524" s="14">
        <v>69.696969999999993</v>
      </c>
      <c r="L1524" t="s">
        <v>170</v>
      </c>
      <c r="M1524" t="s">
        <v>170</v>
      </c>
      <c r="N1524" t="s">
        <v>170</v>
      </c>
      <c r="O1524" s="2">
        <v>7604</v>
      </c>
      <c r="P1524" s="301">
        <v>1.3082758252856477E-2</v>
      </c>
      <c r="Q1524" s="14">
        <v>349.69696969696901</v>
      </c>
      <c r="R1524" s="2">
        <v>7877</v>
      </c>
      <c r="S1524" s="301">
        <v>1.2992625361433164E-2</v>
      </c>
      <c r="T1524" s="14">
        <v>449.69695999999999</v>
      </c>
      <c r="V1524" t="s">
        <v>170</v>
      </c>
      <c r="W1524" t="s">
        <v>170</v>
      </c>
      <c r="X1524" t="s">
        <v>170</v>
      </c>
      <c r="Y1524" s="2">
        <v>310982</v>
      </c>
      <c r="Z1524" s="27">
        <v>1.0999999999999999E-2</v>
      </c>
      <c r="AA1524" s="14">
        <v>1994.55</v>
      </c>
      <c r="AB1524" s="2">
        <v>287766</v>
      </c>
      <c r="AC1524" s="27">
        <v>0.01</v>
      </c>
      <c r="AD1524" s="14">
        <v>3018.18</v>
      </c>
    </row>
    <row r="1525" spans="1:31" x14ac:dyDescent="0.3">
      <c r="A1525" t="s">
        <v>2045</v>
      </c>
      <c r="B1525" t="s">
        <v>170</v>
      </c>
      <c r="C1525" t="s">
        <v>170</v>
      </c>
      <c r="D1525" t="s">
        <v>170</v>
      </c>
      <c r="E1525" s="2">
        <v>1237</v>
      </c>
      <c r="F1525" s="301">
        <v>0.25312052383875588</v>
      </c>
      <c r="G1525" s="14">
        <v>119.39393939393899</v>
      </c>
      <c r="H1525" s="2">
        <v>910</v>
      </c>
      <c r="I1525" s="301">
        <v>0.14580996635154622</v>
      </c>
      <c r="J1525" s="14">
        <v>144.84848</v>
      </c>
      <c r="L1525" t="s">
        <v>170</v>
      </c>
      <c r="M1525" t="s">
        <v>170</v>
      </c>
      <c r="N1525" t="s">
        <v>170</v>
      </c>
      <c r="O1525" s="2">
        <v>138629</v>
      </c>
      <c r="P1525" s="301">
        <v>0.23851258467059974</v>
      </c>
      <c r="Q1525" s="14">
        <v>359.39393939393898</v>
      </c>
      <c r="R1525" s="2">
        <v>141189</v>
      </c>
      <c r="S1525" s="301">
        <v>0.23288254185037285</v>
      </c>
      <c r="T1525" s="14">
        <v>459.39395100000002</v>
      </c>
      <c r="V1525" t="s">
        <v>170</v>
      </c>
      <c r="W1525" t="s">
        <v>170</v>
      </c>
      <c r="X1525" t="s">
        <v>170</v>
      </c>
      <c r="Y1525" s="2">
        <v>7166827</v>
      </c>
      <c r="Z1525" s="27">
        <v>0.249</v>
      </c>
      <c r="AA1525" s="14">
        <v>2067.27</v>
      </c>
      <c r="AB1525" s="2">
        <v>7242996</v>
      </c>
      <c r="AC1525" s="27">
        <v>0.24199999999999999</v>
      </c>
      <c r="AD1525" s="14">
        <v>3152.12</v>
      </c>
    </row>
    <row r="1526" spans="1:31" x14ac:dyDescent="0.3">
      <c r="A1526" t="s">
        <v>2028</v>
      </c>
      <c r="B1526" t="s">
        <v>170</v>
      </c>
      <c r="C1526" t="s">
        <v>170</v>
      </c>
      <c r="D1526" t="s">
        <v>170</v>
      </c>
      <c r="E1526" s="2">
        <v>263</v>
      </c>
      <c r="F1526" s="301">
        <v>5.3816247186412931E-2</v>
      </c>
      <c r="G1526" s="14">
        <v>60</v>
      </c>
      <c r="H1526" s="2">
        <v>667</v>
      </c>
      <c r="I1526" s="301">
        <v>0.10687389841371575</v>
      </c>
      <c r="J1526" s="14">
        <v>246.060608</v>
      </c>
      <c r="L1526" t="s">
        <v>170</v>
      </c>
      <c r="M1526" t="s">
        <v>170</v>
      </c>
      <c r="N1526" t="s">
        <v>170</v>
      </c>
      <c r="O1526" s="2">
        <v>25599</v>
      </c>
      <c r="P1526" s="301">
        <v>4.4043336206585078E-2</v>
      </c>
      <c r="Q1526" s="14">
        <v>61.212121212121197</v>
      </c>
      <c r="R1526" s="2">
        <v>30817</v>
      </c>
      <c r="S1526" s="301">
        <v>5.083073959163207E-2</v>
      </c>
      <c r="T1526" s="14">
        <v>48.484848</v>
      </c>
      <c r="V1526" t="s">
        <v>170</v>
      </c>
      <c r="W1526" t="s">
        <v>170</v>
      </c>
      <c r="X1526" t="s">
        <v>170</v>
      </c>
      <c r="Y1526" s="2">
        <v>1427224</v>
      </c>
      <c r="Z1526" s="27">
        <v>0.05</v>
      </c>
      <c r="AA1526" s="14">
        <v>443.64</v>
      </c>
      <c r="AB1526" s="2">
        <v>1735473</v>
      </c>
      <c r="AC1526" s="27">
        <v>5.8000000000000003E-2</v>
      </c>
      <c r="AD1526" s="14">
        <v>575.76</v>
      </c>
    </row>
    <row r="1527" spans="1:31" x14ac:dyDescent="0.3">
      <c r="A1527" t="s">
        <v>2044</v>
      </c>
      <c r="B1527" t="s">
        <v>170</v>
      </c>
      <c r="C1527" t="s">
        <v>170</v>
      </c>
      <c r="D1527" t="s">
        <v>170</v>
      </c>
      <c r="E1527" s="2">
        <v>0</v>
      </c>
      <c r="F1527" s="301">
        <v>0</v>
      </c>
      <c r="G1527" s="14">
        <v>10.303030303030299</v>
      </c>
      <c r="H1527" s="2">
        <v>0</v>
      </c>
      <c r="I1527" s="301">
        <v>0</v>
      </c>
      <c r="J1527" s="14">
        <v>11.515152</v>
      </c>
      <c r="L1527" t="s">
        <v>170</v>
      </c>
      <c r="M1527" t="s">
        <v>170</v>
      </c>
      <c r="N1527" t="s">
        <v>170</v>
      </c>
      <c r="O1527" s="2">
        <v>2772</v>
      </c>
      <c r="P1527" s="301">
        <v>4.7692537975957596E-3</v>
      </c>
      <c r="Q1527" s="14">
        <v>205.45454545454501</v>
      </c>
      <c r="R1527" s="2">
        <v>3591</v>
      </c>
      <c r="S1527" s="301">
        <v>5.9231328770987038E-3</v>
      </c>
      <c r="T1527" s="14">
        <v>267.27273600000001</v>
      </c>
      <c r="V1527" t="s">
        <v>170</v>
      </c>
      <c r="W1527" t="s">
        <v>170</v>
      </c>
      <c r="X1527" t="s">
        <v>170</v>
      </c>
      <c r="Y1527" s="2">
        <v>147284</v>
      </c>
      <c r="Z1527" s="27">
        <v>5.0000000000000001E-3</v>
      </c>
      <c r="AA1527" s="14">
        <v>1443.03</v>
      </c>
      <c r="AB1527" s="2">
        <v>161818</v>
      </c>
      <c r="AC1527" s="27">
        <v>5.0000000000000001E-3</v>
      </c>
      <c r="AD1527" s="14">
        <v>1815.76</v>
      </c>
    </row>
    <row r="1528" spans="1:31" x14ac:dyDescent="0.3">
      <c r="A1528" t="s">
        <v>2045</v>
      </c>
      <c r="B1528" t="s">
        <v>170</v>
      </c>
      <c r="C1528" t="s">
        <v>170</v>
      </c>
      <c r="D1528" t="s">
        <v>170</v>
      </c>
      <c r="E1528" s="2">
        <v>263</v>
      </c>
      <c r="F1528" s="301">
        <v>5.3816247186412931E-2</v>
      </c>
      <c r="G1528" s="14">
        <v>60</v>
      </c>
      <c r="H1528" s="2">
        <v>667</v>
      </c>
      <c r="I1528" s="301">
        <v>0.10687389841371575</v>
      </c>
      <c r="J1528" s="14">
        <v>246.060608</v>
      </c>
      <c r="L1528" t="s">
        <v>170</v>
      </c>
      <c r="M1528" t="s">
        <v>170</v>
      </c>
      <c r="N1528" t="s">
        <v>170</v>
      </c>
      <c r="O1528" s="2">
        <v>22827</v>
      </c>
      <c r="P1528" s="301">
        <v>3.9274082408989323E-2</v>
      </c>
      <c r="Q1528" s="14">
        <v>218.78787878787799</v>
      </c>
      <c r="R1528" s="2">
        <v>27226</v>
      </c>
      <c r="S1528" s="301">
        <v>4.4907606714533366E-2</v>
      </c>
      <c r="T1528" s="14">
        <v>274.54544099999998</v>
      </c>
      <c r="V1528" t="s">
        <v>170</v>
      </c>
      <c r="W1528" t="s">
        <v>170</v>
      </c>
      <c r="X1528" t="s">
        <v>170</v>
      </c>
      <c r="Y1528" s="2">
        <v>1279940</v>
      </c>
      <c r="Z1528" s="27">
        <v>4.4999999999999998E-2</v>
      </c>
      <c r="AA1528" s="14">
        <v>1496.97</v>
      </c>
      <c r="AB1528" s="2">
        <v>1573655</v>
      </c>
      <c r="AC1528" s="27">
        <v>5.2999999999999999E-2</v>
      </c>
      <c r="AD1528" s="14">
        <v>1766.06</v>
      </c>
    </row>
    <row r="1529" spans="1:31" x14ac:dyDescent="0.3">
      <c r="A1529" t="s">
        <v>2029</v>
      </c>
      <c r="B1529" t="s">
        <v>170</v>
      </c>
      <c r="C1529" t="s">
        <v>170</v>
      </c>
      <c r="D1529" t="s">
        <v>170</v>
      </c>
      <c r="E1529" s="2">
        <v>274</v>
      </c>
      <c r="F1529" s="301">
        <v>5.6067116840597502E-2</v>
      </c>
      <c r="G1529" s="14">
        <v>70.303030303030297</v>
      </c>
      <c r="H1529" s="2">
        <v>343</v>
      </c>
      <c r="I1529" s="301">
        <v>5.4959141163275119E-2</v>
      </c>
      <c r="J1529" s="14">
        <v>108.484848</v>
      </c>
      <c r="L1529" t="s">
        <v>170</v>
      </c>
      <c r="M1529" t="s">
        <v>170</v>
      </c>
      <c r="N1529" t="s">
        <v>170</v>
      </c>
      <c r="O1529" s="2">
        <v>18984</v>
      </c>
      <c r="P1529" s="301">
        <v>3.2662162371413381E-2</v>
      </c>
      <c r="Q1529" s="14">
        <v>101.818181818181</v>
      </c>
      <c r="R1529" s="2">
        <v>20984</v>
      </c>
      <c r="S1529" s="301">
        <v>3.4611812947100862E-2</v>
      </c>
      <c r="T1529" s="14">
        <v>130.30302399999999</v>
      </c>
      <c r="V1529" t="s">
        <v>170</v>
      </c>
      <c r="W1529" t="s">
        <v>170</v>
      </c>
      <c r="X1529" t="s">
        <v>170</v>
      </c>
      <c r="Y1529" s="2">
        <v>1197626</v>
      </c>
      <c r="Z1529" s="27">
        <v>4.2000000000000003E-2</v>
      </c>
      <c r="AA1529" s="14">
        <v>640.61</v>
      </c>
      <c r="AB1529" s="2">
        <v>1341470</v>
      </c>
      <c r="AC1529" s="27">
        <v>4.4999999999999998E-2</v>
      </c>
      <c r="AD1529" s="14">
        <v>718.79</v>
      </c>
    </row>
    <row r="1530" spans="1:31" x14ac:dyDescent="0.3">
      <c r="A1530" t="s">
        <v>2044</v>
      </c>
      <c r="B1530" t="s">
        <v>170</v>
      </c>
      <c r="C1530" t="s">
        <v>170</v>
      </c>
      <c r="D1530" t="s">
        <v>170</v>
      </c>
      <c r="E1530" s="2">
        <v>110</v>
      </c>
      <c r="F1530" s="301">
        <v>2.2508696541845712E-2</v>
      </c>
      <c r="G1530" s="14">
        <v>63.030303030303003</v>
      </c>
      <c r="H1530" s="2">
        <v>37</v>
      </c>
      <c r="I1530" s="301">
        <v>5.9285370934145168E-3</v>
      </c>
      <c r="J1530" s="14">
        <v>27.272728000000001</v>
      </c>
      <c r="L1530" t="s">
        <v>170</v>
      </c>
      <c r="M1530" t="s">
        <v>170</v>
      </c>
      <c r="N1530" t="s">
        <v>170</v>
      </c>
      <c r="O1530" s="2">
        <v>5812</v>
      </c>
      <c r="P1530" s="301">
        <v>9.9996042826935617E-3</v>
      </c>
      <c r="Q1530" s="14">
        <v>272.12121212121201</v>
      </c>
      <c r="R1530" s="2">
        <v>6730</v>
      </c>
      <c r="S1530" s="301">
        <v>1.1100719649923218E-2</v>
      </c>
      <c r="T1530" s="14">
        <v>353.93939999999998</v>
      </c>
      <c r="V1530" t="s">
        <v>170</v>
      </c>
      <c r="W1530" t="s">
        <v>170</v>
      </c>
      <c r="X1530" t="s">
        <v>170</v>
      </c>
      <c r="Y1530" s="2">
        <v>413888</v>
      </c>
      <c r="Z1530" s="27">
        <v>1.4E-2</v>
      </c>
      <c r="AA1530" s="14">
        <v>2195.15</v>
      </c>
      <c r="AB1530" s="2">
        <v>444289</v>
      </c>
      <c r="AC1530" s="27">
        <v>1.4999999999999999E-2</v>
      </c>
      <c r="AD1530" s="14">
        <v>2942.42</v>
      </c>
    </row>
    <row r="1531" spans="1:31" x14ac:dyDescent="0.3">
      <c r="A1531" t="s">
        <v>2045</v>
      </c>
      <c r="B1531" t="s">
        <v>170</v>
      </c>
      <c r="C1531" t="s">
        <v>170</v>
      </c>
      <c r="D1531" t="s">
        <v>170</v>
      </c>
      <c r="E1531" s="2">
        <v>164</v>
      </c>
      <c r="F1531" s="301">
        <v>3.3558420298751793E-2</v>
      </c>
      <c r="G1531" s="14">
        <v>49.090909090909101</v>
      </c>
      <c r="H1531" s="2">
        <v>306</v>
      </c>
      <c r="I1531" s="301">
        <v>4.9030604069860602E-2</v>
      </c>
      <c r="J1531" s="14">
        <v>112.727272</v>
      </c>
      <c r="L1531" t="s">
        <v>170</v>
      </c>
      <c r="M1531" t="s">
        <v>170</v>
      </c>
      <c r="N1531" t="s">
        <v>170</v>
      </c>
      <c r="O1531" s="2">
        <v>13172</v>
      </c>
      <c r="P1531" s="301">
        <v>2.2662558088719819E-2</v>
      </c>
      <c r="Q1531" s="14">
        <v>289.69696969696901</v>
      </c>
      <c r="R1531" s="2">
        <v>14254</v>
      </c>
      <c r="S1531" s="301">
        <v>2.3511093297177647E-2</v>
      </c>
      <c r="T1531" s="14">
        <v>354.54544099999998</v>
      </c>
      <c r="V1531" t="s">
        <v>170</v>
      </c>
      <c r="W1531" t="s">
        <v>170</v>
      </c>
      <c r="X1531" t="s">
        <v>170</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3" t="s">
        <v>2046</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122"/>
      <c r="W1533" s="122"/>
      <c r="X1533" s="122"/>
      <c r="Y1533" s="122"/>
      <c r="Z1533" s="122"/>
      <c r="AA1533" s="122"/>
      <c r="AB1533" s="122"/>
      <c r="AC1533" s="122"/>
      <c r="AD1533" s="122"/>
      <c r="AE1533" s="122"/>
    </row>
    <row r="1534" spans="1:31" x14ac:dyDescent="0.3">
      <c r="B1534" t="s">
        <v>170</v>
      </c>
      <c r="C1534" t="s">
        <v>170</v>
      </c>
      <c r="D1534" t="s">
        <v>170</v>
      </c>
      <c r="E1534" s="304" t="s">
        <v>1700</v>
      </c>
      <c r="F1534" s="304"/>
      <c r="G1534" s="304" t="s">
        <v>1701</v>
      </c>
      <c r="H1534" s="304" t="s">
        <v>1700</v>
      </c>
      <c r="I1534" s="304"/>
      <c r="J1534" s="304" t="s">
        <v>1701</v>
      </c>
      <c r="K1534" t="s">
        <v>170</v>
      </c>
      <c r="L1534" t="s">
        <v>170</v>
      </c>
      <c r="M1534" t="s">
        <v>170</v>
      </c>
      <c r="N1534" t="s">
        <v>170</v>
      </c>
      <c r="O1534" s="304" t="s">
        <v>1700</v>
      </c>
      <c r="P1534" s="304"/>
      <c r="Q1534" s="304" t="s">
        <v>1701</v>
      </c>
      <c r="R1534" s="304" t="s">
        <v>1700</v>
      </c>
      <c r="S1534" s="304"/>
      <c r="T1534" s="304" t="s">
        <v>1701</v>
      </c>
      <c r="U1534" t="s">
        <v>170</v>
      </c>
      <c r="V1534" t="s">
        <v>170</v>
      </c>
      <c r="W1534" t="s">
        <v>170</v>
      </c>
      <c r="X1534" t="s">
        <v>170</v>
      </c>
      <c r="Y1534" s="207" t="s">
        <v>1700</v>
      </c>
      <c r="Z1534" s="207"/>
      <c r="AA1534" s="207" t="s">
        <v>1701</v>
      </c>
      <c r="AB1534" s="207" t="s">
        <v>1700</v>
      </c>
      <c r="AC1534" s="207"/>
      <c r="AD1534" s="207" t="s">
        <v>1701</v>
      </c>
      <c r="AE1534" t="s">
        <v>170</v>
      </c>
    </row>
    <row r="1535" spans="1:31" x14ac:dyDescent="0.3">
      <c r="A1535" t="s">
        <v>172</v>
      </c>
      <c r="B1535" t="s">
        <v>170</v>
      </c>
      <c r="C1535" t="s">
        <v>170</v>
      </c>
      <c r="D1535" t="s">
        <v>170</v>
      </c>
      <c r="E1535" s="2">
        <v>6920</v>
      </c>
      <c r="F1535" t="s">
        <v>170</v>
      </c>
      <c r="G1535" s="14">
        <v>238.78787878787799</v>
      </c>
      <c r="H1535" s="2">
        <v>8476</v>
      </c>
      <c r="I1535" t="s">
        <v>170</v>
      </c>
      <c r="J1535" s="14">
        <v>180</v>
      </c>
      <c r="L1535" t="s">
        <v>170</v>
      </c>
      <c r="M1535" t="s">
        <v>170</v>
      </c>
      <c r="N1535" t="s">
        <v>170</v>
      </c>
      <c r="O1535" s="2">
        <v>836745</v>
      </c>
      <c r="P1535" t="s">
        <v>170</v>
      </c>
      <c r="Q1535" s="14">
        <v>930.90909090909099</v>
      </c>
      <c r="R1535" s="2">
        <v>864023</v>
      </c>
      <c r="S1535" t="s">
        <v>170</v>
      </c>
      <c r="T1535" s="14">
        <v>833.33330000000001</v>
      </c>
      <c r="V1535" t="s">
        <v>170</v>
      </c>
      <c r="W1535" t="s">
        <v>170</v>
      </c>
      <c r="X1535" t="s">
        <v>170</v>
      </c>
      <c r="Y1535" s="2">
        <v>37912312</v>
      </c>
      <c r="Z1535" s="27" t="s">
        <v>170</v>
      </c>
      <c r="AA1535" s="14">
        <v>1469.09</v>
      </c>
      <c r="AB1535" s="2">
        <v>38838726</v>
      </c>
      <c r="AC1535" s="27" t="s">
        <v>170</v>
      </c>
      <c r="AD1535" s="14">
        <v>1783.64</v>
      </c>
    </row>
    <row r="1536" spans="1:31" x14ac:dyDescent="0.3">
      <c r="A1536" t="s">
        <v>2047</v>
      </c>
      <c r="B1536" t="s">
        <v>170</v>
      </c>
      <c r="C1536" t="s">
        <v>170</v>
      </c>
      <c r="D1536" t="s">
        <v>170</v>
      </c>
      <c r="E1536" s="2">
        <v>2033</v>
      </c>
      <c r="F1536" s="301">
        <v>0.29378612716763008</v>
      </c>
      <c r="G1536" s="14">
        <v>163.636363636363</v>
      </c>
      <c r="H1536" s="2">
        <v>2235</v>
      </c>
      <c r="I1536" s="301">
        <v>0.26368570080226522</v>
      </c>
      <c r="J1536" s="14">
        <v>304.24243200000001</v>
      </c>
      <c r="L1536" t="s">
        <v>170</v>
      </c>
      <c r="M1536" t="s">
        <v>170</v>
      </c>
      <c r="N1536" t="s">
        <v>170</v>
      </c>
      <c r="O1536" s="2">
        <v>255522</v>
      </c>
      <c r="P1536" s="301">
        <v>0.30537618987863685</v>
      </c>
      <c r="Q1536" s="14">
        <v>50.909090909090899</v>
      </c>
      <c r="R1536" s="2">
        <v>257756</v>
      </c>
      <c r="S1536" s="301">
        <v>0.29832076229452226</v>
      </c>
      <c r="T1536" s="14">
        <v>52.727271999999999</v>
      </c>
      <c r="V1536" t="s">
        <v>170</v>
      </c>
      <c r="W1536" t="s">
        <v>170</v>
      </c>
      <c r="X1536" t="s">
        <v>170</v>
      </c>
      <c r="Y1536" s="2">
        <v>9158861</v>
      </c>
      <c r="Z1536" s="27">
        <v>0.24199999999999999</v>
      </c>
      <c r="AA1536" s="14">
        <v>349.7</v>
      </c>
      <c r="AB1536" s="2">
        <v>8942907</v>
      </c>
      <c r="AC1536" s="27">
        <v>0.23</v>
      </c>
      <c r="AD1536" s="14">
        <v>413.33</v>
      </c>
    </row>
    <row r="1537" spans="1:31" x14ac:dyDescent="0.3">
      <c r="A1537" t="s">
        <v>2048</v>
      </c>
      <c r="B1537" t="s">
        <v>170</v>
      </c>
      <c r="C1537" t="s">
        <v>170</v>
      </c>
      <c r="D1537" t="s">
        <v>170</v>
      </c>
      <c r="E1537" s="2">
        <v>92</v>
      </c>
      <c r="F1537" s="301">
        <v>1.3294797687861272E-2</v>
      </c>
      <c r="G1537" s="14">
        <v>55.757575757575701</v>
      </c>
      <c r="H1537" s="2">
        <v>0</v>
      </c>
      <c r="I1537" s="301">
        <v>0</v>
      </c>
      <c r="J1537" s="14">
        <v>11.515152</v>
      </c>
      <c r="L1537" t="s">
        <v>170</v>
      </c>
      <c r="M1537" t="s">
        <v>170</v>
      </c>
      <c r="N1537" t="s">
        <v>170</v>
      </c>
      <c r="O1537" s="2">
        <v>5597</v>
      </c>
      <c r="P1537" s="301">
        <v>6.6890151718862973E-3</v>
      </c>
      <c r="Q1537" s="14">
        <v>372.12121212121201</v>
      </c>
      <c r="R1537" s="2">
        <v>5792</v>
      </c>
      <c r="S1537" s="301">
        <v>6.7035252533786715E-3</v>
      </c>
      <c r="T1537" s="14">
        <v>433.33334400000001</v>
      </c>
      <c r="V1537" t="s">
        <v>170</v>
      </c>
      <c r="W1537" t="s">
        <v>170</v>
      </c>
      <c r="X1537" t="s">
        <v>170</v>
      </c>
      <c r="Y1537" s="2">
        <v>202653</v>
      </c>
      <c r="Z1537" s="27">
        <v>5.0000000000000001E-3</v>
      </c>
      <c r="AA1537" s="14">
        <v>2134.5500000000002</v>
      </c>
      <c r="AB1537" s="2">
        <v>207793</v>
      </c>
      <c r="AC1537" s="27">
        <v>5.0000000000000001E-3</v>
      </c>
      <c r="AD1537" s="14">
        <v>2514.5500000000002</v>
      </c>
    </row>
    <row r="1538" spans="1:31" x14ac:dyDescent="0.3">
      <c r="A1538" t="s">
        <v>2049</v>
      </c>
      <c r="B1538" t="s">
        <v>170</v>
      </c>
      <c r="C1538" t="s">
        <v>170</v>
      </c>
      <c r="D1538" t="s">
        <v>170</v>
      </c>
      <c r="E1538" s="2">
        <v>0</v>
      </c>
      <c r="F1538" s="301">
        <v>0</v>
      </c>
      <c r="G1538" s="14">
        <v>10.303030303030299</v>
      </c>
      <c r="H1538" s="2">
        <v>14</v>
      </c>
      <c r="I1538" s="301">
        <v>1.6517225106182161E-3</v>
      </c>
      <c r="J1538" s="14">
        <v>16.969695999999999</v>
      </c>
      <c r="L1538" t="s">
        <v>170</v>
      </c>
      <c r="M1538" t="s">
        <v>170</v>
      </c>
      <c r="N1538" t="s">
        <v>170</v>
      </c>
      <c r="O1538" s="2">
        <v>2409</v>
      </c>
      <c r="P1538" s="301">
        <v>2.8790133194700894E-3</v>
      </c>
      <c r="Q1538" s="14">
        <v>284.24242424242402</v>
      </c>
      <c r="R1538" s="2">
        <v>3272</v>
      </c>
      <c r="S1538" s="301">
        <v>3.786936227392095E-3</v>
      </c>
      <c r="T1538" s="14">
        <v>421.81817599999999</v>
      </c>
      <c r="V1538" t="s">
        <v>170</v>
      </c>
      <c r="W1538" t="s">
        <v>170</v>
      </c>
      <c r="X1538" t="s">
        <v>170</v>
      </c>
      <c r="Y1538" s="2">
        <v>85493</v>
      </c>
      <c r="Z1538" s="27">
        <v>2E-3</v>
      </c>
      <c r="AA1538" s="14">
        <v>1134.55</v>
      </c>
      <c r="AB1538" s="2">
        <v>99013</v>
      </c>
      <c r="AC1538" s="27">
        <v>3.0000000000000001E-3</v>
      </c>
      <c r="AD1538" s="14">
        <v>1607.27</v>
      </c>
    </row>
    <row r="1539" spans="1:31" x14ac:dyDescent="0.3">
      <c r="A1539" t="s">
        <v>274</v>
      </c>
      <c r="B1539" t="s">
        <v>170</v>
      </c>
      <c r="C1539" t="s">
        <v>170</v>
      </c>
      <c r="D1539" t="s">
        <v>170</v>
      </c>
      <c r="E1539" s="2">
        <v>1941</v>
      </c>
      <c r="F1539" s="301">
        <v>0.28049132947976879</v>
      </c>
      <c r="G1539" s="14">
        <v>172.72727272727201</v>
      </c>
      <c r="H1539" s="2">
        <v>2221</v>
      </c>
      <c r="I1539" s="301">
        <v>0.26203397829164699</v>
      </c>
      <c r="J1539" s="14">
        <v>310.90910000000002</v>
      </c>
      <c r="L1539" t="s">
        <v>170</v>
      </c>
      <c r="M1539" t="s">
        <v>170</v>
      </c>
      <c r="N1539" t="s">
        <v>170</v>
      </c>
      <c r="O1539" s="2">
        <v>247516</v>
      </c>
      <c r="P1539" s="301">
        <v>0.2958081613872805</v>
      </c>
      <c r="Q1539" s="14">
        <v>452.12121212121201</v>
      </c>
      <c r="R1539" s="2">
        <v>248692</v>
      </c>
      <c r="S1539" s="301">
        <v>0.28783030081375149</v>
      </c>
      <c r="T1539" s="14">
        <v>644.24243200000001</v>
      </c>
      <c r="V1539" t="s">
        <v>170</v>
      </c>
      <c r="W1539" t="s">
        <v>170</v>
      </c>
      <c r="X1539" t="s">
        <v>170</v>
      </c>
      <c r="Y1539" s="2">
        <v>8870715</v>
      </c>
      <c r="Z1539" s="27">
        <v>0.23400000000000001</v>
      </c>
      <c r="AA1539" s="14">
        <v>2335.7600000000002</v>
      </c>
      <c r="AB1539" s="2">
        <v>8636101</v>
      </c>
      <c r="AC1539" s="27">
        <v>0.222</v>
      </c>
      <c r="AD1539" s="14">
        <v>3083.64</v>
      </c>
    </row>
    <row r="1540" spans="1:31" x14ac:dyDescent="0.3">
      <c r="A1540" t="s">
        <v>2050</v>
      </c>
      <c r="B1540" t="s">
        <v>170</v>
      </c>
      <c r="C1540" t="s">
        <v>170</v>
      </c>
      <c r="D1540" t="s">
        <v>170</v>
      </c>
      <c r="E1540" s="2">
        <v>4026</v>
      </c>
      <c r="F1540" s="301">
        <v>0.58179190751445087</v>
      </c>
      <c r="G1540" s="14">
        <v>195.75757575757501</v>
      </c>
      <c r="H1540" s="2">
        <v>4481</v>
      </c>
      <c r="I1540" s="301">
        <v>0.52866918357715909</v>
      </c>
      <c r="J1540" s="14">
        <v>343.03030000000001</v>
      </c>
      <c r="L1540" t="s">
        <v>170</v>
      </c>
      <c r="M1540" t="s">
        <v>170</v>
      </c>
      <c r="N1540" t="s">
        <v>170</v>
      </c>
      <c r="O1540" s="2">
        <v>499376</v>
      </c>
      <c r="P1540" s="301">
        <v>0.59680786858600887</v>
      </c>
      <c r="Q1540" s="14">
        <v>913.93939393939399</v>
      </c>
      <c r="R1540" s="2">
        <v>510141</v>
      </c>
      <c r="S1540" s="301">
        <v>0.59042525488326125</v>
      </c>
      <c r="T1540" s="14">
        <v>806.66669999999999</v>
      </c>
      <c r="V1540" t="s">
        <v>170</v>
      </c>
      <c r="W1540" t="s">
        <v>170</v>
      </c>
      <c r="X1540" t="s">
        <v>170</v>
      </c>
      <c r="Y1540" s="2">
        <v>24052189</v>
      </c>
      <c r="Z1540" s="27">
        <v>0.63400000000000001</v>
      </c>
      <c r="AA1540" s="14">
        <v>1618.18</v>
      </c>
      <c r="AB1540" s="2">
        <v>24347395</v>
      </c>
      <c r="AC1540" s="27">
        <v>0.627</v>
      </c>
      <c r="AD1540" s="14">
        <v>1932.12</v>
      </c>
    </row>
    <row r="1541" spans="1:31" x14ac:dyDescent="0.3">
      <c r="A1541" t="s">
        <v>2048</v>
      </c>
      <c r="B1541" t="s">
        <v>170</v>
      </c>
      <c r="C1541" t="s">
        <v>170</v>
      </c>
      <c r="D1541" t="s">
        <v>170</v>
      </c>
      <c r="E1541" s="2">
        <v>325</v>
      </c>
      <c r="F1541" s="301">
        <v>4.6965317919075142E-2</v>
      </c>
      <c r="G1541" s="14">
        <v>89.696969696969703</v>
      </c>
      <c r="H1541" s="2">
        <v>460</v>
      </c>
      <c r="I1541" s="301">
        <v>5.427088249174139E-2</v>
      </c>
      <c r="J1541" s="14">
        <v>183.636368</v>
      </c>
      <c r="L1541" t="s">
        <v>170</v>
      </c>
      <c r="M1541" t="s">
        <v>170</v>
      </c>
      <c r="N1541" t="s">
        <v>170</v>
      </c>
      <c r="O1541" s="2">
        <v>29272</v>
      </c>
      <c r="P1541" s="301">
        <v>3.4983178865723726E-2</v>
      </c>
      <c r="Q1541" s="14">
        <v>860</v>
      </c>
      <c r="R1541" s="2">
        <v>29490</v>
      </c>
      <c r="S1541" s="301">
        <v>3.4131035863628631E-2</v>
      </c>
      <c r="T1541" s="14">
        <v>1089.6969999999999</v>
      </c>
      <c r="V1541" t="s">
        <v>170</v>
      </c>
      <c r="W1541" t="s">
        <v>170</v>
      </c>
      <c r="X1541" t="s">
        <v>170</v>
      </c>
      <c r="Y1541" s="2">
        <v>1058149</v>
      </c>
      <c r="Z1541" s="27">
        <v>2.8000000000000001E-2</v>
      </c>
      <c r="AA1541" s="14">
        <v>4684.8500000000004</v>
      </c>
      <c r="AB1541" s="2">
        <v>1077809</v>
      </c>
      <c r="AC1541" s="27">
        <v>2.8000000000000001E-2</v>
      </c>
      <c r="AD1541" s="14">
        <v>5478.18</v>
      </c>
    </row>
    <row r="1542" spans="1:31" x14ac:dyDescent="0.3">
      <c r="A1542" t="s">
        <v>2049</v>
      </c>
      <c r="B1542" t="s">
        <v>170</v>
      </c>
      <c r="C1542" t="s">
        <v>170</v>
      </c>
      <c r="D1542" t="s">
        <v>170</v>
      </c>
      <c r="E1542" s="2">
        <v>235</v>
      </c>
      <c r="F1542" s="301">
        <v>3.3959537572254332E-2</v>
      </c>
      <c r="G1542" s="14">
        <v>73.3333333333333</v>
      </c>
      <c r="H1542" s="2">
        <v>439</v>
      </c>
      <c r="I1542" s="301">
        <v>5.1793298725814063E-2</v>
      </c>
      <c r="J1542" s="14">
        <v>184.84848</v>
      </c>
      <c r="L1542" t="s">
        <v>170</v>
      </c>
      <c r="M1542" t="s">
        <v>170</v>
      </c>
      <c r="N1542" t="s">
        <v>170</v>
      </c>
      <c r="O1542" s="2">
        <v>23637</v>
      </c>
      <c r="P1542" s="301">
        <v>2.8248749619059571E-2</v>
      </c>
      <c r="Q1542" s="14">
        <v>648.48484848484804</v>
      </c>
      <c r="R1542" s="2">
        <v>23435</v>
      </c>
      <c r="S1542" s="301">
        <v>2.7123120565077551E-2</v>
      </c>
      <c r="T1542" s="14">
        <v>655.75756799999999</v>
      </c>
      <c r="V1542" t="s">
        <v>170</v>
      </c>
      <c r="W1542" t="s">
        <v>170</v>
      </c>
      <c r="X1542" t="s">
        <v>170</v>
      </c>
      <c r="Y1542" s="2">
        <v>898939</v>
      </c>
      <c r="Z1542" s="27">
        <v>2.4E-2</v>
      </c>
      <c r="AA1542" s="14">
        <v>4049.09</v>
      </c>
      <c r="AB1542" s="2">
        <v>866771</v>
      </c>
      <c r="AC1542" s="27">
        <v>2.1999999999999999E-2</v>
      </c>
      <c r="AD1542" s="14">
        <v>5038.79</v>
      </c>
    </row>
    <row r="1543" spans="1:31" x14ac:dyDescent="0.3">
      <c r="A1543" t="s">
        <v>274</v>
      </c>
      <c r="B1543" t="s">
        <v>170</v>
      </c>
      <c r="C1543" t="s">
        <v>170</v>
      </c>
      <c r="D1543" t="s">
        <v>170</v>
      </c>
      <c r="E1543" s="2">
        <v>3466</v>
      </c>
      <c r="F1543" s="301">
        <v>0.50086705202312143</v>
      </c>
      <c r="G1543" s="14">
        <v>169.69696969696901</v>
      </c>
      <c r="H1543" s="2">
        <v>3582</v>
      </c>
      <c r="I1543" s="301">
        <v>0.42260500235960358</v>
      </c>
      <c r="J1543" s="14">
        <v>305.45455900000002</v>
      </c>
      <c r="L1543" t="s">
        <v>170</v>
      </c>
      <c r="M1543" t="s">
        <v>170</v>
      </c>
      <c r="N1543" t="s">
        <v>170</v>
      </c>
      <c r="O1543" s="2">
        <v>446467</v>
      </c>
      <c r="P1543" s="301">
        <v>0.53357594010122555</v>
      </c>
      <c r="Q1543" s="14">
        <v>1263.0303030303</v>
      </c>
      <c r="R1543" s="2">
        <v>457216</v>
      </c>
      <c r="S1543" s="301">
        <v>0.52917109845455501</v>
      </c>
      <c r="T1543" s="14">
        <v>1400.60608</v>
      </c>
      <c r="V1543" t="s">
        <v>170</v>
      </c>
      <c r="W1543" t="s">
        <v>170</v>
      </c>
      <c r="X1543" t="s">
        <v>170</v>
      </c>
      <c r="Y1543" s="2">
        <v>22095101</v>
      </c>
      <c r="Z1543" s="27">
        <v>0.58299999999999996</v>
      </c>
      <c r="AA1543" s="14">
        <v>5778.79</v>
      </c>
      <c r="AB1543" s="2">
        <v>22402815</v>
      </c>
      <c r="AC1543" s="27">
        <v>0.57699999999999996</v>
      </c>
      <c r="AD1543" s="14">
        <v>7610.3</v>
      </c>
    </row>
    <row r="1544" spans="1:31" x14ac:dyDescent="0.3">
      <c r="A1544" t="s">
        <v>2051</v>
      </c>
      <c r="B1544" t="s">
        <v>170</v>
      </c>
      <c r="C1544" t="s">
        <v>170</v>
      </c>
      <c r="D1544" t="s">
        <v>170</v>
      </c>
      <c r="E1544" s="2">
        <v>861</v>
      </c>
      <c r="F1544" s="301">
        <v>0.12442196531791908</v>
      </c>
      <c r="G1544" s="14">
        <v>76.969696969696898</v>
      </c>
      <c r="H1544" s="2">
        <v>1760</v>
      </c>
      <c r="I1544" s="301">
        <v>0.20764511562057575</v>
      </c>
      <c r="J1544" s="14">
        <v>443.03030000000001</v>
      </c>
      <c r="L1544" t="s">
        <v>170</v>
      </c>
      <c r="M1544" t="s">
        <v>170</v>
      </c>
      <c r="N1544" t="s">
        <v>170</v>
      </c>
      <c r="O1544" s="2">
        <v>81847</v>
      </c>
      <c r="P1544" s="301">
        <v>9.7815941535354264E-2</v>
      </c>
      <c r="Q1544" s="14">
        <v>157.575757575757</v>
      </c>
      <c r="R1544" s="2">
        <v>96126</v>
      </c>
      <c r="S1544" s="301">
        <v>0.11125398282221653</v>
      </c>
      <c r="T1544" s="14">
        <v>173.939392</v>
      </c>
      <c r="V1544" t="s">
        <v>170</v>
      </c>
      <c r="W1544" t="s">
        <v>170</v>
      </c>
      <c r="X1544" t="s">
        <v>170</v>
      </c>
      <c r="Y1544" s="2">
        <v>4701262</v>
      </c>
      <c r="Z1544" s="27">
        <v>0.124</v>
      </c>
      <c r="AA1544" s="14">
        <v>793.33</v>
      </c>
      <c r="AB1544" s="2">
        <v>5548424</v>
      </c>
      <c r="AC1544" s="27">
        <v>0.14299999999999999</v>
      </c>
      <c r="AD1544" s="14">
        <v>805.45</v>
      </c>
    </row>
    <row r="1545" spans="1:31" x14ac:dyDescent="0.3">
      <c r="A1545" t="s">
        <v>2048</v>
      </c>
      <c r="B1545" t="s">
        <v>170</v>
      </c>
      <c r="C1545" t="s">
        <v>170</v>
      </c>
      <c r="D1545" t="s">
        <v>170</v>
      </c>
      <c r="E1545" s="2">
        <v>123</v>
      </c>
      <c r="F1545" s="301">
        <v>1.7774566473988441E-2</v>
      </c>
      <c r="G1545" s="14">
        <v>55.757575757575701</v>
      </c>
      <c r="H1545" s="2">
        <v>543</v>
      </c>
      <c r="I1545" s="301">
        <v>6.406323737612081E-2</v>
      </c>
      <c r="J1545" s="14">
        <v>239.393936</v>
      </c>
      <c r="L1545" t="s">
        <v>170</v>
      </c>
      <c r="M1545" t="s">
        <v>170</v>
      </c>
      <c r="N1545" t="s">
        <v>170</v>
      </c>
      <c r="O1545" s="2">
        <v>14459</v>
      </c>
      <c r="P1545" s="301">
        <v>1.7280055452975517E-2</v>
      </c>
      <c r="Q1545" s="14">
        <v>470.30303030303003</v>
      </c>
      <c r="R1545" s="2">
        <v>16593</v>
      </c>
      <c r="S1545" s="301">
        <v>1.9204349884204473E-2</v>
      </c>
      <c r="T1545" s="14">
        <v>680.60609999999997</v>
      </c>
      <c r="V1545" t="s">
        <v>170</v>
      </c>
      <c r="W1545" t="s">
        <v>170</v>
      </c>
      <c r="X1545" t="s">
        <v>170</v>
      </c>
      <c r="Y1545" s="2">
        <v>704874</v>
      </c>
      <c r="Z1545" s="27">
        <v>1.9E-2</v>
      </c>
      <c r="AA1545" s="14">
        <v>3190.3</v>
      </c>
      <c r="AB1545" s="2">
        <v>803463</v>
      </c>
      <c r="AC1545" s="27">
        <v>2.1000000000000001E-2</v>
      </c>
      <c r="AD1545" s="14">
        <v>3733.94</v>
      </c>
    </row>
    <row r="1546" spans="1:31" x14ac:dyDescent="0.3">
      <c r="A1546" t="s">
        <v>2049</v>
      </c>
      <c r="B1546" t="s">
        <v>170</v>
      </c>
      <c r="C1546" t="s">
        <v>170</v>
      </c>
      <c r="D1546" t="s">
        <v>170</v>
      </c>
      <c r="E1546" s="2">
        <v>160</v>
      </c>
      <c r="F1546" s="301">
        <v>2.3121387283236993E-2</v>
      </c>
      <c r="G1546" s="14">
        <v>72.727272727272705</v>
      </c>
      <c r="H1546" s="2">
        <v>553</v>
      </c>
      <c r="I1546" s="301">
        <v>6.5243039169419537E-2</v>
      </c>
      <c r="J1546" s="14">
        <v>247.878784</v>
      </c>
      <c r="L1546" t="s">
        <v>170</v>
      </c>
      <c r="M1546" t="s">
        <v>170</v>
      </c>
      <c r="N1546" t="s">
        <v>170</v>
      </c>
      <c r="O1546" s="2">
        <v>17816</v>
      </c>
      <c r="P1546" s="301">
        <v>2.1292030427430102E-2</v>
      </c>
      <c r="Q1546" s="14">
        <v>530.30303030303003</v>
      </c>
      <c r="R1546" s="2">
        <v>19844</v>
      </c>
      <c r="S1546" s="301">
        <v>2.2966981203046678E-2</v>
      </c>
      <c r="T1546" s="14">
        <v>583.03030000000001</v>
      </c>
      <c r="V1546" t="s">
        <v>170</v>
      </c>
      <c r="W1546" t="s">
        <v>170</v>
      </c>
      <c r="X1546" t="s">
        <v>170</v>
      </c>
      <c r="Y1546" s="2">
        <v>997282</v>
      </c>
      <c r="Z1546" s="27">
        <v>2.5999999999999999E-2</v>
      </c>
      <c r="AA1546" s="14">
        <v>3837.58</v>
      </c>
      <c r="AB1546" s="2">
        <v>1092102</v>
      </c>
      <c r="AC1546" s="27">
        <v>2.8000000000000001E-2</v>
      </c>
      <c r="AD1546" s="14">
        <v>4784.24</v>
      </c>
    </row>
    <row r="1547" spans="1:31" x14ac:dyDescent="0.3">
      <c r="A1547" t="s">
        <v>274</v>
      </c>
      <c r="B1547" t="s">
        <v>170</v>
      </c>
      <c r="C1547" t="s">
        <v>170</v>
      </c>
      <c r="D1547" t="s">
        <v>170</v>
      </c>
      <c r="E1547" s="2">
        <v>578</v>
      </c>
      <c r="F1547" s="301">
        <v>8.3526011560693642E-2</v>
      </c>
      <c r="G1547" s="14">
        <v>86.060606060606005</v>
      </c>
      <c r="H1547" s="2">
        <v>664</v>
      </c>
      <c r="I1547" s="301">
        <v>7.8338839075035388E-2</v>
      </c>
      <c r="J1547" s="14">
        <v>133.33332799999999</v>
      </c>
      <c r="L1547" t="s">
        <v>170</v>
      </c>
      <c r="M1547" t="s">
        <v>170</v>
      </c>
      <c r="N1547" t="s">
        <v>170</v>
      </c>
      <c r="O1547" s="2">
        <v>49572</v>
      </c>
      <c r="P1547" s="301">
        <v>5.9243855654948642E-2</v>
      </c>
      <c r="Q1547" s="14">
        <v>583.030303030303</v>
      </c>
      <c r="R1547" s="2">
        <v>59689</v>
      </c>
      <c r="S1547" s="301">
        <v>6.9082651734965389E-2</v>
      </c>
      <c r="T1547" s="14">
        <v>818.78790000000004</v>
      </c>
      <c r="V1547" t="s">
        <v>170</v>
      </c>
      <c r="W1547" t="s">
        <v>170</v>
      </c>
      <c r="X1547" t="s">
        <v>170</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3" t="s">
        <v>2052</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122"/>
      <c r="W1549" s="122"/>
      <c r="X1549" s="122"/>
      <c r="Y1549" s="122"/>
      <c r="Z1549" s="122"/>
      <c r="AA1549" s="122"/>
      <c r="AB1549" s="122"/>
      <c r="AC1549" s="122"/>
      <c r="AD1549" s="122"/>
      <c r="AE1549" s="122"/>
    </row>
    <row r="1550" spans="1:31" x14ac:dyDescent="0.3">
      <c r="B1550" t="s">
        <v>170</v>
      </c>
      <c r="C1550" t="s">
        <v>170</v>
      </c>
      <c r="D1550" t="s">
        <v>170</v>
      </c>
      <c r="E1550" s="304" t="s">
        <v>1700</v>
      </c>
      <c r="F1550" s="304"/>
      <c r="G1550" s="304" t="s">
        <v>1701</v>
      </c>
      <c r="H1550" s="304" t="s">
        <v>1700</v>
      </c>
      <c r="I1550" s="304"/>
      <c r="J1550" s="304" t="s">
        <v>1701</v>
      </c>
      <c r="K1550" t="s">
        <v>170</v>
      </c>
      <c r="L1550" t="s">
        <v>170</v>
      </c>
      <c r="M1550" t="s">
        <v>170</v>
      </c>
      <c r="N1550" t="s">
        <v>170</v>
      </c>
      <c r="O1550" s="304" t="s">
        <v>1700</v>
      </c>
      <c r="P1550" s="304"/>
      <c r="Q1550" s="304" t="s">
        <v>1701</v>
      </c>
      <c r="R1550" s="304" t="s">
        <v>1700</v>
      </c>
      <c r="S1550" s="304"/>
      <c r="T1550" s="304" t="s">
        <v>1701</v>
      </c>
      <c r="U1550" t="s">
        <v>170</v>
      </c>
      <c r="V1550" t="s">
        <v>170</v>
      </c>
      <c r="W1550" t="s">
        <v>170</v>
      </c>
      <c r="X1550" t="s">
        <v>170</v>
      </c>
      <c r="Y1550" s="207" t="s">
        <v>1700</v>
      </c>
      <c r="Z1550" s="207"/>
      <c r="AA1550" s="207" t="s">
        <v>1701</v>
      </c>
      <c r="AB1550" s="207" t="s">
        <v>1700</v>
      </c>
      <c r="AC1550" s="207"/>
      <c r="AD1550" s="207" t="s">
        <v>1701</v>
      </c>
      <c r="AE1550" t="s">
        <v>170</v>
      </c>
    </row>
    <row r="1551" spans="1:31" x14ac:dyDescent="0.3">
      <c r="A1551" t="s">
        <v>172</v>
      </c>
      <c r="B1551" t="s">
        <v>170</v>
      </c>
      <c r="C1551" t="s">
        <v>170</v>
      </c>
      <c r="D1551" t="s">
        <v>170</v>
      </c>
      <c r="E1551" s="2">
        <v>2306</v>
      </c>
      <c r="F1551" t="s">
        <v>170</v>
      </c>
      <c r="G1551" s="14">
        <v>124.24242424242399</v>
      </c>
      <c r="H1551" s="2">
        <v>3457</v>
      </c>
      <c r="I1551" t="s">
        <v>170</v>
      </c>
      <c r="J1551" s="14">
        <v>244.84848</v>
      </c>
      <c r="L1551" t="s">
        <v>170</v>
      </c>
      <c r="M1551" t="s">
        <v>170</v>
      </c>
      <c r="N1551" t="s">
        <v>170</v>
      </c>
      <c r="O1551" s="2">
        <v>259700</v>
      </c>
      <c r="P1551" t="s">
        <v>170</v>
      </c>
      <c r="Q1551" s="14">
        <v>948.48484848484804</v>
      </c>
      <c r="R1551" s="2">
        <v>273556</v>
      </c>
      <c r="S1551" t="s">
        <v>170</v>
      </c>
      <c r="T1551" s="14">
        <v>804.24243200000001</v>
      </c>
      <c r="V1551" t="s">
        <v>170</v>
      </c>
      <c r="W1551" t="s">
        <v>170</v>
      </c>
      <c r="X1551" t="s">
        <v>170</v>
      </c>
      <c r="Y1551" s="2">
        <v>12717801</v>
      </c>
      <c r="Z1551" s="27" t="s">
        <v>170</v>
      </c>
      <c r="AA1551" s="14">
        <v>11122.42</v>
      </c>
      <c r="AB1551" s="2">
        <v>13103114</v>
      </c>
      <c r="AC1551" s="27" t="s">
        <v>170</v>
      </c>
      <c r="AD1551" s="14">
        <v>11237.58</v>
      </c>
    </row>
    <row r="1552" spans="1:31" x14ac:dyDescent="0.3">
      <c r="A1552" t="s">
        <v>1582</v>
      </c>
      <c r="B1552" t="s">
        <v>170</v>
      </c>
      <c r="C1552" t="s">
        <v>170</v>
      </c>
      <c r="D1552" t="s">
        <v>170</v>
      </c>
      <c r="E1552" s="2">
        <v>1223</v>
      </c>
      <c r="F1552" s="301">
        <v>0.53035559410234168</v>
      </c>
      <c r="G1552" s="14">
        <v>135.75757575757501</v>
      </c>
      <c r="H1552" s="2">
        <v>1830</v>
      </c>
      <c r="I1552" s="301">
        <v>0.52936071738501589</v>
      </c>
      <c r="J1552" s="14">
        <v>273.33334400000001</v>
      </c>
      <c r="L1552" t="s">
        <v>170</v>
      </c>
      <c r="M1552" t="s">
        <v>170</v>
      </c>
      <c r="N1552" t="s">
        <v>170</v>
      </c>
      <c r="O1552" s="2">
        <v>147125</v>
      </c>
      <c r="P1552" s="301">
        <v>0.56651906045437039</v>
      </c>
      <c r="Q1552" s="14">
        <v>1218.7878787878701</v>
      </c>
      <c r="R1552" s="2">
        <v>161113</v>
      </c>
      <c r="S1552" s="301">
        <v>0.58895801956454985</v>
      </c>
      <c r="T1552" s="14">
        <v>1397.57581</v>
      </c>
      <c r="V1552" t="s">
        <v>170</v>
      </c>
      <c r="W1552" t="s">
        <v>170</v>
      </c>
      <c r="X1552" t="s">
        <v>170</v>
      </c>
      <c r="Y1552" s="2">
        <v>6909176</v>
      </c>
      <c r="Z1552" s="27">
        <v>0.54300000000000004</v>
      </c>
      <c r="AA1552" s="14">
        <v>22243.03</v>
      </c>
      <c r="AB1552" s="2">
        <v>7241318</v>
      </c>
      <c r="AC1552" s="27">
        <v>0.55300000000000005</v>
      </c>
      <c r="AD1552" s="14">
        <v>21643.03</v>
      </c>
    </row>
    <row r="1553" spans="1:30" x14ac:dyDescent="0.3">
      <c r="A1553" t="s">
        <v>2053</v>
      </c>
      <c r="B1553" t="s">
        <v>170</v>
      </c>
      <c r="C1553" t="s">
        <v>170</v>
      </c>
      <c r="D1553" t="s">
        <v>170</v>
      </c>
      <c r="E1553" s="2">
        <v>0</v>
      </c>
      <c r="F1553" s="301">
        <v>0</v>
      </c>
      <c r="G1553" s="14">
        <v>10.303030303030299</v>
      </c>
      <c r="H1553" s="2">
        <v>0</v>
      </c>
      <c r="I1553" s="301">
        <v>0</v>
      </c>
      <c r="J1553" s="14">
        <v>11.515152</v>
      </c>
      <c r="L1553" t="s">
        <v>170</v>
      </c>
      <c r="M1553" t="s">
        <v>170</v>
      </c>
      <c r="N1553" t="s">
        <v>170</v>
      </c>
      <c r="O1553" s="2">
        <v>248</v>
      </c>
      <c r="P1553" s="301">
        <v>9.5494801694262607E-4</v>
      </c>
      <c r="Q1553" s="14">
        <v>69.090909090909093</v>
      </c>
      <c r="R1553" s="2">
        <v>6598</v>
      </c>
      <c r="S1553" s="301">
        <v>2.4119375923028558E-2</v>
      </c>
      <c r="T1553" s="14">
        <v>517.57574499999998</v>
      </c>
      <c r="V1553" t="s">
        <v>170</v>
      </c>
      <c r="W1553" t="s">
        <v>170</v>
      </c>
      <c r="X1553" t="s">
        <v>170</v>
      </c>
      <c r="Y1553" s="2">
        <v>6195</v>
      </c>
      <c r="Z1553" s="27">
        <v>0</v>
      </c>
      <c r="AA1553" s="14">
        <v>289.7</v>
      </c>
      <c r="AB1553" s="2">
        <v>160558</v>
      </c>
      <c r="AC1553" s="27">
        <v>1.2E-2</v>
      </c>
      <c r="AD1553" s="14">
        <v>2243.0300000000002</v>
      </c>
    </row>
    <row r="1554" spans="1:30" x14ac:dyDescent="0.3">
      <c r="A1554" t="s">
        <v>2054</v>
      </c>
      <c r="B1554" t="s">
        <v>170</v>
      </c>
      <c r="C1554" t="s">
        <v>170</v>
      </c>
      <c r="D1554" t="s">
        <v>170</v>
      </c>
      <c r="E1554" s="2">
        <v>9</v>
      </c>
      <c r="F1554" s="301">
        <v>3.9028620988725065E-3</v>
      </c>
      <c r="G1554" s="14">
        <v>9.0909090909090899</v>
      </c>
      <c r="H1554" s="2">
        <v>18</v>
      </c>
      <c r="I1554" s="301">
        <v>5.2068267283772052E-3</v>
      </c>
      <c r="J1554" s="14">
        <v>19.393940000000001</v>
      </c>
      <c r="L1554" t="s">
        <v>170</v>
      </c>
      <c r="M1554" t="s">
        <v>170</v>
      </c>
      <c r="N1554" t="s">
        <v>170</v>
      </c>
      <c r="O1554" s="2">
        <v>2725</v>
      </c>
      <c r="P1554" s="301">
        <v>1.0492876395841356E-2</v>
      </c>
      <c r="Q1554" s="14">
        <v>211.51515151515099</v>
      </c>
      <c r="R1554" s="2">
        <v>4158</v>
      </c>
      <c r="S1554" s="301">
        <v>1.5199812835397505E-2</v>
      </c>
      <c r="T1554" s="14">
        <v>363.03030000000001</v>
      </c>
      <c r="V1554" t="s">
        <v>170</v>
      </c>
      <c r="W1554" t="s">
        <v>170</v>
      </c>
      <c r="X1554" t="s">
        <v>170</v>
      </c>
      <c r="Y1554" s="2">
        <v>64052</v>
      </c>
      <c r="Z1554" s="27">
        <v>5.0000000000000001E-3</v>
      </c>
      <c r="AA1554" s="14">
        <v>1038.79</v>
      </c>
      <c r="AB1554" s="2">
        <v>112342</v>
      </c>
      <c r="AC1554" s="27">
        <v>8.9999999999999993E-3</v>
      </c>
      <c r="AD1554" s="14">
        <v>1866.67</v>
      </c>
    </row>
    <row r="1555" spans="1:30" x14ac:dyDescent="0.3">
      <c r="A1555" t="s">
        <v>2055</v>
      </c>
      <c r="B1555" t="s">
        <v>170</v>
      </c>
      <c r="C1555" t="s">
        <v>170</v>
      </c>
      <c r="D1555" t="s">
        <v>170</v>
      </c>
      <c r="E1555" s="2">
        <v>139</v>
      </c>
      <c r="F1555" s="301">
        <v>6.0277536860364266E-2</v>
      </c>
      <c r="G1555" s="2">
        <v>70.909090909090907</v>
      </c>
      <c r="H1555" s="2">
        <v>117</v>
      </c>
      <c r="I1555" s="301">
        <v>3.3844373734451837E-2</v>
      </c>
      <c r="J1555" s="14">
        <v>50.303031900000001</v>
      </c>
      <c r="L1555" t="s">
        <v>170</v>
      </c>
      <c r="M1555" t="s">
        <v>170</v>
      </c>
      <c r="N1555" t="s">
        <v>170</v>
      </c>
      <c r="O1555" s="2">
        <v>35589</v>
      </c>
      <c r="P1555" s="301">
        <v>0.13703889102810934</v>
      </c>
      <c r="Q1555" s="2">
        <v>628.48484848484804</v>
      </c>
      <c r="R1555" s="2">
        <v>34798</v>
      </c>
      <c r="S1555" s="301">
        <v>0.12720612964073169</v>
      </c>
      <c r="T1555" s="14">
        <v>878.18179999999995</v>
      </c>
      <c r="V1555" t="s">
        <v>170</v>
      </c>
      <c r="W1555" t="s">
        <v>170</v>
      </c>
      <c r="X1555" t="s">
        <v>170</v>
      </c>
      <c r="Y1555" s="2">
        <v>912969</v>
      </c>
      <c r="Z1555" s="27">
        <v>7.1999999999999995E-2</v>
      </c>
      <c r="AA1555" s="14">
        <v>4772</v>
      </c>
      <c r="AB1555" s="2">
        <v>924495</v>
      </c>
      <c r="AC1555" s="27">
        <v>7.0999999999999994E-2</v>
      </c>
      <c r="AD1555" s="14">
        <v>4349.7</v>
      </c>
    </row>
    <row r="1556" spans="1:30" x14ac:dyDescent="0.3">
      <c r="A1556" t="s">
        <v>2056</v>
      </c>
      <c r="B1556" t="s">
        <v>170</v>
      </c>
      <c r="C1556" t="s">
        <v>170</v>
      </c>
      <c r="D1556" t="s">
        <v>170</v>
      </c>
      <c r="E1556" s="2">
        <v>71</v>
      </c>
      <c r="F1556" s="301">
        <v>3.0789245446660885E-2</v>
      </c>
      <c r="G1556" s="14">
        <v>27.878787878787801</v>
      </c>
      <c r="H1556" s="2">
        <v>85</v>
      </c>
      <c r="I1556" s="301">
        <v>2.4587792884003472E-2</v>
      </c>
      <c r="J1556" s="14">
        <v>47.272728000000001</v>
      </c>
      <c r="L1556" t="s">
        <v>170</v>
      </c>
      <c r="M1556" t="s">
        <v>170</v>
      </c>
      <c r="N1556" t="s">
        <v>170</v>
      </c>
      <c r="O1556" s="2">
        <v>23918</v>
      </c>
      <c r="P1556" s="301">
        <v>9.2098575279168274E-2</v>
      </c>
      <c r="Q1556" s="14">
        <v>575.75757575757495</v>
      </c>
      <c r="R1556" s="2">
        <v>25346</v>
      </c>
      <c r="S1556" s="301">
        <v>9.2653789352088789E-2</v>
      </c>
      <c r="T1556" s="14">
        <v>721.81820000000005</v>
      </c>
      <c r="V1556" t="s">
        <v>170</v>
      </c>
      <c r="W1556" t="s">
        <v>170</v>
      </c>
      <c r="X1556" t="s">
        <v>170</v>
      </c>
      <c r="Y1556" s="2">
        <v>794986</v>
      </c>
      <c r="Z1556" s="27">
        <v>6.3E-2</v>
      </c>
      <c r="AA1556" s="14">
        <v>3865.45</v>
      </c>
      <c r="AB1556" s="2">
        <v>811147</v>
      </c>
      <c r="AC1556" s="27">
        <v>6.2E-2</v>
      </c>
      <c r="AD1556" s="14">
        <v>4904.8500000000004</v>
      </c>
    </row>
    <row r="1557" spans="1:30" x14ac:dyDescent="0.3">
      <c r="A1557" t="s">
        <v>2057</v>
      </c>
      <c r="B1557" t="s">
        <v>170</v>
      </c>
      <c r="C1557" t="s">
        <v>170</v>
      </c>
      <c r="D1557" t="s">
        <v>170</v>
      </c>
      <c r="E1557" s="2">
        <v>180</v>
      </c>
      <c r="F1557" s="301">
        <v>7.8057241977450134E-2</v>
      </c>
      <c r="G1557" s="14">
        <v>50.303030303030297</v>
      </c>
      <c r="H1557" s="2">
        <v>227</v>
      </c>
      <c r="I1557" s="301">
        <v>6.56638704078681E-2</v>
      </c>
      <c r="J1557" s="14">
        <v>49.0909081</v>
      </c>
      <c r="L1557" t="s">
        <v>170</v>
      </c>
      <c r="M1557" t="s">
        <v>170</v>
      </c>
      <c r="N1557" t="s">
        <v>170</v>
      </c>
      <c r="O1557" s="2">
        <v>23387</v>
      </c>
      <c r="P1557" s="301">
        <v>9.0053908355795145E-2</v>
      </c>
      <c r="Q1557" s="14">
        <v>625.45454545454504</v>
      </c>
      <c r="R1557" s="2">
        <v>26440</v>
      </c>
      <c r="S1557" s="301">
        <v>9.6652970506952873E-2</v>
      </c>
      <c r="T1557" s="14">
        <v>663.63635299999999</v>
      </c>
      <c r="V1557" t="s">
        <v>170</v>
      </c>
      <c r="W1557" t="s">
        <v>170</v>
      </c>
      <c r="X1557" t="s">
        <v>170</v>
      </c>
      <c r="Y1557" s="2">
        <v>1047687</v>
      </c>
      <c r="Z1557" s="27">
        <v>8.2000000000000003E-2</v>
      </c>
      <c r="AA1557" s="14">
        <v>4629.09</v>
      </c>
      <c r="AB1557" s="2">
        <v>1068601</v>
      </c>
      <c r="AC1557" s="27">
        <v>8.2000000000000003E-2</v>
      </c>
      <c r="AD1557" s="14">
        <v>5019.3900000000003</v>
      </c>
    </row>
    <row r="1558" spans="1:30" x14ac:dyDescent="0.3">
      <c r="A1558" t="s">
        <v>2058</v>
      </c>
      <c r="B1558" t="s">
        <v>170</v>
      </c>
      <c r="C1558" t="s">
        <v>170</v>
      </c>
      <c r="D1558" t="s">
        <v>170</v>
      </c>
      <c r="E1558" s="2">
        <v>339</v>
      </c>
      <c r="F1558" s="301">
        <v>0.14700780572419775</v>
      </c>
      <c r="G1558" s="14">
        <v>73.3333333333333</v>
      </c>
      <c r="H1558" s="2">
        <v>719</v>
      </c>
      <c r="I1558" s="301">
        <v>0.20798380098351171</v>
      </c>
      <c r="J1558" s="14">
        <v>244.84848</v>
      </c>
      <c r="L1558" t="s">
        <v>170</v>
      </c>
      <c r="M1558" t="s">
        <v>170</v>
      </c>
      <c r="N1558" t="s">
        <v>170</v>
      </c>
      <c r="O1558" s="2">
        <v>20867</v>
      </c>
      <c r="P1558" s="301">
        <v>8.0350404312668461E-2</v>
      </c>
      <c r="Q1558" s="14">
        <v>581.21212121212102</v>
      </c>
      <c r="R1558" s="2">
        <v>22362</v>
      </c>
      <c r="S1558" s="301">
        <v>8.1745602362953113E-2</v>
      </c>
      <c r="T1558" s="14">
        <v>741.21209999999996</v>
      </c>
      <c r="V1558" t="s">
        <v>170</v>
      </c>
      <c r="W1558" t="s">
        <v>170</v>
      </c>
      <c r="X1558" t="s">
        <v>170</v>
      </c>
      <c r="Y1558" s="2">
        <v>1148984</v>
      </c>
      <c r="Z1558" s="27">
        <v>0.09</v>
      </c>
      <c r="AA1558" s="14">
        <v>4474.55</v>
      </c>
      <c r="AB1558" s="2">
        <v>1175870</v>
      </c>
      <c r="AC1558" s="27">
        <v>0.09</v>
      </c>
      <c r="AD1558" s="14">
        <v>5691.52</v>
      </c>
    </row>
    <row r="1559" spans="1:30" x14ac:dyDescent="0.3">
      <c r="A1559" t="s">
        <v>2059</v>
      </c>
      <c r="B1559" t="s">
        <v>170</v>
      </c>
      <c r="C1559" t="s">
        <v>170</v>
      </c>
      <c r="D1559" t="s">
        <v>170</v>
      </c>
      <c r="E1559" s="2">
        <v>117</v>
      </c>
      <c r="F1559" s="301">
        <v>5.0737207285342582E-2</v>
      </c>
      <c r="G1559" s="14">
        <v>50.909090909090899</v>
      </c>
      <c r="H1559" s="2">
        <v>214</v>
      </c>
      <c r="I1559" s="301">
        <v>6.1903384437373442E-2</v>
      </c>
      <c r="J1559" s="14">
        <v>89.090909999999994</v>
      </c>
      <c r="L1559" t="s">
        <v>170</v>
      </c>
      <c r="M1559" t="s">
        <v>170</v>
      </c>
      <c r="N1559" t="s">
        <v>170</v>
      </c>
      <c r="O1559" s="2">
        <v>13865</v>
      </c>
      <c r="P1559" s="301">
        <v>5.3388525221409321E-2</v>
      </c>
      <c r="Q1559" s="14">
        <v>420.60606060606</v>
      </c>
      <c r="R1559" s="2">
        <v>14096</v>
      </c>
      <c r="S1559" s="301">
        <v>5.1528754624281685E-2</v>
      </c>
      <c r="T1559" s="14">
        <v>527.27269999999999</v>
      </c>
      <c r="V1559" t="s">
        <v>170</v>
      </c>
      <c r="W1559" t="s">
        <v>170</v>
      </c>
      <c r="X1559" t="s">
        <v>170</v>
      </c>
      <c r="Y1559" s="2">
        <v>894998</v>
      </c>
      <c r="Z1559" s="27">
        <v>7.0000000000000007E-2</v>
      </c>
      <c r="AA1559" s="14">
        <v>3605.45</v>
      </c>
      <c r="AB1559" s="2">
        <v>906490</v>
      </c>
      <c r="AC1559" s="27">
        <v>6.9000000000000006E-2</v>
      </c>
      <c r="AD1559" s="14">
        <v>4441.21</v>
      </c>
    </row>
    <row r="1560" spans="1:30" x14ac:dyDescent="0.3">
      <c r="A1560" t="s">
        <v>2060</v>
      </c>
      <c r="B1560" t="s">
        <v>170</v>
      </c>
      <c r="C1560" t="s">
        <v>170</v>
      </c>
      <c r="D1560" t="s">
        <v>170</v>
      </c>
      <c r="E1560" s="2">
        <v>163</v>
      </c>
      <c r="F1560" s="301">
        <v>7.0685169124024283E-2</v>
      </c>
      <c r="G1560" s="14">
        <v>49.090909090909101</v>
      </c>
      <c r="H1560" s="2">
        <v>267</v>
      </c>
      <c r="I1560" s="301">
        <v>7.7234596470928549E-2</v>
      </c>
      <c r="J1560" s="14">
        <v>92.727270000000004</v>
      </c>
      <c r="L1560" t="s">
        <v>170</v>
      </c>
      <c r="M1560" t="s">
        <v>170</v>
      </c>
      <c r="N1560" t="s">
        <v>170</v>
      </c>
      <c r="O1560" s="2">
        <v>15433</v>
      </c>
      <c r="P1560" s="301">
        <v>5.9426261070465919E-2</v>
      </c>
      <c r="Q1560" s="14">
        <v>467.87878787878799</v>
      </c>
      <c r="R1560" s="2">
        <v>15578</v>
      </c>
      <c r="S1560" s="301">
        <v>5.6946292532424808E-2</v>
      </c>
      <c r="T1560" s="14">
        <v>515.75756799999999</v>
      </c>
      <c r="V1560" t="s">
        <v>170</v>
      </c>
      <c r="W1560" t="s">
        <v>170</v>
      </c>
      <c r="X1560" t="s">
        <v>170</v>
      </c>
      <c r="Y1560" s="2">
        <v>1055645</v>
      </c>
      <c r="Z1560" s="27">
        <v>8.3000000000000004E-2</v>
      </c>
      <c r="AA1560" s="14">
        <v>4907.88</v>
      </c>
      <c r="AB1560" s="2">
        <v>1077380</v>
      </c>
      <c r="AC1560" s="27">
        <v>8.2000000000000003E-2</v>
      </c>
      <c r="AD1560" s="14">
        <v>4554.55</v>
      </c>
    </row>
    <row r="1561" spans="1:30" x14ac:dyDescent="0.3">
      <c r="A1561" t="s">
        <v>2061</v>
      </c>
      <c r="B1561" t="s">
        <v>170</v>
      </c>
      <c r="C1561" t="s">
        <v>170</v>
      </c>
      <c r="D1561" t="s">
        <v>170</v>
      </c>
      <c r="E1561" s="2">
        <v>125</v>
      </c>
      <c r="F1561" s="301">
        <v>5.4206418039895926E-2</v>
      </c>
      <c r="G1561" s="14">
        <v>53.3333333333333</v>
      </c>
      <c r="H1561" s="2">
        <v>42</v>
      </c>
      <c r="I1561" s="301">
        <v>1.2149262366213481E-2</v>
      </c>
      <c r="J1561" s="14">
        <v>39.393940000000001</v>
      </c>
      <c r="L1561" t="s">
        <v>170</v>
      </c>
      <c r="M1561" t="s">
        <v>170</v>
      </c>
      <c r="N1561" t="s">
        <v>170</v>
      </c>
      <c r="O1561" s="2">
        <v>6110</v>
      </c>
      <c r="P1561" s="301">
        <v>2.3527146707739699E-2</v>
      </c>
      <c r="Q1561" s="14">
        <v>254.54545454545399</v>
      </c>
      <c r="R1561" s="2">
        <v>6618</v>
      </c>
      <c r="S1561" s="301">
        <v>2.4192487095877992E-2</v>
      </c>
      <c r="T1561" s="14">
        <v>412.121216</v>
      </c>
      <c r="V1561" t="s">
        <v>170</v>
      </c>
      <c r="W1561" t="s">
        <v>170</v>
      </c>
      <c r="X1561" t="s">
        <v>170</v>
      </c>
      <c r="Y1561" s="2">
        <v>427434</v>
      </c>
      <c r="Z1561" s="27">
        <v>3.4000000000000002E-2</v>
      </c>
      <c r="AA1561" s="14">
        <v>2843.64</v>
      </c>
      <c r="AB1561" s="2">
        <v>430809</v>
      </c>
      <c r="AC1561" s="27">
        <v>3.3000000000000002E-2</v>
      </c>
      <c r="AD1561" s="14">
        <v>3297.58</v>
      </c>
    </row>
    <row r="1562" spans="1:30" x14ac:dyDescent="0.3">
      <c r="A1562" t="s">
        <v>2062</v>
      </c>
      <c r="B1562" t="s">
        <v>170</v>
      </c>
      <c r="C1562" t="s">
        <v>170</v>
      </c>
      <c r="D1562" t="s">
        <v>170</v>
      </c>
      <c r="E1562" s="2">
        <v>80</v>
      </c>
      <c r="F1562" s="301">
        <v>3.4692107545533389E-2</v>
      </c>
      <c r="G1562" s="14">
        <v>39.393939393939398</v>
      </c>
      <c r="H1562" s="2">
        <v>141</v>
      </c>
      <c r="I1562" s="301">
        <v>4.078680937228811E-2</v>
      </c>
      <c r="J1562" s="14">
        <v>75.757576</v>
      </c>
      <c r="L1562" t="s">
        <v>170</v>
      </c>
      <c r="M1562" t="s">
        <v>170</v>
      </c>
      <c r="N1562" t="s">
        <v>170</v>
      </c>
      <c r="O1562" s="2">
        <v>4983</v>
      </c>
      <c r="P1562" s="301">
        <v>1.9187524066230265E-2</v>
      </c>
      <c r="Q1562" s="14">
        <v>284.84848484848402</v>
      </c>
      <c r="R1562" s="2">
        <v>5119</v>
      </c>
      <c r="S1562" s="301">
        <v>1.8712804690812851E-2</v>
      </c>
      <c r="T1562" s="14">
        <v>326.66665599999999</v>
      </c>
      <c r="V1562" t="s">
        <v>170</v>
      </c>
      <c r="W1562" t="s">
        <v>170</v>
      </c>
      <c r="X1562" t="s">
        <v>170</v>
      </c>
      <c r="Y1562" s="2">
        <v>556226</v>
      </c>
      <c r="Z1562" s="27">
        <v>4.3999999999999997E-2</v>
      </c>
      <c r="AA1562" s="14">
        <v>3364.85</v>
      </c>
      <c r="AB1562" s="2">
        <v>573626</v>
      </c>
      <c r="AC1562" s="27">
        <v>4.3999999999999997E-2</v>
      </c>
      <c r="AD1562" s="14">
        <v>3494.55</v>
      </c>
    </row>
    <row r="1563" spans="1:30" x14ac:dyDescent="0.3">
      <c r="A1563" t="s">
        <v>1585</v>
      </c>
      <c r="B1563" t="s">
        <v>170</v>
      </c>
      <c r="C1563" t="s">
        <v>170</v>
      </c>
      <c r="D1563" t="s">
        <v>170</v>
      </c>
      <c r="E1563" s="2">
        <v>1083</v>
      </c>
      <c r="F1563" s="301">
        <v>0.46964440589765827</v>
      </c>
      <c r="G1563" s="14">
        <v>122.424242424242</v>
      </c>
      <c r="H1563" s="2">
        <v>1627</v>
      </c>
      <c r="I1563" s="301">
        <v>0.47063928261498411</v>
      </c>
      <c r="J1563" s="14">
        <v>258.78787199999999</v>
      </c>
      <c r="L1563" t="s">
        <v>170</v>
      </c>
      <c r="M1563" t="s">
        <v>170</v>
      </c>
      <c r="N1563" t="s">
        <v>170</v>
      </c>
      <c r="O1563" s="2">
        <v>112575</v>
      </c>
      <c r="P1563" s="301">
        <v>0.43348093954562955</v>
      </c>
      <c r="Q1563" s="14">
        <v>1309.69696969696</v>
      </c>
      <c r="R1563" s="2">
        <v>112443</v>
      </c>
      <c r="S1563" s="301">
        <v>0.41104198043545015</v>
      </c>
      <c r="T1563" s="14">
        <v>1340</v>
      </c>
      <c r="V1563" t="s">
        <v>170</v>
      </c>
      <c r="W1563" t="s">
        <v>170</v>
      </c>
      <c r="X1563" t="s">
        <v>170</v>
      </c>
      <c r="Y1563" s="2">
        <v>5808625</v>
      </c>
      <c r="Z1563" s="27">
        <v>0.45700000000000002</v>
      </c>
      <c r="AA1563" s="14">
        <v>12618.79</v>
      </c>
      <c r="AB1563" s="2">
        <v>5861796</v>
      </c>
      <c r="AC1563" s="27">
        <v>0.44700000000000001</v>
      </c>
      <c r="AD1563" s="14">
        <v>12320</v>
      </c>
    </row>
    <row r="1564" spans="1:30" x14ac:dyDescent="0.3">
      <c r="A1564" t="s">
        <v>2053</v>
      </c>
      <c r="B1564" t="s">
        <v>170</v>
      </c>
      <c r="C1564" t="s">
        <v>170</v>
      </c>
      <c r="D1564" t="s">
        <v>170</v>
      </c>
      <c r="E1564" s="2">
        <v>0</v>
      </c>
      <c r="F1564" s="301">
        <v>0</v>
      </c>
      <c r="G1564" s="14">
        <v>10.303030303030299</v>
      </c>
      <c r="H1564" s="2">
        <v>0</v>
      </c>
      <c r="I1564" s="301">
        <v>0</v>
      </c>
      <c r="J1564" s="14">
        <v>11.515152</v>
      </c>
      <c r="L1564" t="s">
        <v>170</v>
      </c>
      <c r="M1564" t="s">
        <v>170</v>
      </c>
      <c r="N1564" t="s">
        <v>170</v>
      </c>
      <c r="O1564" s="2">
        <v>12</v>
      </c>
      <c r="P1564" s="301">
        <v>4.6207162110127073E-5</v>
      </c>
      <c r="Q1564" s="14">
        <v>10.909090909090899</v>
      </c>
      <c r="R1564" s="2">
        <v>2081</v>
      </c>
      <c r="S1564" s="301">
        <v>7.6072175349836966E-3</v>
      </c>
      <c r="T1564" s="14">
        <v>292.72726399999999</v>
      </c>
      <c r="V1564" t="s">
        <v>170</v>
      </c>
      <c r="W1564" t="s">
        <v>170</v>
      </c>
      <c r="X1564" t="s">
        <v>170</v>
      </c>
      <c r="Y1564" s="2">
        <v>3776</v>
      </c>
      <c r="Z1564" s="27">
        <v>0</v>
      </c>
      <c r="AA1564" s="14">
        <v>277.58</v>
      </c>
      <c r="AB1564" s="2">
        <v>134109</v>
      </c>
      <c r="AC1564" s="27">
        <v>0.01</v>
      </c>
      <c r="AD1564" s="14">
        <v>1898.79</v>
      </c>
    </row>
    <row r="1565" spans="1:30" x14ac:dyDescent="0.3">
      <c r="A1565" t="s">
        <v>2054</v>
      </c>
      <c r="B1565" t="s">
        <v>170</v>
      </c>
      <c r="C1565" t="s">
        <v>170</v>
      </c>
      <c r="D1565" t="s">
        <v>170</v>
      </c>
      <c r="E1565" s="2">
        <v>0</v>
      </c>
      <c r="F1565" s="301">
        <v>0</v>
      </c>
      <c r="G1565" s="14">
        <v>10.303030303030299</v>
      </c>
      <c r="H1565" s="2">
        <v>10</v>
      </c>
      <c r="I1565" s="301">
        <v>2.8926815157651145E-3</v>
      </c>
      <c r="J1565" s="14">
        <v>21.212122000000001</v>
      </c>
      <c r="L1565" t="s">
        <v>170</v>
      </c>
      <c r="M1565" t="s">
        <v>170</v>
      </c>
      <c r="N1565" t="s">
        <v>170</v>
      </c>
      <c r="O1565" s="2">
        <v>1386</v>
      </c>
      <c r="P1565" s="301">
        <v>5.3369272237196765E-3</v>
      </c>
      <c r="Q1565" s="14">
        <v>183.636363636363</v>
      </c>
      <c r="R1565" s="2">
        <v>2086</v>
      </c>
      <c r="S1565" s="301">
        <v>7.6254953281960549E-3</v>
      </c>
      <c r="T1565" s="14">
        <v>275.75756799999999</v>
      </c>
      <c r="V1565" t="s">
        <v>170</v>
      </c>
      <c r="W1565" t="s">
        <v>170</v>
      </c>
      <c r="X1565" t="s">
        <v>170</v>
      </c>
      <c r="Y1565" s="2">
        <v>62071</v>
      </c>
      <c r="Z1565" s="27">
        <v>5.0000000000000001E-3</v>
      </c>
      <c r="AA1565" s="14">
        <v>1123.6400000000001</v>
      </c>
      <c r="AB1565" s="2">
        <v>122304</v>
      </c>
      <c r="AC1565" s="27">
        <v>8.9999999999999993E-3</v>
      </c>
      <c r="AD1565" s="14">
        <v>1844.24</v>
      </c>
    </row>
    <row r="1566" spans="1:30" x14ac:dyDescent="0.3">
      <c r="A1566" t="s">
        <v>2055</v>
      </c>
      <c r="B1566" t="s">
        <v>170</v>
      </c>
      <c r="C1566" t="s">
        <v>170</v>
      </c>
      <c r="D1566" t="s">
        <v>170</v>
      </c>
      <c r="E1566" s="2">
        <v>61</v>
      </c>
      <c r="F1566" s="301">
        <v>2.6452732003469211E-2</v>
      </c>
      <c r="G1566" s="14">
        <v>43.636363636363598</v>
      </c>
      <c r="H1566" s="2">
        <v>47</v>
      </c>
      <c r="I1566" s="301">
        <v>1.3595603124096037E-2</v>
      </c>
      <c r="J1566" s="14">
        <v>46.6666679</v>
      </c>
      <c r="L1566" t="s">
        <v>170</v>
      </c>
      <c r="M1566" t="s">
        <v>170</v>
      </c>
      <c r="N1566" t="s">
        <v>170</v>
      </c>
      <c r="O1566" s="2">
        <v>17368</v>
      </c>
      <c r="P1566" s="301">
        <v>6.6877165960723906E-2</v>
      </c>
      <c r="Q1566" s="14">
        <v>557.57575757575705</v>
      </c>
      <c r="R1566" s="2">
        <v>15550</v>
      </c>
      <c r="S1566" s="301">
        <v>5.6843936890435598E-2</v>
      </c>
      <c r="T1566" s="14">
        <v>743.63635299999999</v>
      </c>
      <c r="V1566" t="s">
        <v>170</v>
      </c>
      <c r="W1566" t="s">
        <v>170</v>
      </c>
      <c r="X1566" t="s">
        <v>170</v>
      </c>
      <c r="Y1566" s="2">
        <v>579517</v>
      </c>
      <c r="Z1566" s="27">
        <v>4.5999999999999999E-2</v>
      </c>
      <c r="AA1566" s="14">
        <v>2951.52</v>
      </c>
      <c r="AB1566" s="2">
        <v>508460</v>
      </c>
      <c r="AC1566" s="27">
        <v>3.9E-2</v>
      </c>
      <c r="AD1566" s="14">
        <v>3530.3</v>
      </c>
    </row>
    <row r="1567" spans="1:30" x14ac:dyDescent="0.3">
      <c r="A1567" t="s">
        <v>2056</v>
      </c>
      <c r="B1567" t="s">
        <v>170</v>
      </c>
      <c r="C1567" t="s">
        <v>170</v>
      </c>
      <c r="D1567" t="s">
        <v>170</v>
      </c>
      <c r="E1567" s="2">
        <v>76</v>
      </c>
      <c r="F1567" s="301">
        <v>3.2957502168256721E-2</v>
      </c>
      <c r="G1567" s="14">
        <v>41.818181818181799</v>
      </c>
      <c r="H1567" s="2">
        <v>25</v>
      </c>
      <c r="I1567" s="301">
        <v>7.2317037894127859E-3</v>
      </c>
      <c r="J1567" s="14">
        <v>25.454546000000001</v>
      </c>
      <c r="L1567" t="s">
        <v>170</v>
      </c>
      <c r="M1567" t="s">
        <v>170</v>
      </c>
      <c r="N1567" t="s">
        <v>170</v>
      </c>
      <c r="O1567" s="2">
        <v>13709</v>
      </c>
      <c r="P1567" s="301">
        <v>5.2787832113977667E-2</v>
      </c>
      <c r="Q1567" s="14">
        <v>512.72727272727195</v>
      </c>
      <c r="R1567" s="2">
        <v>15048</v>
      </c>
      <c r="S1567" s="301">
        <v>5.5008846451914784E-2</v>
      </c>
      <c r="T1567" s="14">
        <v>684.84849999999994</v>
      </c>
      <c r="V1567" t="s">
        <v>170</v>
      </c>
      <c r="W1567" t="s">
        <v>170</v>
      </c>
      <c r="X1567" t="s">
        <v>170</v>
      </c>
      <c r="Y1567" s="2">
        <v>583833</v>
      </c>
      <c r="Z1567" s="27">
        <v>4.5999999999999999E-2</v>
      </c>
      <c r="AA1567" s="14">
        <v>3413.33</v>
      </c>
      <c r="AB1567" s="2">
        <v>637220</v>
      </c>
      <c r="AC1567" s="27">
        <v>4.9000000000000002E-2</v>
      </c>
      <c r="AD1567" s="14">
        <v>5055.1499999999996</v>
      </c>
    </row>
    <row r="1568" spans="1:30" x14ac:dyDescent="0.3">
      <c r="A1568" t="s">
        <v>2057</v>
      </c>
      <c r="B1568" t="s">
        <v>170</v>
      </c>
      <c r="C1568" t="s">
        <v>170</v>
      </c>
      <c r="D1568" t="s">
        <v>170</v>
      </c>
      <c r="E1568" s="2">
        <v>109</v>
      </c>
      <c r="F1568" s="301">
        <v>4.7267996530789246E-2</v>
      </c>
      <c r="G1568" s="14">
        <v>53.939393939393902</v>
      </c>
      <c r="H1568" s="2">
        <v>453</v>
      </c>
      <c r="I1568" s="301">
        <v>0.13103847266415969</v>
      </c>
      <c r="J1568" s="14">
        <v>192.72728000000001</v>
      </c>
      <c r="L1568" t="s">
        <v>170</v>
      </c>
      <c r="M1568" t="s">
        <v>170</v>
      </c>
      <c r="N1568" t="s">
        <v>170</v>
      </c>
      <c r="O1568" s="2">
        <v>18286</v>
      </c>
      <c r="P1568" s="301">
        <v>7.041201386214864E-2</v>
      </c>
      <c r="Q1568" s="14">
        <v>623.030303030303</v>
      </c>
      <c r="R1568" s="2">
        <v>19249</v>
      </c>
      <c r="S1568" s="301">
        <v>7.0365848308938578E-2</v>
      </c>
      <c r="T1568" s="14">
        <v>819.39390000000003</v>
      </c>
      <c r="V1568" t="s">
        <v>170</v>
      </c>
      <c r="W1568" t="s">
        <v>170</v>
      </c>
      <c r="X1568" t="s">
        <v>170</v>
      </c>
      <c r="Y1568" s="2">
        <v>885709</v>
      </c>
      <c r="Z1568" s="27">
        <v>7.0000000000000007E-2</v>
      </c>
      <c r="AA1568" s="14">
        <v>4766.67</v>
      </c>
      <c r="AB1568" s="2">
        <v>898705</v>
      </c>
      <c r="AC1568" s="27">
        <v>6.9000000000000006E-2</v>
      </c>
      <c r="AD1568" s="14">
        <v>4532.12</v>
      </c>
    </row>
    <row r="1569" spans="1:31" x14ac:dyDescent="0.3">
      <c r="A1569" t="s">
        <v>2058</v>
      </c>
      <c r="B1569" t="s">
        <v>170</v>
      </c>
      <c r="C1569" t="s">
        <v>170</v>
      </c>
      <c r="D1569" t="s">
        <v>170</v>
      </c>
      <c r="E1569" s="2">
        <v>103</v>
      </c>
      <c r="F1569" s="301">
        <v>4.4666088464874243E-2</v>
      </c>
      <c r="G1569" s="14">
        <v>51.515151515151501</v>
      </c>
      <c r="H1569" s="2">
        <v>164</v>
      </c>
      <c r="I1569" s="301">
        <v>4.7439976858547873E-2</v>
      </c>
      <c r="J1569" s="14">
        <v>87.272729999999996</v>
      </c>
      <c r="L1569" t="s">
        <v>170</v>
      </c>
      <c r="M1569" t="s">
        <v>170</v>
      </c>
      <c r="N1569" t="s">
        <v>170</v>
      </c>
      <c r="O1569" s="2">
        <v>22437</v>
      </c>
      <c r="P1569" s="301">
        <v>8.6395841355410091E-2</v>
      </c>
      <c r="Q1569" s="14">
        <v>633.33333333333303</v>
      </c>
      <c r="R1569" s="2">
        <v>20698</v>
      </c>
      <c r="S1569" s="301">
        <v>7.566275278188013E-2</v>
      </c>
      <c r="T1569" s="14">
        <v>779.39390000000003</v>
      </c>
      <c r="V1569" t="s">
        <v>170</v>
      </c>
      <c r="W1569" t="s">
        <v>170</v>
      </c>
      <c r="X1569" t="s">
        <v>170</v>
      </c>
      <c r="Y1569" s="2">
        <v>1144283</v>
      </c>
      <c r="Z1569" s="27">
        <v>0.09</v>
      </c>
      <c r="AA1569" s="14">
        <v>5269.09</v>
      </c>
      <c r="AB1569" s="2">
        <v>1114211</v>
      </c>
      <c r="AC1569" s="27">
        <v>8.5000000000000006E-2</v>
      </c>
      <c r="AD1569" s="14">
        <v>5350.91</v>
      </c>
    </row>
    <row r="1570" spans="1:31" x14ac:dyDescent="0.3">
      <c r="A1570" t="s">
        <v>2059</v>
      </c>
      <c r="B1570" t="s">
        <v>170</v>
      </c>
      <c r="C1570" t="s">
        <v>170</v>
      </c>
      <c r="D1570" t="s">
        <v>170</v>
      </c>
      <c r="E1570" s="2">
        <v>158</v>
      </c>
      <c r="F1570" s="301">
        <v>6.8516912402428451E-2</v>
      </c>
      <c r="G1570" s="14">
        <v>63.636363636363598</v>
      </c>
      <c r="H1570" s="2">
        <v>59</v>
      </c>
      <c r="I1570" s="301">
        <v>1.7066820943014174E-2</v>
      </c>
      <c r="J1570" s="14">
        <v>35.757576</v>
      </c>
      <c r="L1570" t="s">
        <v>170</v>
      </c>
      <c r="M1570" t="s">
        <v>170</v>
      </c>
      <c r="N1570" t="s">
        <v>170</v>
      </c>
      <c r="O1570" s="2">
        <v>13124</v>
      </c>
      <c r="P1570" s="301">
        <v>5.053523296110897E-2</v>
      </c>
      <c r="Q1570" s="14">
        <v>531.51515151515105</v>
      </c>
      <c r="R1570" s="2">
        <v>13566</v>
      </c>
      <c r="S1570" s="301">
        <v>4.959130854377166E-2</v>
      </c>
      <c r="T1570" s="14">
        <v>677.57574499999998</v>
      </c>
      <c r="V1570" t="s">
        <v>170</v>
      </c>
      <c r="W1570" t="s">
        <v>170</v>
      </c>
      <c r="X1570" t="s">
        <v>170</v>
      </c>
      <c r="Y1570" s="2">
        <v>830066</v>
      </c>
      <c r="Z1570" s="27">
        <v>6.5000000000000002E-2</v>
      </c>
      <c r="AA1570" s="14">
        <v>4361.21</v>
      </c>
      <c r="AB1570" s="2">
        <v>834432</v>
      </c>
      <c r="AC1570" s="27">
        <v>6.4000000000000001E-2</v>
      </c>
      <c r="AD1570" s="14">
        <v>4224.24</v>
      </c>
    </row>
    <row r="1571" spans="1:31" x14ac:dyDescent="0.3">
      <c r="A1571" t="s">
        <v>2060</v>
      </c>
      <c r="B1571" t="s">
        <v>170</v>
      </c>
      <c r="C1571" t="s">
        <v>170</v>
      </c>
      <c r="D1571" t="s">
        <v>170</v>
      </c>
      <c r="E1571" s="2">
        <v>254</v>
      </c>
      <c r="F1571" s="301">
        <v>0.11014744145706852</v>
      </c>
      <c r="G1571" s="14">
        <v>75.757575757575694</v>
      </c>
      <c r="H1571" s="2">
        <v>491</v>
      </c>
      <c r="I1571" s="301">
        <v>0.14203066242406712</v>
      </c>
      <c r="J1571" s="14">
        <v>208.484848</v>
      </c>
      <c r="L1571" t="s">
        <v>170</v>
      </c>
      <c r="M1571" t="s">
        <v>170</v>
      </c>
      <c r="N1571" t="s">
        <v>170</v>
      </c>
      <c r="O1571" s="2">
        <v>12744</v>
      </c>
      <c r="P1571" s="301">
        <v>4.9072006160954945E-2</v>
      </c>
      <c r="Q1571" s="14">
        <v>468.48484848484799</v>
      </c>
      <c r="R1571" s="2">
        <v>12511</v>
      </c>
      <c r="S1571" s="301">
        <v>4.5734694175963972E-2</v>
      </c>
      <c r="T1571" s="14">
        <v>634.54549999999995</v>
      </c>
      <c r="V1571" t="s">
        <v>170</v>
      </c>
      <c r="W1571" t="s">
        <v>170</v>
      </c>
      <c r="X1571" t="s">
        <v>170</v>
      </c>
      <c r="Y1571" s="2">
        <v>725271</v>
      </c>
      <c r="Z1571" s="27">
        <v>5.7000000000000002E-2</v>
      </c>
      <c r="AA1571" s="14">
        <v>4264.24</v>
      </c>
      <c r="AB1571" s="2">
        <v>689973</v>
      </c>
      <c r="AC1571" s="27">
        <v>5.2999999999999999E-2</v>
      </c>
      <c r="AD1571" s="14">
        <v>4106.0600000000004</v>
      </c>
    </row>
    <row r="1572" spans="1:31" x14ac:dyDescent="0.3">
      <c r="A1572" t="s">
        <v>2061</v>
      </c>
      <c r="B1572" t="s">
        <v>170</v>
      </c>
      <c r="C1572" t="s">
        <v>170</v>
      </c>
      <c r="D1572" t="s">
        <v>170</v>
      </c>
      <c r="E1572" s="2">
        <v>132</v>
      </c>
      <c r="F1572" s="301">
        <v>5.7241977450130092E-2</v>
      </c>
      <c r="G1572" s="14">
        <v>55.757575757575701</v>
      </c>
      <c r="H1572" s="2">
        <v>84</v>
      </c>
      <c r="I1572" s="301">
        <v>2.4298524732426961E-2</v>
      </c>
      <c r="J1572" s="14">
        <v>78.787880000000001</v>
      </c>
      <c r="L1572" t="s">
        <v>170</v>
      </c>
      <c r="M1572" t="s">
        <v>170</v>
      </c>
      <c r="N1572" t="s">
        <v>170</v>
      </c>
      <c r="O1572" s="2">
        <v>7341</v>
      </c>
      <c r="P1572" s="301">
        <v>2.8267231420870235E-2</v>
      </c>
      <c r="Q1572" s="14">
        <v>406.666666666666</v>
      </c>
      <c r="R1572" s="2">
        <v>5453</v>
      </c>
      <c r="S1572" s="301">
        <v>1.9933761277398411E-2</v>
      </c>
      <c r="T1572" s="14">
        <v>371.51513699999998</v>
      </c>
      <c r="V1572" t="s">
        <v>170</v>
      </c>
      <c r="W1572" t="s">
        <v>170</v>
      </c>
      <c r="X1572" t="s">
        <v>170</v>
      </c>
      <c r="Y1572" s="2">
        <v>370809</v>
      </c>
      <c r="Z1572" s="27">
        <v>2.9000000000000001E-2</v>
      </c>
      <c r="AA1572" s="14">
        <v>2642.42</v>
      </c>
      <c r="AB1572" s="2">
        <v>332220</v>
      </c>
      <c r="AC1572" s="27">
        <v>2.5000000000000001E-2</v>
      </c>
      <c r="AD1572" s="14">
        <v>2572.12</v>
      </c>
    </row>
    <row r="1573" spans="1:31" x14ac:dyDescent="0.3">
      <c r="A1573" t="s">
        <v>2062</v>
      </c>
      <c r="B1573" t="s">
        <v>170</v>
      </c>
      <c r="C1573" t="s">
        <v>170</v>
      </c>
      <c r="D1573" t="s">
        <v>170</v>
      </c>
      <c r="E1573" s="2">
        <v>190</v>
      </c>
      <c r="F1573" s="301">
        <v>8.2393755420641798E-2</v>
      </c>
      <c r="G1573" s="14">
        <v>75.151515151515099</v>
      </c>
      <c r="H1573" s="2">
        <v>294</v>
      </c>
      <c r="I1573" s="301">
        <v>8.5044836563494361E-2</v>
      </c>
      <c r="J1573" s="14">
        <v>160.606064</v>
      </c>
      <c r="L1573" t="s">
        <v>170</v>
      </c>
      <c r="M1573" t="s">
        <v>170</v>
      </c>
      <c r="N1573" t="s">
        <v>170</v>
      </c>
      <c r="O1573" s="2">
        <v>6168</v>
      </c>
      <c r="P1573" s="301">
        <v>2.3750481324605315E-2</v>
      </c>
      <c r="Q1573" s="14">
        <v>406.666666666666</v>
      </c>
      <c r="R1573" s="2">
        <v>6201</v>
      </c>
      <c r="S1573" s="301">
        <v>2.2668119141967275E-2</v>
      </c>
      <c r="T1573" s="14">
        <v>519.39390000000003</v>
      </c>
      <c r="V1573" t="s">
        <v>170</v>
      </c>
      <c r="W1573" t="s">
        <v>170</v>
      </c>
      <c r="X1573" t="s">
        <v>170</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L1574" s="18"/>
      <c r="M1574" s="18"/>
      <c r="N1574" s="18"/>
      <c r="O1574" s="18"/>
      <c r="P1574" s="18"/>
      <c r="Q1574" s="18"/>
      <c r="R1574" s="18"/>
      <c r="S1574" s="18"/>
      <c r="T1574" s="18"/>
      <c r="U1574" s="18"/>
      <c r="Y1574" s="2"/>
      <c r="Z1574" s="213"/>
      <c r="AA1574" s="14"/>
      <c r="AB1574" s="2"/>
      <c r="AC1574" s="213"/>
      <c r="AD1574" s="14"/>
    </row>
    <row r="1575" spans="1:31" ht="14.4" customHeight="1" x14ac:dyDescent="0.3">
      <c r="A1575" s="303" t="s">
        <v>2063</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208"/>
      <c r="W1575" s="208"/>
      <c r="X1575" s="208"/>
      <c r="Y1575" s="208"/>
      <c r="Z1575" s="208"/>
      <c r="AA1575" s="208"/>
      <c r="AB1575" s="208"/>
      <c r="AC1575" s="208"/>
      <c r="AD1575" s="208"/>
      <c r="AE1575" s="208"/>
    </row>
    <row r="1576" spans="1:31" x14ac:dyDescent="0.3">
      <c r="B1576" t="s">
        <v>170</v>
      </c>
      <c r="C1576" t="s">
        <v>170</v>
      </c>
      <c r="D1576" t="s">
        <v>170</v>
      </c>
      <c r="E1576" t="s">
        <v>170</v>
      </c>
      <c r="F1576" t="s">
        <v>170</v>
      </c>
      <c r="G1576" t="s">
        <v>170</v>
      </c>
      <c r="H1576" s="304" t="s">
        <v>1700</v>
      </c>
      <c r="I1576" s="304"/>
      <c r="J1576" s="304" t="s">
        <v>1701</v>
      </c>
      <c r="K1576" t="s">
        <v>170</v>
      </c>
      <c r="L1576" t="s">
        <v>170</v>
      </c>
      <c r="M1576" t="s">
        <v>170</v>
      </c>
      <c r="N1576" t="s">
        <v>170</v>
      </c>
      <c r="O1576" t="s">
        <v>170</v>
      </c>
      <c r="P1576" t="s">
        <v>170</v>
      </c>
      <c r="Q1576" t="s">
        <v>170</v>
      </c>
      <c r="R1576" s="304" t="s">
        <v>1700</v>
      </c>
      <c r="S1576" s="304"/>
      <c r="T1576" s="304" t="s">
        <v>1701</v>
      </c>
      <c r="U1576" t="s">
        <v>170</v>
      </c>
      <c r="V1576" s="200" t="s">
        <v>170</v>
      </c>
      <c r="W1576" s="200" t="s">
        <v>170</v>
      </c>
      <c r="X1576" s="200" t="s">
        <v>170</v>
      </c>
      <c r="Y1576" s="200" t="s">
        <v>170</v>
      </c>
      <c r="Z1576" s="200" t="s">
        <v>170</v>
      </c>
      <c r="AA1576" s="200" t="s">
        <v>170</v>
      </c>
      <c r="AB1576" s="209" t="s">
        <v>1700</v>
      </c>
      <c r="AC1576" s="210"/>
      <c r="AD1576" s="210" t="s">
        <v>1701</v>
      </c>
      <c r="AE1576" s="201" t="s">
        <v>170</v>
      </c>
    </row>
    <row r="1577" spans="1:31" x14ac:dyDescent="0.3">
      <c r="A1577" t="s">
        <v>178</v>
      </c>
      <c r="B1577" t="s">
        <v>170</v>
      </c>
      <c r="C1577" t="s">
        <v>170</v>
      </c>
      <c r="D1577" t="s">
        <v>170</v>
      </c>
      <c r="E1577" t="s">
        <v>170</v>
      </c>
      <c r="F1577" t="s">
        <v>170</v>
      </c>
      <c r="G1577" t="s">
        <v>170</v>
      </c>
      <c r="H1577" s="2">
        <v>3457</v>
      </c>
      <c r="I1577" t="s">
        <v>170</v>
      </c>
      <c r="J1577" s="14">
        <v>244.84848</v>
      </c>
      <c r="L1577" t="s">
        <v>170</v>
      </c>
      <c r="M1577" t="s">
        <v>170</v>
      </c>
      <c r="N1577" t="s">
        <v>170</v>
      </c>
      <c r="O1577" t="s">
        <v>170</v>
      </c>
      <c r="P1577" t="s">
        <v>170</v>
      </c>
      <c r="Q1577" t="s">
        <v>170</v>
      </c>
      <c r="R1577" s="2">
        <v>273556</v>
      </c>
      <c r="S1577" t="s">
        <v>170</v>
      </c>
      <c r="T1577" s="14">
        <v>804.24243200000001</v>
      </c>
      <c r="V1577" s="197" t="s">
        <v>170</v>
      </c>
      <c r="W1577" s="197" t="s">
        <v>170</v>
      </c>
      <c r="X1577" s="197" t="s">
        <v>170</v>
      </c>
      <c r="Y1577" s="197" t="s">
        <v>170</v>
      </c>
      <c r="Z1577" s="197" t="s">
        <v>170</v>
      </c>
      <c r="AA1577" s="197" t="s">
        <v>170</v>
      </c>
      <c r="AB1577" s="198">
        <v>13103114</v>
      </c>
      <c r="AC1577" s="197" t="s">
        <v>170</v>
      </c>
      <c r="AD1577" s="199">
        <v>11237.58</v>
      </c>
      <c r="AE1577" s="202"/>
    </row>
    <row r="1578" spans="1:31" x14ac:dyDescent="0.3">
      <c r="A1578" t="s">
        <v>2064</v>
      </c>
      <c r="B1578" t="s">
        <v>170</v>
      </c>
      <c r="C1578" t="s">
        <v>170</v>
      </c>
      <c r="D1578" t="s">
        <v>170</v>
      </c>
      <c r="E1578" t="s">
        <v>170</v>
      </c>
      <c r="F1578" t="s">
        <v>170</v>
      </c>
      <c r="G1578" t="s">
        <v>170</v>
      </c>
      <c r="H1578" s="2">
        <v>1179</v>
      </c>
      <c r="I1578" s="301">
        <v>0.34104715070870695</v>
      </c>
      <c r="J1578" s="14">
        <v>241.21212800000001</v>
      </c>
      <c r="L1578" t="s">
        <v>170</v>
      </c>
      <c r="M1578" t="s">
        <v>170</v>
      </c>
      <c r="N1578" t="s">
        <v>170</v>
      </c>
      <c r="O1578" t="s">
        <v>170</v>
      </c>
      <c r="P1578" t="s">
        <v>170</v>
      </c>
      <c r="Q1578" t="s">
        <v>170</v>
      </c>
      <c r="R1578" s="2">
        <v>138061</v>
      </c>
      <c r="S1578" s="301">
        <v>0.50469008173829122</v>
      </c>
      <c r="T1578" s="14">
        <v>1253.9394500000001</v>
      </c>
      <c r="V1578" s="197" t="s">
        <v>170</v>
      </c>
      <c r="W1578" s="197" t="s">
        <v>170</v>
      </c>
      <c r="X1578" s="197" t="s">
        <v>170</v>
      </c>
      <c r="Y1578" s="197" t="s">
        <v>170</v>
      </c>
      <c r="Z1578" s="197" t="s">
        <v>170</v>
      </c>
      <c r="AA1578" s="197" t="s">
        <v>170</v>
      </c>
      <c r="AB1578" s="198">
        <v>6510580</v>
      </c>
      <c r="AC1578" s="295">
        <v>0.497</v>
      </c>
      <c r="AD1578" s="199">
        <v>17161.21</v>
      </c>
      <c r="AE1578" s="202"/>
    </row>
    <row r="1579" spans="1:31" x14ac:dyDescent="0.3">
      <c r="A1579" t="s">
        <v>2065</v>
      </c>
      <c r="B1579" t="s">
        <v>170</v>
      </c>
      <c r="C1579" t="s">
        <v>170</v>
      </c>
      <c r="D1579" t="s">
        <v>170</v>
      </c>
      <c r="E1579" t="s">
        <v>170</v>
      </c>
      <c r="F1579" t="s">
        <v>170</v>
      </c>
      <c r="G1579" t="s">
        <v>170</v>
      </c>
      <c r="H1579" s="2">
        <v>398</v>
      </c>
      <c r="I1579" s="301">
        <v>0.11512872432745155</v>
      </c>
      <c r="J1579" s="14">
        <v>67.272729999999996</v>
      </c>
      <c r="L1579" t="s">
        <v>170</v>
      </c>
      <c r="M1579" t="s">
        <v>170</v>
      </c>
      <c r="N1579" t="s">
        <v>170</v>
      </c>
      <c r="O1579" t="s">
        <v>170</v>
      </c>
      <c r="P1579" t="s">
        <v>170</v>
      </c>
      <c r="Q1579" t="s">
        <v>170</v>
      </c>
      <c r="R1579" s="2">
        <v>67710</v>
      </c>
      <c r="S1579" s="301">
        <v>0.24751787568176167</v>
      </c>
      <c r="T1579" s="14">
        <v>1043.03027</v>
      </c>
      <c r="V1579" s="197" t="s">
        <v>170</v>
      </c>
      <c r="W1579" s="197" t="s">
        <v>170</v>
      </c>
      <c r="X1579" s="197" t="s">
        <v>170</v>
      </c>
      <c r="Y1579" s="197" t="s">
        <v>170</v>
      </c>
      <c r="Z1579" s="197" t="s">
        <v>170</v>
      </c>
      <c r="AA1579" s="197" t="s">
        <v>170</v>
      </c>
      <c r="AB1579" s="198">
        <v>2784123</v>
      </c>
      <c r="AC1579" s="295">
        <v>0.21199999999999999</v>
      </c>
      <c r="AD1579" s="199">
        <v>12146.67</v>
      </c>
      <c r="AE1579" s="202"/>
    </row>
    <row r="1580" spans="1:31" x14ac:dyDescent="0.3">
      <c r="A1580" t="s">
        <v>2066</v>
      </c>
      <c r="B1580" t="s">
        <v>170</v>
      </c>
      <c r="C1580" t="s">
        <v>170</v>
      </c>
      <c r="D1580" t="s">
        <v>170</v>
      </c>
      <c r="E1580" t="s">
        <v>170</v>
      </c>
      <c r="F1580" t="s">
        <v>170</v>
      </c>
      <c r="G1580" t="s">
        <v>170</v>
      </c>
      <c r="H1580" s="2">
        <v>781</v>
      </c>
      <c r="I1580" s="301">
        <v>0.22591842638125542</v>
      </c>
      <c r="J1580" s="14">
        <v>248.484848</v>
      </c>
      <c r="L1580" t="s">
        <v>170</v>
      </c>
      <c r="M1580" t="s">
        <v>170</v>
      </c>
      <c r="N1580" t="s">
        <v>170</v>
      </c>
      <c r="O1580" t="s">
        <v>170</v>
      </c>
      <c r="P1580" t="s">
        <v>170</v>
      </c>
      <c r="Q1580" t="s">
        <v>170</v>
      </c>
      <c r="R1580" s="2">
        <v>70351</v>
      </c>
      <c r="S1580" s="301">
        <v>0.25717220605652957</v>
      </c>
      <c r="T1580" s="14">
        <v>1112.12122</v>
      </c>
      <c r="V1580" s="197" t="s">
        <v>170</v>
      </c>
      <c r="W1580" s="197" t="s">
        <v>170</v>
      </c>
      <c r="X1580" s="197" t="s">
        <v>170</v>
      </c>
      <c r="Y1580" s="197" t="s">
        <v>170</v>
      </c>
      <c r="Z1580" s="197" t="s">
        <v>170</v>
      </c>
      <c r="AA1580" s="197" t="s">
        <v>170</v>
      </c>
      <c r="AB1580" s="198">
        <v>3726457</v>
      </c>
      <c r="AC1580" s="295">
        <v>0.28399999999999997</v>
      </c>
      <c r="AD1580" s="199">
        <v>8318.18</v>
      </c>
      <c r="AE1580" s="202"/>
    </row>
    <row r="1581" spans="1:31" x14ac:dyDescent="0.3">
      <c r="A1581" t="s">
        <v>2067</v>
      </c>
      <c r="B1581" t="s">
        <v>170</v>
      </c>
      <c r="C1581" t="s">
        <v>170</v>
      </c>
      <c r="D1581" t="s">
        <v>170</v>
      </c>
      <c r="E1581" t="s">
        <v>170</v>
      </c>
      <c r="F1581" t="s">
        <v>170</v>
      </c>
      <c r="G1581" t="s">
        <v>170</v>
      </c>
      <c r="H1581" s="2">
        <v>500</v>
      </c>
      <c r="I1581" s="301">
        <v>0.14463407578825571</v>
      </c>
      <c r="J1581" s="14">
        <v>207.878784</v>
      </c>
      <c r="L1581" t="s">
        <v>170</v>
      </c>
      <c r="M1581" t="s">
        <v>170</v>
      </c>
      <c r="N1581" t="s">
        <v>170</v>
      </c>
      <c r="O1581" t="s">
        <v>170</v>
      </c>
      <c r="P1581" t="s">
        <v>170</v>
      </c>
      <c r="Q1581" t="s">
        <v>170</v>
      </c>
      <c r="R1581" s="2">
        <v>22789</v>
      </c>
      <c r="S1581" s="301">
        <v>8.3306525903288547E-2</v>
      </c>
      <c r="T1581" s="14">
        <v>849.69695999999999</v>
      </c>
      <c r="V1581" s="197" t="s">
        <v>170</v>
      </c>
      <c r="W1581" s="197" t="s">
        <v>170</v>
      </c>
      <c r="X1581" s="197" t="s">
        <v>170</v>
      </c>
      <c r="Y1581" s="197" t="s">
        <v>170</v>
      </c>
      <c r="Z1581" s="197" t="s">
        <v>170</v>
      </c>
      <c r="AA1581" s="197" t="s">
        <v>170</v>
      </c>
      <c r="AB1581" s="198">
        <v>896192</v>
      </c>
      <c r="AC1581" s="295">
        <v>6.8000000000000005E-2</v>
      </c>
      <c r="AD1581" s="199">
        <v>4660</v>
      </c>
      <c r="AE1581" s="202"/>
    </row>
    <row r="1582" spans="1:31" x14ac:dyDescent="0.3">
      <c r="A1582" t="s">
        <v>2065</v>
      </c>
      <c r="B1582" t="s">
        <v>170</v>
      </c>
      <c r="C1582" t="s">
        <v>170</v>
      </c>
      <c r="D1582" t="s">
        <v>170</v>
      </c>
      <c r="E1582" t="s">
        <v>170</v>
      </c>
      <c r="F1582" t="s">
        <v>170</v>
      </c>
      <c r="G1582" t="s">
        <v>170</v>
      </c>
      <c r="H1582" s="2">
        <v>381</v>
      </c>
      <c r="I1582" s="301">
        <v>0.11021116575065085</v>
      </c>
      <c r="J1582" s="14">
        <v>193.33332799999999</v>
      </c>
      <c r="L1582" t="s">
        <v>170</v>
      </c>
      <c r="M1582" t="s">
        <v>170</v>
      </c>
      <c r="N1582" t="s">
        <v>170</v>
      </c>
      <c r="O1582" t="s">
        <v>170</v>
      </c>
      <c r="P1582" t="s">
        <v>170</v>
      </c>
      <c r="Q1582" t="s">
        <v>170</v>
      </c>
      <c r="R1582" s="2">
        <v>11762</v>
      </c>
      <c r="S1582" s="301">
        <v>4.2996680752752633E-2</v>
      </c>
      <c r="T1582" s="14">
        <v>566.06060000000002</v>
      </c>
      <c r="V1582" s="197" t="s">
        <v>170</v>
      </c>
      <c r="W1582" s="197" t="s">
        <v>170</v>
      </c>
      <c r="X1582" s="197" t="s">
        <v>170</v>
      </c>
      <c r="Y1582" s="197" t="s">
        <v>170</v>
      </c>
      <c r="Z1582" s="197" t="s">
        <v>170</v>
      </c>
      <c r="AA1582" s="197" t="s">
        <v>170</v>
      </c>
      <c r="AB1582" s="198">
        <v>327712</v>
      </c>
      <c r="AC1582" s="295">
        <v>2.5000000000000001E-2</v>
      </c>
      <c r="AD1582" s="199">
        <v>2955.76</v>
      </c>
      <c r="AE1582" s="202"/>
    </row>
    <row r="1583" spans="1:31" x14ac:dyDescent="0.3">
      <c r="A1583" t="s">
        <v>2066</v>
      </c>
      <c r="B1583" t="s">
        <v>170</v>
      </c>
      <c r="C1583" t="s">
        <v>170</v>
      </c>
      <c r="D1583" t="s">
        <v>170</v>
      </c>
      <c r="E1583" t="s">
        <v>170</v>
      </c>
      <c r="F1583" t="s">
        <v>170</v>
      </c>
      <c r="G1583" t="s">
        <v>170</v>
      </c>
      <c r="H1583" s="2">
        <v>119</v>
      </c>
      <c r="I1583" s="301">
        <v>3.4422910037604858E-2</v>
      </c>
      <c r="J1583" s="14">
        <v>98.181816100000006</v>
      </c>
      <c r="L1583" t="s">
        <v>170</v>
      </c>
      <c r="M1583" t="s">
        <v>170</v>
      </c>
      <c r="N1583" t="s">
        <v>170</v>
      </c>
      <c r="O1583" t="s">
        <v>170</v>
      </c>
      <c r="P1583" t="s">
        <v>170</v>
      </c>
      <c r="Q1583" t="s">
        <v>170</v>
      </c>
      <c r="R1583" s="2">
        <v>11027</v>
      </c>
      <c r="S1583" s="301">
        <v>4.0309845150535907E-2</v>
      </c>
      <c r="T1583" s="14">
        <v>627.27269999999999</v>
      </c>
      <c r="V1583" s="197" t="s">
        <v>170</v>
      </c>
      <c r="W1583" s="197" t="s">
        <v>170</v>
      </c>
      <c r="X1583" s="197" t="s">
        <v>170</v>
      </c>
      <c r="Y1583" s="197" t="s">
        <v>170</v>
      </c>
      <c r="Z1583" s="197" t="s">
        <v>170</v>
      </c>
      <c r="AA1583" s="197" t="s">
        <v>170</v>
      </c>
      <c r="AB1583" s="198">
        <v>568480</v>
      </c>
      <c r="AC1583" s="295">
        <v>4.2999999999999997E-2</v>
      </c>
      <c r="AD1583" s="199">
        <v>3708.48</v>
      </c>
      <c r="AE1583" s="202"/>
    </row>
    <row r="1584" spans="1:31" x14ac:dyDescent="0.3">
      <c r="A1584" t="s">
        <v>2068</v>
      </c>
      <c r="B1584" t="s">
        <v>170</v>
      </c>
      <c r="C1584" t="s">
        <v>170</v>
      </c>
      <c r="D1584" t="s">
        <v>170</v>
      </c>
      <c r="E1584" t="s">
        <v>170</v>
      </c>
      <c r="F1584" t="s">
        <v>170</v>
      </c>
      <c r="G1584" t="s">
        <v>170</v>
      </c>
      <c r="H1584" s="2">
        <v>723</v>
      </c>
      <c r="I1584" s="301">
        <v>0.20914087358981776</v>
      </c>
      <c r="J1584" s="14">
        <v>162.42424</v>
      </c>
      <c r="L1584" t="s">
        <v>170</v>
      </c>
      <c r="M1584" t="s">
        <v>170</v>
      </c>
      <c r="N1584" t="s">
        <v>170</v>
      </c>
      <c r="O1584" t="s">
        <v>170</v>
      </c>
      <c r="P1584" t="s">
        <v>170</v>
      </c>
      <c r="Q1584" t="s">
        <v>170</v>
      </c>
      <c r="R1584" s="2">
        <v>67058</v>
      </c>
      <c r="S1584" s="301">
        <v>0.2451344514468701</v>
      </c>
      <c r="T1584" s="14">
        <v>1098.1817599999999</v>
      </c>
      <c r="V1584" s="197" t="s">
        <v>170</v>
      </c>
      <c r="W1584" s="197" t="s">
        <v>170</v>
      </c>
      <c r="X1584" s="197" t="s">
        <v>170</v>
      </c>
      <c r="Y1584" s="197" t="s">
        <v>170</v>
      </c>
      <c r="Z1584" s="197" t="s">
        <v>170</v>
      </c>
      <c r="AA1584" s="197" t="s">
        <v>170</v>
      </c>
      <c r="AB1584" s="198">
        <v>3430426</v>
      </c>
      <c r="AC1584" s="295">
        <v>0.26200000000000001</v>
      </c>
      <c r="AD1584" s="199">
        <v>6859.39</v>
      </c>
      <c r="AE1584" s="202"/>
    </row>
    <row r="1585" spans="1:31" x14ac:dyDescent="0.3">
      <c r="A1585" t="s">
        <v>1303</v>
      </c>
      <c r="B1585" t="s">
        <v>170</v>
      </c>
      <c r="C1585" t="s">
        <v>170</v>
      </c>
      <c r="D1585" t="s">
        <v>170</v>
      </c>
      <c r="E1585" t="s">
        <v>170</v>
      </c>
      <c r="F1585" t="s">
        <v>170</v>
      </c>
      <c r="G1585" t="s">
        <v>170</v>
      </c>
      <c r="H1585" s="2">
        <v>395</v>
      </c>
      <c r="I1585" s="301">
        <v>0.11426091987272201</v>
      </c>
      <c r="J1585" s="14">
        <v>133.33332799999999</v>
      </c>
      <c r="L1585" t="s">
        <v>170</v>
      </c>
      <c r="M1585" t="s">
        <v>170</v>
      </c>
      <c r="N1585" t="s">
        <v>170</v>
      </c>
      <c r="O1585" t="s">
        <v>170</v>
      </c>
      <c r="P1585" t="s">
        <v>170</v>
      </c>
      <c r="Q1585" t="s">
        <v>170</v>
      </c>
      <c r="R1585" s="2">
        <v>28466</v>
      </c>
      <c r="S1585" s="301">
        <v>0.10405913231660062</v>
      </c>
      <c r="T1585" s="14">
        <v>682.42425500000002</v>
      </c>
      <c r="V1585" s="197" t="s">
        <v>170</v>
      </c>
      <c r="W1585" s="197" t="s">
        <v>170</v>
      </c>
      <c r="X1585" s="197" t="s">
        <v>170</v>
      </c>
      <c r="Y1585" s="197" t="s">
        <v>170</v>
      </c>
      <c r="Z1585" s="197" t="s">
        <v>170</v>
      </c>
      <c r="AA1585" s="197" t="s">
        <v>170</v>
      </c>
      <c r="AB1585" s="198">
        <v>1722600</v>
      </c>
      <c r="AC1585" s="295">
        <v>0.13100000000000001</v>
      </c>
      <c r="AD1585" s="199">
        <v>5187.2700000000004</v>
      </c>
      <c r="AE1585" s="202"/>
    </row>
    <row r="1586" spans="1:31" x14ac:dyDescent="0.3">
      <c r="A1586" t="s">
        <v>2065</v>
      </c>
      <c r="B1586" t="s">
        <v>170</v>
      </c>
      <c r="C1586" t="s">
        <v>170</v>
      </c>
      <c r="D1586" t="s">
        <v>170</v>
      </c>
      <c r="E1586" t="s">
        <v>170</v>
      </c>
      <c r="F1586" t="s">
        <v>170</v>
      </c>
      <c r="G1586" t="s">
        <v>170</v>
      </c>
      <c r="H1586" s="2">
        <v>147</v>
      </c>
      <c r="I1586" s="301">
        <v>4.252241828174718E-2</v>
      </c>
      <c r="J1586" s="14">
        <v>70.303030000000007</v>
      </c>
      <c r="L1586" t="s">
        <v>170</v>
      </c>
      <c r="M1586" t="s">
        <v>170</v>
      </c>
      <c r="N1586" t="s">
        <v>170</v>
      </c>
      <c r="O1586" t="s">
        <v>170</v>
      </c>
      <c r="P1586" t="s">
        <v>170</v>
      </c>
      <c r="Q1586" t="s">
        <v>170</v>
      </c>
      <c r="R1586" s="2">
        <v>18513</v>
      </c>
      <c r="S1586" s="301">
        <v>6.7675357148079374E-2</v>
      </c>
      <c r="T1586" s="14">
        <v>757.57574499999998</v>
      </c>
      <c r="V1586" s="197" t="s">
        <v>170</v>
      </c>
      <c r="W1586" s="197" t="s">
        <v>170</v>
      </c>
      <c r="X1586" s="197" t="s">
        <v>170</v>
      </c>
      <c r="Y1586" s="197" t="s">
        <v>170</v>
      </c>
      <c r="Z1586" s="197" t="s">
        <v>170</v>
      </c>
      <c r="AA1586" s="197" t="s">
        <v>170</v>
      </c>
      <c r="AB1586" s="198">
        <v>615734</v>
      </c>
      <c r="AC1586" s="295">
        <v>4.7E-2</v>
      </c>
      <c r="AD1586" s="199">
        <v>3340.61</v>
      </c>
      <c r="AE1586" s="202"/>
    </row>
    <row r="1587" spans="1:31" x14ac:dyDescent="0.3">
      <c r="A1587" t="s">
        <v>2069</v>
      </c>
      <c r="B1587" t="s">
        <v>170</v>
      </c>
      <c r="C1587" t="s">
        <v>170</v>
      </c>
      <c r="D1587" t="s">
        <v>170</v>
      </c>
      <c r="E1587" t="s">
        <v>170</v>
      </c>
      <c r="F1587" t="s">
        <v>170</v>
      </c>
      <c r="G1587" t="s">
        <v>170</v>
      </c>
      <c r="H1587" s="2">
        <v>154</v>
      </c>
      <c r="I1587" s="301">
        <v>4.4547295342782761E-2</v>
      </c>
      <c r="J1587" s="14">
        <v>78.181816100000006</v>
      </c>
      <c r="L1587" t="s">
        <v>170</v>
      </c>
      <c r="M1587" t="s">
        <v>170</v>
      </c>
      <c r="N1587" t="s">
        <v>170</v>
      </c>
      <c r="O1587" t="s">
        <v>170</v>
      </c>
      <c r="P1587" t="s">
        <v>170</v>
      </c>
      <c r="Q1587" t="s">
        <v>170</v>
      </c>
      <c r="R1587" s="2">
        <v>17810</v>
      </c>
      <c r="S1587" s="301">
        <v>6.5105499422421734E-2</v>
      </c>
      <c r="T1587" s="14">
        <v>616.96969999999999</v>
      </c>
      <c r="V1587" s="197" t="s">
        <v>170</v>
      </c>
      <c r="W1587" s="197" t="s">
        <v>170</v>
      </c>
      <c r="X1587" s="197" t="s">
        <v>170</v>
      </c>
      <c r="Y1587" s="197" t="s">
        <v>170</v>
      </c>
      <c r="Z1587" s="197" t="s">
        <v>170</v>
      </c>
      <c r="AA1587" s="197" t="s">
        <v>170</v>
      </c>
      <c r="AB1587" s="198">
        <v>858959</v>
      </c>
      <c r="AC1587" s="295">
        <v>6.6000000000000003E-2</v>
      </c>
      <c r="AD1587" s="199">
        <v>4071.52</v>
      </c>
      <c r="AE1587" s="202"/>
    </row>
    <row r="1588" spans="1:31" x14ac:dyDescent="0.3">
      <c r="A1588" t="s">
        <v>1305</v>
      </c>
      <c r="B1588" t="s">
        <v>170</v>
      </c>
      <c r="C1588" t="s">
        <v>170</v>
      </c>
      <c r="D1588" t="s">
        <v>170</v>
      </c>
      <c r="E1588" t="s">
        <v>170</v>
      </c>
      <c r="F1588" t="s">
        <v>170</v>
      </c>
      <c r="G1588" t="s">
        <v>170</v>
      </c>
      <c r="H1588" s="2">
        <v>27</v>
      </c>
      <c r="I1588" s="301">
        <v>7.8102400925658087E-3</v>
      </c>
      <c r="J1588" s="14">
        <v>24.848483999999999</v>
      </c>
      <c r="L1588" t="s">
        <v>170</v>
      </c>
      <c r="M1588" t="s">
        <v>170</v>
      </c>
      <c r="N1588" t="s">
        <v>170</v>
      </c>
      <c r="O1588" t="s">
        <v>170</v>
      </c>
      <c r="P1588" t="s">
        <v>170</v>
      </c>
      <c r="Q1588" t="s">
        <v>170</v>
      </c>
      <c r="R1588" s="2">
        <v>2269</v>
      </c>
      <c r="S1588" s="301">
        <v>8.2944625597683834E-3</v>
      </c>
      <c r="T1588" s="14">
        <v>263.03030000000001</v>
      </c>
      <c r="V1588" s="197" t="s">
        <v>170</v>
      </c>
      <c r="W1588" s="197" t="s">
        <v>170</v>
      </c>
      <c r="X1588" s="197" t="s">
        <v>170</v>
      </c>
      <c r="Y1588" s="197" t="s">
        <v>170</v>
      </c>
      <c r="Z1588" s="197" t="s">
        <v>170</v>
      </c>
      <c r="AA1588" s="197" t="s">
        <v>170</v>
      </c>
      <c r="AB1588" s="198">
        <v>233133</v>
      </c>
      <c r="AC1588" s="295">
        <v>1.7999999999999999E-2</v>
      </c>
      <c r="AD1588" s="199">
        <v>2655.15</v>
      </c>
      <c r="AE1588" s="202"/>
    </row>
    <row r="1589" spans="1:31" x14ac:dyDescent="0.3">
      <c r="A1589" t="s">
        <v>2070</v>
      </c>
      <c r="B1589" t="s">
        <v>170</v>
      </c>
      <c r="C1589" t="s">
        <v>170</v>
      </c>
      <c r="D1589" t="s">
        <v>170</v>
      </c>
      <c r="E1589" t="s">
        <v>170</v>
      </c>
      <c r="F1589" t="s">
        <v>170</v>
      </c>
      <c r="G1589" t="s">
        <v>170</v>
      </c>
      <c r="H1589" s="2">
        <v>1055</v>
      </c>
      <c r="I1589" s="301">
        <v>0.30517789991321953</v>
      </c>
      <c r="J1589" s="14">
        <v>242.42424</v>
      </c>
      <c r="L1589" t="s">
        <v>170</v>
      </c>
      <c r="M1589" t="s">
        <v>170</v>
      </c>
      <c r="N1589" t="s">
        <v>170</v>
      </c>
      <c r="O1589" t="s">
        <v>170</v>
      </c>
      <c r="P1589" t="s">
        <v>170</v>
      </c>
      <c r="Q1589" t="s">
        <v>170</v>
      </c>
      <c r="R1589" s="2">
        <v>45648</v>
      </c>
      <c r="S1589" s="301">
        <v>0.16686894091155011</v>
      </c>
      <c r="T1589" s="14">
        <v>1003.63635</v>
      </c>
      <c r="V1589" s="197" t="s">
        <v>170</v>
      </c>
      <c r="W1589" s="197" t="s">
        <v>170</v>
      </c>
      <c r="X1589" s="197" t="s">
        <v>170</v>
      </c>
      <c r="Y1589" s="197" t="s">
        <v>170</v>
      </c>
      <c r="Z1589" s="197" t="s">
        <v>170</v>
      </c>
      <c r="AA1589" s="197" t="s">
        <v>170</v>
      </c>
      <c r="AB1589" s="198">
        <v>2265916</v>
      </c>
      <c r="AC1589" s="295">
        <v>0.17299999999999999</v>
      </c>
      <c r="AD1589" s="199">
        <v>7329.09</v>
      </c>
      <c r="AE1589" s="202"/>
    </row>
    <row r="1590" spans="1:31" x14ac:dyDescent="0.3">
      <c r="A1590" t="s">
        <v>1303</v>
      </c>
      <c r="B1590" t="s">
        <v>170</v>
      </c>
      <c r="C1590" t="s">
        <v>170</v>
      </c>
      <c r="D1590" t="s">
        <v>170</v>
      </c>
      <c r="E1590" t="s">
        <v>170</v>
      </c>
      <c r="F1590" t="s">
        <v>170</v>
      </c>
      <c r="G1590" t="s">
        <v>170</v>
      </c>
      <c r="H1590" s="2">
        <v>928</v>
      </c>
      <c r="I1590" s="301">
        <v>0.26844084466300261</v>
      </c>
      <c r="J1590" s="14">
        <v>241.21212800000001</v>
      </c>
      <c r="L1590" t="s">
        <v>170</v>
      </c>
      <c r="M1590" t="s">
        <v>170</v>
      </c>
      <c r="N1590" t="s">
        <v>170</v>
      </c>
      <c r="O1590" t="s">
        <v>170</v>
      </c>
      <c r="P1590" t="s">
        <v>170</v>
      </c>
      <c r="Q1590" t="s">
        <v>170</v>
      </c>
      <c r="R1590" s="2">
        <v>28611</v>
      </c>
      <c r="S1590" s="301">
        <v>0.10458918831975902</v>
      </c>
      <c r="T1590" s="14">
        <v>773.93939999999998</v>
      </c>
      <c r="V1590" s="197" t="s">
        <v>170</v>
      </c>
      <c r="W1590" s="197" t="s">
        <v>170</v>
      </c>
      <c r="X1590" s="197" t="s">
        <v>170</v>
      </c>
      <c r="Y1590" s="197" t="s">
        <v>170</v>
      </c>
      <c r="Z1590" s="197" t="s">
        <v>170</v>
      </c>
      <c r="AA1590" s="197" t="s">
        <v>170</v>
      </c>
      <c r="AB1590" s="198">
        <v>1392219</v>
      </c>
      <c r="AC1590" s="295">
        <v>0.106</v>
      </c>
      <c r="AD1590" s="199">
        <v>4585.45</v>
      </c>
      <c r="AE1590" s="202"/>
    </row>
    <row r="1591" spans="1:31" x14ac:dyDescent="0.3">
      <c r="A1591" t="s">
        <v>2065</v>
      </c>
      <c r="B1591" t="s">
        <v>170</v>
      </c>
      <c r="C1591" t="s">
        <v>170</v>
      </c>
      <c r="D1591" t="s">
        <v>170</v>
      </c>
      <c r="E1591" t="s">
        <v>170</v>
      </c>
      <c r="F1591" t="s">
        <v>170</v>
      </c>
      <c r="G1591" t="s">
        <v>170</v>
      </c>
      <c r="H1591" s="2">
        <v>92</v>
      </c>
      <c r="I1591" s="301">
        <v>2.6612669945039052E-2</v>
      </c>
      <c r="J1591" s="14">
        <v>83.030304000000001</v>
      </c>
      <c r="L1591" t="s">
        <v>170</v>
      </c>
      <c r="M1591" t="s">
        <v>170</v>
      </c>
      <c r="N1591" t="s">
        <v>170</v>
      </c>
      <c r="O1591" t="s">
        <v>170</v>
      </c>
      <c r="P1591" t="s">
        <v>170</v>
      </c>
      <c r="Q1591" t="s">
        <v>170</v>
      </c>
      <c r="R1591" s="2">
        <v>4904</v>
      </c>
      <c r="S1591" s="301">
        <v>1.7926859582681424E-2</v>
      </c>
      <c r="T1591" s="14">
        <v>407.27273600000001</v>
      </c>
      <c r="V1591" s="197" t="s">
        <v>170</v>
      </c>
      <c r="W1591" s="197" t="s">
        <v>170</v>
      </c>
      <c r="X1591" s="197" t="s">
        <v>170</v>
      </c>
      <c r="Y1591" s="197" t="s">
        <v>170</v>
      </c>
      <c r="Z1591" s="197" t="s">
        <v>170</v>
      </c>
      <c r="AA1591" s="197" t="s">
        <v>170</v>
      </c>
      <c r="AB1591" s="198">
        <v>170832</v>
      </c>
      <c r="AC1591" s="295">
        <v>1.2999999999999999E-2</v>
      </c>
      <c r="AD1591" s="199">
        <v>2200</v>
      </c>
      <c r="AE1591" s="202"/>
    </row>
    <row r="1592" spans="1:31" x14ac:dyDescent="0.3">
      <c r="A1592" t="s">
        <v>2069</v>
      </c>
      <c r="B1592" t="s">
        <v>170</v>
      </c>
      <c r="C1592" t="s">
        <v>170</v>
      </c>
      <c r="D1592" t="s">
        <v>170</v>
      </c>
      <c r="E1592" t="s">
        <v>170</v>
      </c>
      <c r="F1592" t="s">
        <v>170</v>
      </c>
      <c r="G1592" t="s">
        <v>170</v>
      </c>
      <c r="H1592" s="2">
        <v>35</v>
      </c>
      <c r="I1592" s="301">
        <v>1.01243853051779E-2</v>
      </c>
      <c r="J1592" s="14">
        <v>35.757576</v>
      </c>
      <c r="L1592" t="s">
        <v>170</v>
      </c>
      <c r="M1592" t="s">
        <v>170</v>
      </c>
      <c r="N1592" t="s">
        <v>170</v>
      </c>
      <c r="O1592" t="s">
        <v>170</v>
      </c>
      <c r="P1592" t="s">
        <v>170</v>
      </c>
      <c r="Q1592" t="s">
        <v>170</v>
      </c>
      <c r="R1592" s="2">
        <v>8603</v>
      </c>
      <c r="S1592" s="301">
        <v>3.14487710011844E-2</v>
      </c>
      <c r="T1592" s="14">
        <v>507.27273600000001</v>
      </c>
      <c r="V1592" s="197" t="s">
        <v>170</v>
      </c>
      <c r="W1592" s="197" t="s">
        <v>170</v>
      </c>
      <c r="X1592" s="197" t="s">
        <v>170</v>
      </c>
      <c r="Y1592" s="197" t="s">
        <v>170</v>
      </c>
      <c r="Z1592" s="197" t="s">
        <v>170</v>
      </c>
      <c r="AA1592" s="197" t="s">
        <v>170</v>
      </c>
      <c r="AB1592" s="198">
        <v>414759</v>
      </c>
      <c r="AC1592" s="295">
        <v>3.2000000000000001E-2</v>
      </c>
      <c r="AD1592" s="199">
        <v>3192.73</v>
      </c>
      <c r="AE1592" s="202"/>
    </row>
    <row r="1593" spans="1:31" x14ac:dyDescent="0.3">
      <c r="A1593" t="s">
        <v>1305</v>
      </c>
      <c r="B1593" t="s">
        <v>170</v>
      </c>
      <c r="C1593" t="s">
        <v>170</v>
      </c>
      <c r="D1593" t="s">
        <v>170</v>
      </c>
      <c r="E1593" t="s">
        <v>170</v>
      </c>
      <c r="F1593" t="s">
        <v>170</v>
      </c>
      <c r="G1593" t="s">
        <v>170</v>
      </c>
      <c r="H1593" s="2">
        <v>0</v>
      </c>
      <c r="I1593" s="301">
        <v>0</v>
      </c>
      <c r="J1593" s="14">
        <v>11.515152</v>
      </c>
      <c r="L1593" t="s">
        <v>170</v>
      </c>
      <c r="M1593" t="s">
        <v>170</v>
      </c>
      <c r="N1593" t="s">
        <v>170</v>
      </c>
      <c r="O1593" t="s">
        <v>170</v>
      </c>
      <c r="P1593" t="s">
        <v>170</v>
      </c>
      <c r="Q1593" t="s">
        <v>170</v>
      </c>
      <c r="R1593" s="2">
        <v>3530</v>
      </c>
      <c r="S1593" s="301">
        <v>1.2904122007925251E-2</v>
      </c>
      <c r="T1593" s="14">
        <v>329.69695999999999</v>
      </c>
      <c r="V1593" s="203" t="s">
        <v>170</v>
      </c>
      <c r="W1593" s="203" t="s">
        <v>170</v>
      </c>
      <c r="X1593" s="203" t="s">
        <v>170</v>
      </c>
      <c r="Y1593" s="203" t="s">
        <v>170</v>
      </c>
      <c r="Z1593" s="203" t="s">
        <v>170</v>
      </c>
      <c r="AA1593" s="203" t="s">
        <v>170</v>
      </c>
      <c r="AB1593" s="204">
        <v>288106</v>
      </c>
      <c r="AC1593" s="296">
        <v>2.1999999999999999E-2</v>
      </c>
      <c r="AD1593" s="205">
        <v>3481.21</v>
      </c>
      <c r="AE1593" s="206"/>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4"/>
      <c r="B1" s="371" t="s">
        <v>1697</v>
      </c>
      <c r="C1" s="371"/>
      <c r="D1" s="371"/>
      <c r="E1" s="371"/>
      <c r="F1" s="371"/>
      <c r="G1" s="371"/>
      <c r="H1" s="350"/>
      <c r="I1" s="350"/>
      <c r="J1" s="350"/>
      <c r="K1" s="350"/>
      <c r="L1" s="214"/>
      <c r="M1" s="214"/>
      <c r="N1" s="214"/>
      <c r="O1" s="214"/>
      <c r="P1" s="214"/>
      <c r="Q1" s="214"/>
      <c r="R1" s="214"/>
      <c r="S1" s="214"/>
      <c r="T1" s="214"/>
      <c r="U1" s="214"/>
      <c r="V1" s="214"/>
      <c r="W1" s="214"/>
      <c r="X1" s="214"/>
      <c r="Y1" s="214"/>
      <c r="Z1" s="214"/>
      <c r="AA1" s="214"/>
      <c r="AB1" s="214"/>
      <c r="AC1" s="214"/>
      <c r="AD1" s="214"/>
      <c r="AE1" s="214"/>
    </row>
    <row r="2" spans="1:31" ht="40.5" customHeight="1" x14ac:dyDescent="0.3">
      <c r="A2" s="214" t="s">
        <v>170</v>
      </c>
      <c r="B2" s="373" t="str">
        <f>Population!B3</f>
        <v>City of Taft</v>
      </c>
      <c r="C2" s="373"/>
      <c r="D2" s="373"/>
      <c r="E2" s="373"/>
      <c r="F2" s="373"/>
      <c r="G2" s="373"/>
      <c r="H2" s="373"/>
      <c r="I2" s="373"/>
      <c r="J2" s="373"/>
      <c r="K2" s="373"/>
      <c r="L2" s="373" t="str">
        <f>Population!B4</f>
        <v>Kern County</v>
      </c>
      <c r="M2" s="373"/>
      <c r="N2" s="373"/>
      <c r="O2" s="373"/>
      <c r="P2" s="373"/>
      <c r="Q2" s="373"/>
      <c r="R2" s="373"/>
      <c r="S2" s="373"/>
      <c r="T2" s="373"/>
      <c r="U2" s="373"/>
      <c r="V2" s="373" t="s">
        <v>171</v>
      </c>
      <c r="W2" s="373"/>
      <c r="X2" s="373"/>
      <c r="Y2" s="373"/>
      <c r="Z2" s="373"/>
      <c r="AA2" s="373"/>
      <c r="AB2" s="373"/>
      <c r="AC2" s="373"/>
      <c r="AD2" s="373"/>
      <c r="AE2" s="373"/>
    </row>
    <row r="3" spans="1:31" ht="34.5" customHeight="1" x14ac:dyDescent="0.3">
      <c r="A3" s="214"/>
      <c r="B3" s="373">
        <v>2010</v>
      </c>
      <c r="C3" s="373"/>
      <c r="D3" s="373"/>
      <c r="E3" s="373">
        <v>2015</v>
      </c>
      <c r="F3" s="373"/>
      <c r="G3" s="373"/>
      <c r="H3" s="373">
        <v>2020</v>
      </c>
      <c r="I3" s="373"/>
      <c r="J3" s="373"/>
      <c r="K3" s="196" t="s">
        <v>1698</v>
      </c>
      <c r="L3" s="373">
        <v>2010</v>
      </c>
      <c r="M3" s="373"/>
      <c r="N3" s="373"/>
      <c r="O3" s="373">
        <v>2015</v>
      </c>
      <c r="P3" s="373"/>
      <c r="Q3" s="373"/>
      <c r="R3" s="373">
        <v>2020</v>
      </c>
      <c r="S3" s="373"/>
      <c r="T3" s="373"/>
      <c r="U3" s="196" t="s">
        <v>1698</v>
      </c>
      <c r="V3" s="373">
        <v>2010</v>
      </c>
      <c r="W3" s="373"/>
      <c r="X3" s="373"/>
      <c r="Y3" s="373">
        <v>2015</v>
      </c>
      <c r="Z3" s="373"/>
      <c r="AA3" s="373"/>
      <c r="AB3" s="373">
        <v>2020</v>
      </c>
      <c r="AC3" s="373"/>
      <c r="AD3" s="373"/>
      <c r="AE3" s="196" t="s">
        <v>1698</v>
      </c>
    </row>
    <row r="4" spans="1:31" x14ac:dyDescent="0.3">
      <c r="A4" s="372" t="s">
        <v>2071</v>
      </c>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row>
    <row r="5" spans="1:31" x14ac:dyDescent="0.3">
      <c r="A5" s="303" t="s">
        <v>4596</v>
      </c>
      <c r="B5" s="303"/>
      <c r="C5" s="303"/>
      <c r="D5" s="303"/>
      <c r="E5" s="303"/>
      <c r="F5" s="303"/>
      <c r="G5" s="303"/>
      <c r="H5" s="303"/>
      <c r="I5" s="303"/>
      <c r="J5" s="303"/>
      <c r="K5" s="303"/>
      <c r="L5" s="303"/>
      <c r="M5" s="303"/>
      <c r="N5" s="303"/>
      <c r="O5" s="303"/>
      <c r="P5" s="303"/>
      <c r="Q5" s="303"/>
      <c r="R5" s="303"/>
      <c r="S5" s="303"/>
      <c r="T5" s="303"/>
      <c r="U5" s="303"/>
      <c r="V5" s="226"/>
      <c r="W5" s="226"/>
      <c r="X5" s="226"/>
      <c r="Y5" s="226"/>
      <c r="Z5" s="226"/>
      <c r="AA5" s="226"/>
      <c r="AB5" s="226"/>
      <c r="AC5" s="226"/>
      <c r="AD5" s="226"/>
      <c r="AE5" s="226"/>
    </row>
    <row r="6" spans="1:31" x14ac:dyDescent="0.3">
      <c r="A6" t="s">
        <v>2072</v>
      </c>
      <c r="B6" s="15">
        <v>46324</v>
      </c>
      <c r="C6" t="s">
        <v>170</v>
      </c>
      <c r="D6" t="s">
        <v>170</v>
      </c>
      <c r="E6" s="15">
        <v>51369</v>
      </c>
      <c r="F6" t="s">
        <v>170</v>
      </c>
      <c r="G6" t="s">
        <v>170</v>
      </c>
      <c r="H6" s="15">
        <v>46980</v>
      </c>
      <c r="I6" t="s">
        <v>170</v>
      </c>
      <c r="J6" t="s">
        <v>170</v>
      </c>
      <c r="K6" s="301">
        <v>1.4161125982212244E-2</v>
      </c>
      <c r="L6" s="15">
        <v>47089</v>
      </c>
      <c r="M6" t="s">
        <v>170</v>
      </c>
      <c r="N6" t="s">
        <v>170</v>
      </c>
      <c r="O6" s="15">
        <v>49026</v>
      </c>
      <c r="P6" t="s">
        <v>170</v>
      </c>
      <c r="Q6" t="s">
        <v>170</v>
      </c>
      <c r="R6" s="15">
        <v>54851</v>
      </c>
      <c r="S6" t="s">
        <v>170</v>
      </c>
      <c r="T6" t="s">
        <v>170</v>
      </c>
      <c r="U6" s="301">
        <v>0.16483679840302407</v>
      </c>
      <c r="V6" s="215">
        <v>60883</v>
      </c>
      <c r="W6" s="214" t="s">
        <v>170</v>
      </c>
      <c r="X6" s="214" t="s">
        <v>170</v>
      </c>
      <c r="Y6" s="215">
        <v>61818</v>
      </c>
      <c r="Z6" s="214" t="s">
        <v>170</v>
      </c>
      <c r="AA6" s="214" t="s">
        <v>170</v>
      </c>
      <c r="AB6" s="215">
        <v>78672</v>
      </c>
      <c r="AC6" s="214" t="s">
        <v>170</v>
      </c>
      <c r="AD6" s="214" t="s">
        <v>170</v>
      </c>
      <c r="AE6" s="216">
        <v>0.29199999999999998</v>
      </c>
    </row>
    <row r="7" spans="1:31" x14ac:dyDescent="0.3">
      <c r="A7" s="18"/>
      <c r="B7" s="18"/>
      <c r="C7" s="18"/>
      <c r="D7" s="18"/>
      <c r="E7" s="18"/>
      <c r="F7" s="18"/>
      <c r="G7" s="18"/>
      <c r="H7" s="18"/>
      <c r="I7" s="18"/>
      <c r="J7" s="18"/>
      <c r="K7" s="18"/>
      <c r="L7" s="18"/>
      <c r="M7" s="18"/>
      <c r="N7" s="18"/>
      <c r="O7" s="18"/>
      <c r="P7" s="18"/>
      <c r="Q7" s="18"/>
      <c r="R7" s="18"/>
      <c r="S7" s="18"/>
      <c r="T7" s="18"/>
      <c r="U7" s="18"/>
      <c r="V7" s="225"/>
      <c r="W7" s="225"/>
      <c r="X7" s="225"/>
      <c r="Y7" s="225"/>
      <c r="Z7" s="225"/>
      <c r="AA7" s="225"/>
      <c r="AB7" s="225"/>
      <c r="AC7" s="225"/>
      <c r="AD7" s="225"/>
      <c r="AE7" s="225"/>
    </row>
    <row r="8" spans="1:31" x14ac:dyDescent="0.3">
      <c r="A8" s="303" t="s">
        <v>4597</v>
      </c>
      <c r="B8" s="303"/>
      <c r="C8" s="303"/>
      <c r="D8" s="303"/>
      <c r="E8" s="303"/>
      <c r="F8" s="303"/>
      <c r="G8" s="303"/>
      <c r="H8" s="303"/>
      <c r="I8" s="303"/>
      <c r="J8" s="303"/>
      <c r="K8" s="303"/>
      <c r="L8" s="303"/>
      <c r="M8" s="303"/>
      <c r="N8" s="303"/>
      <c r="O8" s="303"/>
      <c r="P8" s="303"/>
      <c r="Q8" s="303"/>
      <c r="R8" s="303"/>
      <c r="S8" s="303"/>
      <c r="T8" s="303"/>
      <c r="U8" s="303"/>
      <c r="V8" s="226"/>
      <c r="W8" s="226"/>
      <c r="X8" s="226"/>
      <c r="Y8" s="226"/>
      <c r="Z8" s="226"/>
      <c r="AA8" s="226"/>
      <c r="AB8" s="226"/>
      <c r="AC8" s="226"/>
      <c r="AD8" s="226"/>
      <c r="AE8" s="226"/>
    </row>
    <row r="9" spans="1:31" x14ac:dyDescent="0.3">
      <c r="A9" t="s">
        <v>2073</v>
      </c>
      <c r="B9" s="15">
        <v>46324</v>
      </c>
      <c r="C9" t="s">
        <v>170</v>
      </c>
      <c r="D9" t="s">
        <v>170</v>
      </c>
      <c r="E9" s="15">
        <v>51369</v>
      </c>
      <c r="F9" t="s">
        <v>170</v>
      </c>
      <c r="G9" t="s">
        <v>170</v>
      </c>
      <c r="H9" s="15">
        <v>46980</v>
      </c>
      <c r="I9" t="s">
        <v>170</v>
      </c>
      <c r="J9" t="s">
        <v>170</v>
      </c>
      <c r="K9" s="301">
        <v>1.4161125982212244E-2</v>
      </c>
      <c r="L9" s="15">
        <v>47089</v>
      </c>
      <c r="M9" t="s">
        <v>170</v>
      </c>
      <c r="N9" t="s">
        <v>170</v>
      </c>
      <c r="O9" s="15">
        <v>49026</v>
      </c>
      <c r="P9" t="s">
        <v>170</v>
      </c>
      <c r="Q9" t="s">
        <v>170</v>
      </c>
      <c r="R9" s="15">
        <v>54851</v>
      </c>
      <c r="S9" t="s">
        <v>170</v>
      </c>
      <c r="T9" t="s">
        <v>170</v>
      </c>
      <c r="U9" s="301">
        <v>0.16483679840302407</v>
      </c>
      <c r="V9" s="215">
        <v>60883</v>
      </c>
      <c r="W9" s="214" t="s">
        <v>170</v>
      </c>
      <c r="X9" s="214" t="s">
        <v>170</v>
      </c>
      <c r="Y9" s="215">
        <v>61818</v>
      </c>
      <c r="Z9" s="214" t="s">
        <v>170</v>
      </c>
      <c r="AA9" s="214" t="s">
        <v>170</v>
      </c>
      <c r="AB9" s="215">
        <v>78672</v>
      </c>
      <c r="AC9" s="214" t="s">
        <v>170</v>
      </c>
      <c r="AD9" s="214" t="s">
        <v>170</v>
      </c>
      <c r="AE9" s="216">
        <v>0.29199999999999998</v>
      </c>
    </row>
    <row r="10" spans="1:31" x14ac:dyDescent="0.3">
      <c r="A10" t="s">
        <v>2074</v>
      </c>
      <c r="B10" s="15">
        <v>47911</v>
      </c>
      <c r="C10" t="s">
        <v>170</v>
      </c>
      <c r="D10" t="s">
        <v>170</v>
      </c>
      <c r="E10" s="15">
        <v>51624</v>
      </c>
      <c r="F10" t="s">
        <v>170</v>
      </c>
      <c r="G10" t="s">
        <v>170</v>
      </c>
      <c r="H10" s="15">
        <v>60253</v>
      </c>
      <c r="I10" t="s">
        <v>170</v>
      </c>
      <c r="J10" t="s">
        <v>170</v>
      </c>
      <c r="K10" s="301">
        <v>0.25760263822504226</v>
      </c>
      <c r="L10" s="15">
        <v>49743</v>
      </c>
      <c r="M10" t="s">
        <v>170</v>
      </c>
      <c r="N10" t="s">
        <v>170</v>
      </c>
      <c r="O10" s="15">
        <v>50315</v>
      </c>
      <c r="P10" t="s">
        <v>170</v>
      </c>
      <c r="Q10" t="s">
        <v>170</v>
      </c>
      <c r="R10" s="15">
        <v>56954</v>
      </c>
      <c r="S10" t="s">
        <v>170</v>
      </c>
      <c r="T10" t="s">
        <v>170</v>
      </c>
      <c r="U10" s="301">
        <v>0.14496512072050338</v>
      </c>
      <c r="V10" s="215">
        <v>63933</v>
      </c>
      <c r="W10" s="214" t="s">
        <v>170</v>
      </c>
      <c r="X10" s="214" t="s">
        <v>170</v>
      </c>
      <c r="Y10" s="215">
        <v>64803</v>
      </c>
      <c r="Z10" s="214" t="s">
        <v>170</v>
      </c>
      <c r="AA10" s="214" t="s">
        <v>170</v>
      </c>
      <c r="AB10" s="215">
        <v>82157</v>
      </c>
      <c r="AC10" s="214" t="s">
        <v>170</v>
      </c>
      <c r="AD10" s="214" t="s">
        <v>170</v>
      </c>
      <c r="AE10" s="216">
        <v>0.28499999999999998</v>
      </c>
    </row>
    <row r="11" spans="1:31" x14ac:dyDescent="0.3">
      <c r="A11" t="s">
        <v>2075</v>
      </c>
      <c r="B11" t="s">
        <v>170</v>
      </c>
      <c r="C11" t="s">
        <v>170</v>
      </c>
      <c r="D11" t="s">
        <v>170</v>
      </c>
      <c r="E11" t="s">
        <v>170</v>
      </c>
      <c r="F11" t="s">
        <v>170</v>
      </c>
      <c r="G11" t="s">
        <v>170</v>
      </c>
      <c r="H11" t="s">
        <v>170</v>
      </c>
      <c r="I11" t="s">
        <v>170</v>
      </c>
      <c r="J11" t="s">
        <v>170</v>
      </c>
      <c r="L11" s="15">
        <v>33447</v>
      </c>
      <c r="M11" t="s">
        <v>170</v>
      </c>
      <c r="N11" t="s">
        <v>170</v>
      </c>
      <c r="O11" s="15">
        <v>32429</v>
      </c>
      <c r="P11" t="s">
        <v>170</v>
      </c>
      <c r="Q11" t="s">
        <v>170</v>
      </c>
      <c r="R11" s="15">
        <v>39422</v>
      </c>
      <c r="S11" t="s">
        <v>170</v>
      </c>
      <c r="T11" t="s">
        <v>170</v>
      </c>
      <c r="U11" s="301">
        <v>0.1786408347534906</v>
      </c>
      <c r="V11" s="215">
        <v>44127</v>
      </c>
      <c r="W11" s="214" t="s">
        <v>170</v>
      </c>
      <c r="X11" s="214" t="s">
        <v>170</v>
      </c>
      <c r="Y11" s="215">
        <v>43087</v>
      </c>
      <c r="Z11" s="214" t="s">
        <v>170</v>
      </c>
      <c r="AA11" s="214" t="s">
        <v>170</v>
      </c>
      <c r="AB11" s="215">
        <v>54976</v>
      </c>
      <c r="AC11" s="214" t="s">
        <v>170</v>
      </c>
      <c r="AD11" s="214" t="s">
        <v>170</v>
      </c>
      <c r="AE11" s="216">
        <v>0.246</v>
      </c>
    </row>
    <row r="12" spans="1:31" x14ac:dyDescent="0.3">
      <c r="A12" t="s">
        <v>2076</v>
      </c>
      <c r="B12" s="15">
        <v>103558</v>
      </c>
      <c r="C12" t="s">
        <v>170</v>
      </c>
      <c r="D12" t="s">
        <v>170</v>
      </c>
      <c r="E12" t="s">
        <v>170</v>
      </c>
      <c r="F12" t="s">
        <v>170</v>
      </c>
      <c r="G12" t="s">
        <v>170</v>
      </c>
      <c r="H12" t="s">
        <v>170</v>
      </c>
      <c r="I12" t="s">
        <v>170</v>
      </c>
      <c r="J12" t="s">
        <v>170</v>
      </c>
      <c r="L12" s="15">
        <v>42348</v>
      </c>
      <c r="M12" t="s">
        <v>170</v>
      </c>
      <c r="N12" t="s">
        <v>170</v>
      </c>
      <c r="O12" s="15">
        <v>33876</v>
      </c>
      <c r="P12" t="s">
        <v>170</v>
      </c>
      <c r="Q12" t="s">
        <v>170</v>
      </c>
      <c r="R12" s="15">
        <v>49412</v>
      </c>
      <c r="S12" t="s">
        <v>170</v>
      </c>
      <c r="T12" t="s">
        <v>170</v>
      </c>
      <c r="U12" s="301">
        <v>0.16680834986303958</v>
      </c>
      <c r="V12" s="215">
        <v>45491</v>
      </c>
      <c r="W12" s="214" t="s">
        <v>170</v>
      </c>
      <c r="X12" s="214" t="s">
        <v>170</v>
      </c>
      <c r="Y12" s="215">
        <v>45490</v>
      </c>
      <c r="Z12" s="214" t="s">
        <v>170</v>
      </c>
      <c r="AA12" s="214" t="s">
        <v>170</v>
      </c>
      <c r="AB12" s="215">
        <v>60182</v>
      </c>
      <c r="AC12" s="214" t="s">
        <v>170</v>
      </c>
      <c r="AD12" s="214" t="s">
        <v>170</v>
      </c>
      <c r="AE12" s="216">
        <v>0.32300000000000001</v>
      </c>
    </row>
    <row r="13" spans="1:31" x14ac:dyDescent="0.3">
      <c r="A13" t="s">
        <v>221</v>
      </c>
      <c r="B13" t="s">
        <v>170</v>
      </c>
      <c r="C13" t="s">
        <v>170</v>
      </c>
      <c r="D13" t="s">
        <v>170</v>
      </c>
      <c r="E13" t="s">
        <v>170</v>
      </c>
      <c r="F13" t="s">
        <v>170</v>
      </c>
      <c r="G13" t="s">
        <v>170</v>
      </c>
      <c r="H13" t="s">
        <v>170</v>
      </c>
      <c r="I13" t="s">
        <v>170</v>
      </c>
      <c r="J13" t="s">
        <v>170</v>
      </c>
      <c r="L13" s="15">
        <v>60228</v>
      </c>
      <c r="M13" t="s">
        <v>170</v>
      </c>
      <c r="N13" t="s">
        <v>170</v>
      </c>
      <c r="O13" s="15">
        <v>71908</v>
      </c>
      <c r="P13" t="s">
        <v>170</v>
      </c>
      <c r="Q13" t="s">
        <v>170</v>
      </c>
      <c r="R13" s="15">
        <v>74021</v>
      </c>
      <c r="S13" t="s">
        <v>170</v>
      </c>
      <c r="T13" t="s">
        <v>170</v>
      </c>
      <c r="U13" s="301">
        <v>0.22901308361559408</v>
      </c>
      <c r="V13" s="215">
        <v>74527</v>
      </c>
      <c r="W13" s="214" t="s">
        <v>170</v>
      </c>
      <c r="X13" s="214" t="s">
        <v>170</v>
      </c>
      <c r="Y13" s="215">
        <v>79260</v>
      </c>
      <c r="Z13" s="214" t="s">
        <v>170</v>
      </c>
      <c r="AA13" s="214" t="s">
        <v>170</v>
      </c>
      <c r="AB13" s="215">
        <v>101380</v>
      </c>
      <c r="AC13" s="214" t="s">
        <v>170</v>
      </c>
      <c r="AD13" s="214" t="s">
        <v>170</v>
      </c>
      <c r="AE13" s="216">
        <v>0.36</v>
      </c>
    </row>
    <row r="14" spans="1:31" x14ac:dyDescent="0.3">
      <c r="A14" t="s">
        <v>2077</v>
      </c>
      <c r="B14" t="s">
        <v>170</v>
      </c>
      <c r="C14" t="s">
        <v>170</v>
      </c>
      <c r="D14" t="s">
        <v>170</v>
      </c>
      <c r="E14" t="s">
        <v>170</v>
      </c>
      <c r="F14" t="s">
        <v>170</v>
      </c>
      <c r="G14" t="s">
        <v>170</v>
      </c>
      <c r="H14" t="s">
        <v>170</v>
      </c>
      <c r="I14" t="s">
        <v>170</v>
      </c>
      <c r="J14" t="s">
        <v>170</v>
      </c>
      <c r="L14" s="15">
        <v>55957</v>
      </c>
      <c r="M14" t="s">
        <v>170</v>
      </c>
      <c r="N14" t="s">
        <v>170</v>
      </c>
      <c r="O14" s="15">
        <v>35658</v>
      </c>
      <c r="P14" t="s">
        <v>170</v>
      </c>
      <c r="Q14" t="s">
        <v>170</v>
      </c>
      <c r="R14" s="15">
        <v>73750</v>
      </c>
      <c r="S14" t="s">
        <v>170</v>
      </c>
      <c r="T14" t="s">
        <v>170</v>
      </c>
      <c r="U14" s="301">
        <v>0.31797630323283949</v>
      </c>
      <c r="V14" s="215">
        <v>65168</v>
      </c>
      <c r="W14" s="214" t="s">
        <v>170</v>
      </c>
      <c r="X14" s="214" t="s">
        <v>170</v>
      </c>
      <c r="Y14" s="215">
        <v>60717</v>
      </c>
      <c r="Z14" s="214" t="s">
        <v>170</v>
      </c>
      <c r="AA14" s="214" t="s">
        <v>170</v>
      </c>
      <c r="AB14" s="215">
        <v>81682</v>
      </c>
      <c r="AC14" s="214" t="s">
        <v>170</v>
      </c>
      <c r="AD14" s="214" t="s">
        <v>170</v>
      </c>
      <c r="AE14" s="216">
        <v>0.253</v>
      </c>
    </row>
    <row r="15" spans="1:31" x14ac:dyDescent="0.3">
      <c r="A15" t="s">
        <v>2078</v>
      </c>
      <c r="B15" s="15">
        <v>40208</v>
      </c>
      <c r="C15" t="s">
        <v>170</v>
      </c>
      <c r="D15" t="s">
        <v>170</v>
      </c>
      <c r="E15" s="15">
        <v>65495</v>
      </c>
      <c r="F15" t="s">
        <v>170</v>
      </c>
      <c r="G15" t="s">
        <v>170</v>
      </c>
      <c r="H15" t="s">
        <v>170</v>
      </c>
      <c r="I15" t="s">
        <v>170</v>
      </c>
      <c r="J15" t="s">
        <v>170</v>
      </c>
      <c r="L15" s="15">
        <v>40929</v>
      </c>
      <c r="M15" t="s">
        <v>170</v>
      </c>
      <c r="N15" t="s">
        <v>170</v>
      </c>
      <c r="O15" s="15">
        <v>42705</v>
      </c>
      <c r="P15" t="s">
        <v>170</v>
      </c>
      <c r="Q15" t="s">
        <v>170</v>
      </c>
      <c r="R15" s="15">
        <v>49168</v>
      </c>
      <c r="S15" t="s">
        <v>170</v>
      </c>
      <c r="T15" t="s">
        <v>170</v>
      </c>
      <c r="U15" s="301">
        <v>0.20129981186933471</v>
      </c>
      <c r="V15" s="215">
        <v>46613</v>
      </c>
      <c r="W15" s="214" t="s">
        <v>170</v>
      </c>
      <c r="X15" s="214" t="s">
        <v>170</v>
      </c>
      <c r="Y15" s="215">
        <v>45252</v>
      </c>
      <c r="Z15" s="214" t="s">
        <v>170</v>
      </c>
      <c r="AA15" s="214" t="s">
        <v>170</v>
      </c>
      <c r="AB15" s="215">
        <v>59287</v>
      </c>
      <c r="AC15" s="214" t="s">
        <v>170</v>
      </c>
      <c r="AD15" s="214" t="s">
        <v>170</v>
      </c>
      <c r="AE15" s="216">
        <v>0.27200000000000002</v>
      </c>
    </row>
    <row r="16" spans="1:31" x14ac:dyDescent="0.3">
      <c r="A16" t="s">
        <v>2079</v>
      </c>
      <c r="B16" s="15">
        <v>12014</v>
      </c>
      <c r="C16" t="s">
        <v>170</v>
      </c>
      <c r="D16" t="s">
        <v>170</v>
      </c>
      <c r="E16" t="s">
        <v>170</v>
      </c>
      <c r="F16" t="s">
        <v>170</v>
      </c>
      <c r="G16" t="s">
        <v>170</v>
      </c>
      <c r="H16" t="s">
        <v>170</v>
      </c>
      <c r="I16" t="s">
        <v>170</v>
      </c>
      <c r="J16" t="s">
        <v>170</v>
      </c>
      <c r="L16" s="15">
        <v>43591</v>
      </c>
      <c r="M16" t="s">
        <v>170</v>
      </c>
      <c r="N16" t="s">
        <v>170</v>
      </c>
      <c r="O16" s="15">
        <v>51250</v>
      </c>
      <c r="P16" t="s">
        <v>170</v>
      </c>
      <c r="Q16" t="s">
        <v>170</v>
      </c>
      <c r="R16" s="15">
        <v>49484</v>
      </c>
      <c r="S16" t="s">
        <v>170</v>
      </c>
      <c r="T16" t="s">
        <v>170</v>
      </c>
      <c r="U16" s="301">
        <v>0.13518845633272925</v>
      </c>
      <c r="V16" s="215">
        <v>57908</v>
      </c>
      <c r="W16" s="214" t="s">
        <v>170</v>
      </c>
      <c r="X16" s="214" t="s">
        <v>170</v>
      </c>
      <c r="Y16" s="215">
        <v>59807</v>
      </c>
      <c r="Z16" s="214" t="s">
        <v>170</v>
      </c>
      <c r="AA16" s="214" t="s">
        <v>170</v>
      </c>
      <c r="AB16" s="215">
        <v>76733</v>
      </c>
      <c r="AC16" s="214" t="s">
        <v>170</v>
      </c>
      <c r="AD16" s="214" t="s">
        <v>170</v>
      </c>
      <c r="AE16" s="216">
        <v>0.32500000000000001</v>
      </c>
    </row>
    <row r="17" spans="1:31" x14ac:dyDescent="0.3">
      <c r="A17" t="s">
        <v>2080</v>
      </c>
      <c r="B17" s="15">
        <v>51694</v>
      </c>
      <c r="C17" t="s">
        <v>170</v>
      </c>
      <c r="D17" t="s">
        <v>170</v>
      </c>
      <c r="E17" s="15">
        <v>41383</v>
      </c>
      <c r="F17" t="s">
        <v>170</v>
      </c>
      <c r="G17" t="s">
        <v>170</v>
      </c>
      <c r="H17" s="15">
        <v>45113</v>
      </c>
      <c r="I17" t="s">
        <v>170</v>
      </c>
      <c r="J17" t="s">
        <v>170</v>
      </c>
      <c r="K17" s="301">
        <v>-0.1273068441211746</v>
      </c>
      <c r="L17" s="15">
        <v>38933</v>
      </c>
      <c r="M17" t="s">
        <v>170</v>
      </c>
      <c r="N17" t="s">
        <v>170</v>
      </c>
      <c r="O17" s="15">
        <v>39686</v>
      </c>
      <c r="P17" t="s">
        <v>170</v>
      </c>
      <c r="Q17" t="s">
        <v>170</v>
      </c>
      <c r="R17" s="15">
        <v>47095</v>
      </c>
      <c r="S17" t="s">
        <v>170</v>
      </c>
      <c r="T17" t="s">
        <v>170</v>
      </c>
      <c r="U17" s="301">
        <v>0.20964220584080343</v>
      </c>
      <c r="V17" s="215">
        <v>47180</v>
      </c>
      <c r="W17" s="214" t="s">
        <v>170</v>
      </c>
      <c r="X17" s="214" t="s">
        <v>170</v>
      </c>
      <c r="Y17" s="215">
        <v>47393</v>
      </c>
      <c r="Z17" s="214" t="s">
        <v>170</v>
      </c>
      <c r="AA17" s="214" t="s">
        <v>170</v>
      </c>
      <c r="AB17" s="215">
        <v>62330</v>
      </c>
      <c r="AC17" s="214" t="s">
        <v>170</v>
      </c>
      <c r="AD17" s="214" t="s">
        <v>170</v>
      </c>
      <c r="AE17" s="216">
        <v>0.32100000000000001</v>
      </c>
    </row>
    <row r="18" spans="1:31" x14ac:dyDescent="0.3">
      <c r="A18" t="s">
        <v>2081</v>
      </c>
      <c r="B18" s="15">
        <v>41518</v>
      </c>
      <c r="C18" t="s">
        <v>170</v>
      </c>
      <c r="D18" t="s">
        <v>170</v>
      </c>
      <c r="E18" s="15">
        <v>52372</v>
      </c>
      <c r="F18" t="s">
        <v>170</v>
      </c>
      <c r="G18" t="s">
        <v>170</v>
      </c>
      <c r="H18" s="15">
        <v>61622</v>
      </c>
      <c r="I18" t="s">
        <v>170</v>
      </c>
      <c r="J18" t="s">
        <v>170</v>
      </c>
      <c r="K18" s="301">
        <v>0.48422371019798643</v>
      </c>
      <c r="L18" s="15">
        <v>56678</v>
      </c>
      <c r="M18" t="s">
        <v>170</v>
      </c>
      <c r="N18" t="s">
        <v>170</v>
      </c>
      <c r="O18" s="15">
        <v>60244</v>
      </c>
      <c r="P18" t="s">
        <v>170</v>
      </c>
      <c r="Q18" t="s">
        <v>170</v>
      </c>
      <c r="R18" s="15">
        <v>66163</v>
      </c>
      <c r="S18" t="s">
        <v>170</v>
      </c>
      <c r="T18" t="s">
        <v>170</v>
      </c>
      <c r="U18" s="301">
        <v>0.16734888316454355</v>
      </c>
      <c r="V18" s="215">
        <v>70414</v>
      </c>
      <c r="W18" s="214" t="s">
        <v>170</v>
      </c>
      <c r="X18" s="214" t="s">
        <v>170</v>
      </c>
      <c r="Y18" s="215">
        <v>72741</v>
      </c>
      <c r="Z18" s="214" t="s">
        <v>170</v>
      </c>
      <c r="AA18" s="214" t="s">
        <v>170</v>
      </c>
      <c r="AB18" s="215">
        <v>90496</v>
      </c>
      <c r="AC18" s="214" t="s">
        <v>170</v>
      </c>
      <c r="AD18" s="214" t="s">
        <v>170</v>
      </c>
      <c r="AE18" s="216">
        <v>0.28499999999999998</v>
      </c>
    </row>
    <row r="19" spans="1:31" x14ac:dyDescent="0.3">
      <c r="A19" s="18"/>
      <c r="B19" s="18"/>
      <c r="C19" s="18"/>
      <c r="D19" s="18"/>
      <c r="E19" s="18"/>
      <c r="F19" s="18"/>
      <c r="G19" s="18"/>
      <c r="H19" s="18"/>
      <c r="I19" s="18"/>
      <c r="J19" s="18"/>
      <c r="K19" s="18"/>
      <c r="L19" s="18"/>
      <c r="M19" s="18"/>
      <c r="N19" s="18"/>
      <c r="O19" s="18"/>
      <c r="P19" s="18"/>
      <c r="Q19" s="18"/>
      <c r="R19" s="18"/>
      <c r="S19" s="18"/>
      <c r="T19" s="18"/>
      <c r="U19" s="18"/>
      <c r="V19" s="225"/>
      <c r="W19" s="225"/>
      <c r="X19" s="225"/>
      <c r="Y19" s="225"/>
      <c r="Z19" s="225"/>
      <c r="AA19" s="225"/>
      <c r="AB19" s="225"/>
      <c r="AC19" s="225"/>
      <c r="AD19" s="225"/>
      <c r="AE19" s="225"/>
    </row>
    <row r="20" spans="1:31" x14ac:dyDescent="0.3">
      <c r="A20" s="303" t="s">
        <v>2082</v>
      </c>
      <c r="B20" s="303"/>
      <c r="C20" s="303"/>
      <c r="D20" s="303"/>
      <c r="E20" s="303"/>
      <c r="F20" s="303"/>
      <c r="G20" s="303"/>
      <c r="H20" s="303"/>
      <c r="I20" s="303"/>
      <c r="J20" s="303"/>
      <c r="K20" s="303"/>
      <c r="L20" s="303"/>
      <c r="M20" s="303"/>
      <c r="N20" s="303"/>
      <c r="O20" s="303"/>
      <c r="P20" s="303"/>
      <c r="Q20" s="303"/>
      <c r="R20" s="303"/>
      <c r="S20" s="303"/>
      <c r="T20" s="303"/>
      <c r="U20" s="303"/>
      <c r="V20" s="224"/>
      <c r="W20" s="224"/>
      <c r="X20" s="224"/>
      <c r="Y20" s="224"/>
      <c r="Z20" s="224"/>
      <c r="AA20" s="224"/>
      <c r="AB20" s="224"/>
      <c r="AC20" s="224"/>
      <c r="AD20" s="224"/>
      <c r="AE20" s="224"/>
    </row>
    <row r="21" spans="1:31" x14ac:dyDescent="0.3">
      <c r="A21" t="s">
        <v>2083</v>
      </c>
      <c r="B21" s="15">
        <v>203300</v>
      </c>
      <c r="C21" t="s">
        <v>170</v>
      </c>
      <c r="D21" t="s">
        <v>170</v>
      </c>
      <c r="E21" s="15">
        <v>139000</v>
      </c>
      <c r="F21" t="s">
        <v>170</v>
      </c>
      <c r="G21" t="s">
        <v>170</v>
      </c>
      <c r="H21" s="15">
        <v>182200</v>
      </c>
      <c r="I21" t="s">
        <v>170</v>
      </c>
      <c r="J21" t="s">
        <v>170</v>
      </c>
      <c r="K21" s="301">
        <v>-0.10378750614854894</v>
      </c>
      <c r="L21" s="15">
        <v>217100</v>
      </c>
      <c r="M21" t="s">
        <v>170</v>
      </c>
      <c r="N21" t="s">
        <v>170</v>
      </c>
      <c r="O21" s="15">
        <v>167400</v>
      </c>
      <c r="P21" t="s">
        <v>170</v>
      </c>
      <c r="Q21" t="s">
        <v>170</v>
      </c>
      <c r="R21" s="15">
        <v>226600</v>
      </c>
      <c r="S21" t="s">
        <v>170</v>
      </c>
      <c r="T21" t="s">
        <v>170</v>
      </c>
      <c r="U21" s="301">
        <v>4.3758636573007832E-2</v>
      </c>
      <c r="V21" s="219">
        <v>458500</v>
      </c>
      <c r="W21" s="197" t="s">
        <v>170</v>
      </c>
      <c r="X21" s="197" t="s">
        <v>170</v>
      </c>
      <c r="Y21" s="219">
        <v>385500</v>
      </c>
      <c r="Z21" s="197" t="s">
        <v>170</v>
      </c>
      <c r="AA21" s="197" t="s">
        <v>170</v>
      </c>
      <c r="AB21" s="219">
        <v>538500</v>
      </c>
      <c r="AC21" s="197" t="s">
        <v>170</v>
      </c>
      <c r="AD21" s="197" t="s">
        <v>170</v>
      </c>
      <c r="AE21" s="220">
        <v>0.17399999999999999</v>
      </c>
    </row>
    <row r="22" spans="1:31" x14ac:dyDescent="0.3">
      <c r="A22" s="18"/>
      <c r="B22" s="18"/>
      <c r="C22" s="18"/>
      <c r="D22" s="18"/>
      <c r="E22" s="18"/>
      <c r="F22" s="18"/>
      <c r="G22" s="18"/>
      <c r="H22" s="18"/>
      <c r="I22" s="18"/>
      <c r="J22" s="18"/>
      <c r="K22" s="18"/>
      <c r="L22" s="18"/>
      <c r="M22" s="18"/>
      <c r="N22" s="18"/>
      <c r="O22" s="18"/>
      <c r="P22" s="18"/>
      <c r="Q22" s="18"/>
      <c r="R22" s="18"/>
      <c r="S22" s="18"/>
      <c r="T22" s="18"/>
      <c r="U22" s="18"/>
      <c r="V22" s="200"/>
      <c r="W22" s="200"/>
      <c r="X22" s="200"/>
      <c r="Y22" s="200"/>
      <c r="Z22" s="200"/>
      <c r="AA22" s="200"/>
      <c r="AB22" s="200"/>
      <c r="AC22" s="200"/>
      <c r="AD22" s="200"/>
      <c r="AE22" s="200"/>
    </row>
    <row r="23" spans="1:31" x14ac:dyDescent="0.3">
      <c r="A23" s="303" t="s">
        <v>2084</v>
      </c>
      <c r="B23" s="303"/>
      <c r="C23" s="303"/>
      <c r="D23" s="303"/>
      <c r="E23" s="303"/>
      <c r="F23" s="303"/>
      <c r="G23" s="303"/>
      <c r="H23" s="303"/>
      <c r="I23" s="303"/>
      <c r="J23" s="303"/>
      <c r="K23" s="303"/>
      <c r="L23" s="303"/>
      <c r="M23" s="303"/>
      <c r="N23" s="303"/>
      <c r="O23" s="303"/>
      <c r="P23" s="303"/>
      <c r="Q23" s="303"/>
      <c r="R23" s="303"/>
      <c r="S23" s="303"/>
      <c r="T23" s="303"/>
      <c r="U23" s="303"/>
      <c r="V23" s="224"/>
      <c r="W23" s="224"/>
      <c r="X23" s="224"/>
      <c r="Y23" s="224"/>
      <c r="Z23" s="224"/>
      <c r="AA23" s="224"/>
      <c r="AB23" s="224"/>
      <c r="AC23" s="224"/>
      <c r="AD23" s="224"/>
      <c r="AE23" s="224"/>
    </row>
    <row r="24" spans="1:31" x14ac:dyDescent="0.3">
      <c r="A24" t="s">
        <v>1413</v>
      </c>
      <c r="B24" s="15">
        <v>652</v>
      </c>
      <c r="C24" t="s">
        <v>170</v>
      </c>
      <c r="D24" t="s">
        <v>170</v>
      </c>
      <c r="E24" s="15">
        <v>813</v>
      </c>
      <c r="F24" t="s">
        <v>170</v>
      </c>
      <c r="G24" t="s">
        <v>170</v>
      </c>
      <c r="H24" s="15">
        <v>783</v>
      </c>
      <c r="I24" t="s">
        <v>170</v>
      </c>
      <c r="J24" t="s">
        <v>170</v>
      </c>
      <c r="K24" s="301">
        <v>0.20092024539877301</v>
      </c>
      <c r="L24" s="15">
        <v>810</v>
      </c>
      <c r="M24" t="s">
        <v>170</v>
      </c>
      <c r="N24" t="s">
        <v>170</v>
      </c>
      <c r="O24" s="15">
        <v>888</v>
      </c>
      <c r="P24" t="s">
        <v>170</v>
      </c>
      <c r="Q24" t="s">
        <v>170</v>
      </c>
      <c r="R24" s="15">
        <v>994</v>
      </c>
      <c r="S24" t="s">
        <v>170</v>
      </c>
      <c r="T24" t="s">
        <v>170</v>
      </c>
      <c r="U24" s="301">
        <v>0.2271604938271605</v>
      </c>
      <c r="V24" s="219">
        <v>1147</v>
      </c>
      <c r="W24" s="197" t="s">
        <v>170</v>
      </c>
      <c r="X24" s="197" t="s">
        <v>170</v>
      </c>
      <c r="Y24" s="219">
        <v>1255</v>
      </c>
      <c r="Z24" s="197" t="s">
        <v>170</v>
      </c>
      <c r="AA24" s="197" t="s">
        <v>170</v>
      </c>
      <c r="AB24" s="219">
        <v>1586</v>
      </c>
      <c r="AC24" s="197" t="s">
        <v>170</v>
      </c>
      <c r="AD24" s="197" t="s">
        <v>170</v>
      </c>
      <c r="AE24" s="220">
        <v>0.38300000000000001</v>
      </c>
    </row>
    <row r="25" spans="1:31" x14ac:dyDescent="0.3">
      <c r="A25" s="18"/>
      <c r="B25" s="18"/>
      <c r="C25" s="18"/>
      <c r="D25" s="18"/>
      <c r="E25" s="18"/>
      <c r="F25" s="18"/>
      <c r="G25" s="18"/>
      <c r="H25" s="18"/>
      <c r="I25" s="18"/>
      <c r="J25" s="18"/>
      <c r="K25" s="18"/>
      <c r="L25" s="18"/>
      <c r="M25" s="18"/>
      <c r="N25" s="18"/>
      <c r="O25" s="18"/>
      <c r="P25" s="18"/>
      <c r="Q25" s="18"/>
      <c r="R25" s="18"/>
      <c r="S25" s="18"/>
      <c r="T25" s="18"/>
      <c r="U25" s="18"/>
      <c r="V25" s="200"/>
      <c r="W25" s="200"/>
      <c r="X25" s="200"/>
      <c r="Y25" s="200"/>
      <c r="Z25" s="200"/>
      <c r="AA25" s="200"/>
      <c r="AB25" s="200"/>
      <c r="AC25" s="200"/>
      <c r="AD25" s="200"/>
      <c r="AE25" s="200"/>
    </row>
    <row r="26" spans="1:31" x14ac:dyDescent="0.3">
      <c r="A26" s="303" t="s">
        <v>2443</v>
      </c>
      <c r="B26" s="303"/>
      <c r="C26" s="303"/>
      <c r="D26" s="303"/>
      <c r="E26" s="303"/>
      <c r="F26" s="303"/>
      <c r="G26" s="303"/>
      <c r="H26" s="303"/>
      <c r="I26" s="303"/>
      <c r="J26" s="303"/>
      <c r="K26" s="303"/>
      <c r="L26" s="303"/>
      <c r="M26" s="303"/>
      <c r="N26" s="303"/>
      <c r="O26" s="303"/>
      <c r="P26" s="303"/>
      <c r="Q26" s="303"/>
      <c r="R26" s="303"/>
      <c r="S26" s="303"/>
      <c r="T26" s="303"/>
      <c r="U26" s="303"/>
      <c r="V26" s="224"/>
      <c r="W26" s="224"/>
      <c r="X26" s="224"/>
      <c r="Y26" s="224"/>
      <c r="Z26" s="224"/>
      <c r="AA26" s="224"/>
      <c r="AB26" s="224"/>
      <c r="AC26" s="224"/>
      <c r="AD26" s="224"/>
      <c r="AE26" s="224"/>
    </row>
    <row r="27" spans="1:31" ht="28.8" x14ac:dyDescent="0.3">
      <c r="B27" s="304" t="s">
        <v>1700</v>
      </c>
      <c r="C27" s="304"/>
      <c r="D27" s="304" t="s">
        <v>1701</v>
      </c>
      <c r="E27" s="304" t="s">
        <v>1700</v>
      </c>
      <c r="F27" s="304"/>
      <c r="G27" s="304" t="s">
        <v>1701</v>
      </c>
      <c r="H27" s="304" t="s">
        <v>1700</v>
      </c>
      <c r="I27" s="304"/>
      <c r="J27" s="304" t="s">
        <v>1701</v>
      </c>
      <c r="K27" t="s">
        <v>170</v>
      </c>
      <c r="L27" s="304" t="s">
        <v>1700</v>
      </c>
      <c r="M27" s="304"/>
      <c r="N27" s="304" t="s">
        <v>1701</v>
      </c>
      <c r="O27" s="304" t="s">
        <v>1700</v>
      </c>
      <c r="P27" s="304"/>
      <c r="Q27" s="304" t="s">
        <v>1701</v>
      </c>
      <c r="R27" s="304" t="s">
        <v>1700</v>
      </c>
      <c r="S27" s="304"/>
      <c r="T27" s="304" t="s">
        <v>1701</v>
      </c>
      <c r="U27" t="s">
        <v>170</v>
      </c>
      <c r="V27" s="221" t="s">
        <v>1700</v>
      </c>
      <c r="W27" s="222"/>
      <c r="X27" s="222" t="s">
        <v>1701</v>
      </c>
      <c r="Y27" s="221" t="s">
        <v>1700</v>
      </c>
      <c r="Z27" s="222"/>
      <c r="AA27" s="222" t="s">
        <v>1701</v>
      </c>
      <c r="AB27" s="221" t="s">
        <v>1700</v>
      </c>
      <c r="AC27" s="222"/>
      <c r="AD27" s="222" t="s">
        <v>1701</v>
      </c>
      <c r="AE27" s="197" t="s">
        <v>170</v>
      </c>
    </row>
    <row r="28" spans="1:31" x14ac:dyDescent="0.3">
      <c r="A28" t="s">
        <v>172</v>
      </c>
      <c r="B28" s="2">
        <v>4716</v>
      </c>
      <c r="C28" t="s">
        <v>170</v>
      </c>
      <c r="D28" s="2">
        <v>343.636363636363</v>
      </c>
      <c r="E28" s="2">
        <v>4463</v>
      </c>
      <c r="F28" t="s">
        <v>170</v>
      </c>
      <c r="G28" s="2">
        <v>344.84848484848402</v>
      </c>
      <c r="H28" s="2">
        <v>5232</v>
      </c>
      <c r="I28" t="s">
        <v>170</v>
      </c>
      <c r="J28" s="14">
        <v>410.30304000000001</v>
      </c>
      <c r="K28" s="301">
        <v>0.10941475826972011</v>
      </c>
      <c r="L28" s="2">
        <v>303446</v>
      </c>
      <c r="M28" t="s">
        <v>170</v>
      </c>
      <c r="N28" s="2">
        <v>1955.7575757575701</v>
      </c>
      <c r="O28" s="2">
        <v>322560</v>
      </c>
      <c r="P28" t="s">
        <v>170</v>
      </c>
      <c r="Q28" s="2">
        <v>1818.7878787878701</v>
      </c>
      <c r="R28" s="2">
        <v>341895</v>
      </c>
      <c r="S28" t="s">
        <v>170</v>
      </c>
      <c r="T28" s="14">
        <v>2392.7272899999998</v>
      </c>
      <c r="U28" s="301">
        <v>0.12670788212729778</v>
      </c>
      <c r="V28" s="198">
        <v>16272337</v>
      </c>
      <c r="W28" s="197" t="s">
        <v>170</v>
      </c>
      <c r="X28" s="198">
        <v>11453</v>
      </c>
      <c r="Y28" s="198">
        <v>16864403</v>
      </c>
      <c r="Z28" s="197" t="s">
        <v>170</v>
      </c>
      <c r="AA28" s="198">
        <v>10889</v>
      </c>
      <c r="AB28" s="198">
        <v>18246043</v>
      </c>
      <c r="AC28" s="197" t="s">
        <v>170</v>
      </c>
      <c r="AD28" s="199">
        <v>14744.85</v>
      </c>
      <c r="AE28" s="220">
        <v>0.121</v>
      </c>
    </row>
    <row r="29" spans="1:31" x14ac:dyDescent="0.3">
      <c r="A29" t="s">
        <v>1741</v>
      </c>
      <c r="B29" s="2">
        <v>4344</v>
      </c>
      <c r="C29" s="301">
        <v>0.92111959287531808</v>
      </c>
      <c r="D29" s="2">
        <v>313.33333333333297</v>
      </c>
      <c r="E29" s="2">
        <v>4112</v>
      </c>
      <c r="F29" s="301">
        <v>0.92135334976473227</v>
      </c>
      <c r="G29" s="2">
        <v>332.72727272727201</v>
      </c>
      <c r="H29" s="2">
        <v>5053</v>
      </c>
      <c r="I29" s="301">
        <v>0.96578746177370034</v>
      </c>
      <c r="J29" s="14">
        <v>424.24243200000001</v>
      </c>
      <c r="K29" s="301">
        <v>0.16321362799263353</v>
      </c>
      <c r="L29" s="2">
        <v>280200</v>
      </c>
      <c r="M29" s="301">
        <v>0.9233932890860318</v>
      </c>
      <c r="N29" s="2">
        <v>1847.87878787878</v>
      </c>
      <c r="O29" s="2">
        <v>296101</v>
      </c>
      <c r="P29" s="301">
        <v>0.91797185019841265</v>
      </c>
      <c r="Q29" s="2">
        <v>1910.9090909090901</v>
      </c>
      <c r="R29" s="2">
        <v>316016</v>
      </c>
      <c r="S29" s="301">
        <v>0.92430717033007215</v>
      </c>
      <c r="T29" s="14">
        <v>2228.48486</v>
      </c>
      <c r="U29" s="301">
        <v>0.12782298358315489</v>
      </c>
      <c r="V29" s="198">
        <v>13814143</v>
      </c>
      <c r="W29" s="220">
        <v>0.84899999999999998</v>
      </c>
      <c r="X29" s="198">
        <v>13304</v>
      </c>
      <c r="Y29" s="198">
        <v>14204745</v>
      </c>
      <c r="Z29" s="220">
        <v>0.84199999999999997</v>
      </c>
      <c r="AA29" s="198">
        <v>11907</v>
      </c>
      <c r="AB29" s="198">
        <v>14970903</v>
      </c>
      <c r="AC29" s="220">
        <v>0.82099999999999995</v>
      </c>
      <c r="AD29" s="199">
        <v>14004.85</v>
      </c>
      <c r="AE29" s="220">
        <v>8.4000000000000005E-2</v>
      </c>
    </row>
    <row r="30" spans="1:31" x14ac:dyDescent="0.3">
      <c r="A30" t="s">
        <v>1742</v>
      </c>
      <c r="B30" s="2">
        <v>3482</v>
      </c>
      <c r="C30" s="301">
        <v>0.73833757421543678</v>
      </c>
      <c r="D30" s="2">
        <v>281.21212121212102</v>
      </c>
      <c r="E30" s="2">
        <v>3381</v>
      </c>
      <c r="F30" s="301">
        <v>0.75756217790723723</v>
      </c>
      <c r="G30" s="2">
        <v>266.666666666666</v>
      </c>
      <c r="H30" s="2">
        <v>4350</v>
      </c>
      <c r="I30" s="301">
        <v>0.83142201834862384</v>
      </c>
      <c r="J30" s="14">
        <v>423.63635299999999</v>
      </c>
      <c r="K30" s="301">
        <v>0.24928202182653647</v>
      </c>
      <c r="L30" s="2">
        <v>227474</v>
      </c>
      <c r="M30" s="301">
        <v>0.74963584954159879</v>
      </c>
      <c r="N30" s="2">
        <v>1843.0303030303</v>
      </c>
      <c r="O30" s="2">
        <v>249710</v>
      </c>
      <c r="P30" s="301">
        <v>0.77415054563492058</v>
      </c>
      <c r="Q30" s="2">
        <v>1869.69696969697</v>
      </c>
      <c r="R30" s="2">
        <v>272929</v>
      </c>
      <c r="S30" s="301">
        <v>0.79828309861214697</v>
      </c>
      <c r="T30" s="14">
        <v>2250.9091800000001</v>
      </c>
      <c r="U30" s="301">
        <v>0.19982503494904913</v>
      </c>
      <c r="V30" s="198">
        <v>11874104</v>
      </c>
      <c r="W30" s="220">
        <v>0.73</v>
      </c>
      <c r="X30" s="198">
        <v>11578</v>
      </c>
      <c r="Y30" s="198">
        <v>12381444</v>
      </c>
      <c r="Z30" s="220">
        <v>0.73399999999999999</v>
      </c>
      <c r="AA30" s="198">
        <v>10208</v>
      </c>
      <c r="AB30" s="198">
        <v>13152425</v>
      </c>
      <c r="AC30" s="220">
        <v>0.72099999999999997</v>
      </c>
      <c r="AD30" s="199">
        <v>13278.18</v>
      </c>
      <c r="AE30" s="220">
        <v>0.108</v>
      </c>
    </row>
    <row r="31" spans="1:31" x14ac:dyDescent="0.3">
      <c r="A31" t="s">
        <v>1743</v>
      </c>
      <c r="B31" s="2">
        <v>862</v>
      </c>
      <c r="C31" s="301">
        <v>0.18278201865988125</v>
      </c>
      <c r="D31" s="2">
        <v>124.24242424242399</v>
      </c>
      <c r="E31" s="2">
        <v>731</v>
      </c>
      <c r="F31" s="301">
        <v>0.16379117185749495</v>
      </c>
      <c r="G31" s="2">
        <v>159.39393939393901</v>
      </c>
      <c r="H31" s="2">
        <v>703</v>
      </c>
      <c r="I31" s="301">
        <v>0.13436544342507645</v>
      </c>
      <c r="J31" s="14">
        <v>165.454544</v>
      </c>
      <c r="K31" s="301">
        <v>-0.18445475638051045</v>
      </c>
      <c r="L31" s="2">
        <v>52726</v>
      </c>
      <c r="M31" s="301">
        <v>0.17375743954443296</v>
      </c>
      <c r="N31" s="2">
        <v>1037.57575757575</v>
      </c>
      <c r="O31" s="2">
        <v>46391</v>
      </c>
      <c r="P31" s="301">
        <v>0.14382130456349207</v>
      </c>
      <c r="Q31" s="2">
        <v>1235.7575757575701</v>
      </c>
      <c r="R31" s="2">
        <v>43087</v>
      </c>
      <c r="S31" s="301">
        <v>0.1260240717179251</v>
      </c>
      <c r="T31" s="14">
        <v>1440</v>
      </c>
      <c r="U31" s="301">
        <v>-0.18281303341804803</v>
      </c>
      <c r="V31" s="198">
        <v>1940039</v>
      </c>
      <c r="W31" s="220">
        <v>0.11899999999999999</v>
      </c>
      <c r="X31" s="198">
        <v>8838</v>
      </c>
      <c r="Y31" s="198">
        <v>1823301</v>
      </c>
      <c r="Z31" s="220">
        <v>0.108</v>
      </c>
      <c r="AA31" s="198">
        <v>8273</v>
      </c>
      <c r="AB31" s="198">
        <v>1818478</v>
      </c>
      <c r="AC31" s="220">
        <v>0.1</v>
      </c>
      <c r="AD31" s="199">
        <v>8448.48</v>
      </c>
      <c r="AE31" s="220">
        <v>-6.3E-2</v>
      </c>
    </row>
    <row r="32" spans="1:31" x14ac:dyDescent="0.3">
      <c r="A32" t="s">
        <v>1484</v>
      </c>
      <c r="B32" s="2">
        <v>610</v>
      </c>
      <c r="C32" s="301">
        <v>0.12934690415606445</v>
      </c>
      <c r="D32" s="2">
        <v>103.030303030303</v>
      </c>
      <c r="E32" s="2">
        <v>562</v>
      </c>
      <c r="F32" s="301">
        <v>0.12592426618866234</v>
      </c>
      <c r="G32" s="2">
        <v>147.272727272727</v>
      </c>
      <c r="H32" s="2">
        <v>442</v>
      </c>
      <c r="I32" s="301">
        <v>8.4480122324159024E-2</v>
      </c>
      <c r="J32" s="14">
        <v>141.21212800000001</v>
      </c>
      <c r="K32" s="301">
        <v>-0.27540983606557379</v>
      </c>
      <c r="L32" s="2">
        <v>33945</v>
      </c>
      <c r="M32" s="301">
        <v>0.11186504353328104</v>
      </c>
      <c r="N32" s="2">
        <v>784.84848484848499</v>
      </c>
      <c r="O32" s="2">
        <v>28952</v>
      </c>
      <c r="P32" s="301">
        <v>8.9756944444444445E-2</v>
      </c>
      <c r="Q32" s="2">
        <v>910.30303030303003</v>
      </c>
      <c r="R32" s="2">
        <v>26933</v>
      </c>
      <c r="S32" s="301">
        <v>7.8775647494113685E-2</v>
      </c>
      <c r="T32" s="14">
        <v>1031.51514</v>
      </c>
      <c r="U32" s="301">
        <v>-0.20656945058182355</v>
      </c>
      <c r="V32" s="198">
        <v>1460095</v>
      </c>
      <c r="W32" s="220">
        <v>0.09</v>
      </c>
      <c r="X32" s="198">
        <v>7212</v>
      </c>
      <c r="Y32" s="198">
        <v>1361548</v>
      </c>
      <c r="Z32" s="220">
        <v>8.1000000000000003E-2</v>
      </c>
      <c r="AA32" s="198">
        <v>6241</v>
      </c>
      <c r="AB32" s="198">
        <v>1326184</v>
      </c>
      <c r="AC32" s="220">
        <v>7.2999999999999995E-2</v>
      </c>
      <c r="AD32" s="199">
        <v>6402.42</v>
      </c>
      <c r="AE32" s="220">
        <v>-9.1999999999999998E-2</v>
      </c>
    </row>
    <row r="33" spans="1:31" x14ac:dyDescent="0.3">
      <c r="A33" t="s">
        <v>1485</v>
      </c>
      <c r="B33" s="2">
        <v>97</v>
      </c>
      <c r="C33" s="301">
        <v>2.0568278201865988E-2</v>
      </c>
      <c r="D33" s="2">
        <v>43.030303030303003</v>
      </c>
      <c r="E33" s="2">
        <v>161</v>
      </c>
      <c r="F33" s="301">
        <v>3.6074389424154155E-2</v>
      </c>
      <c r="G33" s="2">
        <v>68.484848484848399</v>
      </c>
      <c r="H33" s="2">
        <v>140</v>
      </c>
      <c r="I33" s="301">
        <v>2.6758409785932722E-2</v>
      </c>
      <c r="J33" s="14">
        <v>52.121212</v>
      </c>
      <c r="K33" s="301">
        <v>0.44329896907216493</v>
      </c>
      <c r="L33" s="2">
        <v>8242</v>
      </c>
      <c r="M33" s="301">
        <v>2.7161340073686917E-2</v>
      </c>
      <c r="N33" s="2">
        <v>524.24242424242402</v>
      </c>
      <c r="O33" s="2">
        <v>7906</v>
      </c>
      <c r="P33" s="301">
        <v>2.451016865079365E-2</v>
      </c>
      <c r="Q33" s="2">
        <v>629.09090909090901</v>
      </c>
      <c r="R33" s="2">
        <v>8235</v>
      </c>
      <c r="S33" s="301">
        <v>2.4086342298073968E-2</v>
      </c>
      <c r="T33" s="14">
        <v>568.48486300000002</v>
      </c>
      <c r="U33" s="301">
        <v>-8.4930842028633829E-4</v>
      </c>
      <c r="V33" s="198">
        <v>280313</v>
      </c>
      <c r="W33" s="220">
        <v>1.7000000000000001E-2</v>
      </c>
      <c r="X33" s="198">
        <v>2801</v>
      </c>
      <c r="Y33" s="198">
        <v>268059</v>
      </c>
      <c r="Z33" s="220">
        <v>1.6E-2</v>
      </c>
      <c r="AA33" s="198">
        <v>3098</v>
      </c>
      <c r="AB33" s="198">
        <v>285049</v>
      </c>
      <c r="AC33" s="220">
        <v>1.6E-2</v>
      </c>
      <c r="AD33" s="199">
        <v>3306.67</v>
      </c>
      <c r="AE33" s="220">
        <v>1.7000000000000001E-2</v>
      </c>
    </row>
    <row r="34" spans="1:31" x14ac:dyDescent="0.3">
      <c r="A34" t="s">
        <v>1486</v>
      </c>
      <c r="B34" s="2">
        <v>77</v>
      </c>
      <c r="C34" s="301">
        <v>1.6327396098388465E-2</v>
      </c>
      <c r="D34" s="2">
        <v>38.787878787878697</v>
      </c>
      <c r="E34" s="2">
        <v>0</v>
      </c>
      <c r="F34" s="301">
        <v>0</v>
      </c>
      <c r="G34" s="2">
        <v>9.6969696969696901</v>
      </c>
      <c r="H34" s="2">
        <v>103</v>
      </c>
      <c r="I34" s="301">
        <v>1.9686544342507644E-2</v>
      </c>
      <c r="J34" s="14">
        <v>57.5757561</v>
      </c>
      <c r="K34" s="301">
        <v>0.33766233766233766</v>
      </c>
      <c r="L34" s="2">
        <v>5747</v>
      </c>
      <c r="M34" s="301">
        <v>1.8939119316122143E-2</v>
      </c>
      <c r="N34" s="2">
        <v>484.84848484848402</v>
      </c>
      <c r="O34" s="2">
        <v>4621</v>
      </c>
      <c r="P34" s="301">
        <v>1.4326016865079364E-2</v>
      </c>
      <c r="Q34" s="2">
        <v>416.36363636363598</v>
      </c>
      <c r="R34" s="2">
        <v>4397</v>
      </c>
      <c r="S34" s="301">
        <v>1.2860673598619459E-2</v>
      </c>
      <c r="T34" s="14">
        <v>492.121216</v>
      </c>
      <c r="U34" s="301">
        <v>-0.23490516791369409</v>
      </c>
      <c r="V34" s="198">
        <v>102460</v>
      </c>
      <c r="W34" s="220">
        <v>6.0000000000000001E-3</v>
      </c>
      <c r="X34" s="198">
        <v>1979</v>
      </c>
      <c r="Y34" s="198">
        <v>101729</v>
      </c>
      <c r="Z34" s="220">
        <v>6.0000000000000001E-3</v>
      </c>
      <c r="AA34" s="198">
        <v>1845</v>
      </c>
      <c r="AB34" s="198">
        <v>111802</v>
      </c>
      <c r="AC34" s="220">
        <v>6.0000000000000001E-3</v>
      </c>
      <c r="AD34" s="199">
        <v>2132.73</v>
      </c>
      <c r="AE34" s="220">
        <v>9.0999999999999998E-2</v>
      </c>
    </row>
    <row r="35" spans="1:31" x14ac:dyDescent="0.3">
      <c r="A35" t="s">
        <v>1744</v>
      </c>
      <c r="B35" s="2">
        <v>55</v>
      </c>
      <c r="C35" s="301">
        <v>1.1662425784563189E-2</v>
      </c>
      <c r="D35" s="2">
        <v>26.6666666666666</v>
      </c>
      <c r="E35" s="2">
        <v>8</v>
      </c>
      <c r="F35" s="301">
        <v>1.7925162446784674E-3</v>
      </c>
      <c r="G35" s="2">
        <v>9.0909090909090899</v>
      </c>
      <c r="H35" s="2">
        <v>8</v>
      </c>
      <c r="I35" s="301">
        <v>1.5290519877675841E-3</v>
      </c>
      <c r="J35" s="14">
        <v>7.2727274900000003</v>
      </c>
      <c r="K35" s="301">
        <v>-0.8545454545454545</v>
      </c>
      <c r="L35" s="2">
        <v>2756</v>
      </c>
      <c r="M35" s="301">
        <v>9.0823408448290639E-3</v>
      </c>
      <c r="N35" s="2">
        <v>294.54545454545399</v>
      </c>
      <c r="O35" s="2">
        <v>2368</v>
      </c>
      <c r="P35" s="301">
        <v>7.3412698412698412E-3</v>
      </c>
      <c r="Q35" s="2">
        <v>345.45454545454498</v>
      </c>
      <c r="R35" s="2">
        <v>2311</v>
      </c>
      <c r="S35" s="301">
        <v>6.7593851913599207E-3</v>
      </c>
      <c r="T35" s="14">
        <v>356.96969999999999</v>
      </c>
      <c r="U35" s="301">
        <v>-0.16146589259796806</v>
      </c>
      <c r="V35" s="198">
        <v>51221</v>
      </c>
      <c r="W35" s="220">
        <v>3.0000000000000001E-3</v>
      </c>
      <c r="X35" s="198">
        <v>1354</v>
      </c>
      <c r="Y35" s="198">
        <v>50682</v>
      </c>
      <c r="Z35" s="220">
        <v>3.0000000000000001E-3</v>
      </c>
      <c r="AA35" s="198">
        <v>1279</v>
      </c>
      <c r="AB35" s="198">
        <v>61048</v>
      </c>
      <c r="AC35" s="220">
        <v>3.0000000000000001E-3</v>
      </c>
      <c r="AD35" s="199">
        <v>1444.85</v>
      </c>
      <c r="AE35" s="220">
        <v>0.192</v>
      </c>
    </row>
    <row r="36" spans="1:31" x14ac:dyDescent="0.3">
      <c r="A36" t="s">
        <v>1745</v>
      </c>
      <c r="B36" s="2">
        <v>23</v>
      </c>
      <c r="C36" s="301">
        <v>4.877014418999152E-3</v>
      </c>
      <c r="D36" s="2">
        <v>15.151515151515101</v>
      </c>
      <c r="E36" s="2">
        <v>0</v>
      </c>
      <c r="F36" s="301">
        <v>0</v>
      </c>
      <c r="G36" s="2">
        <v>9.6969696969696901</v>
      </c>
      <c r="H36" s="2">
        <v>10</v>
      </c>
      <c r="I36" s="301">
        <v>1.9113149847094801E-3</v>
      </c>
      <c r="J36" s="14">
        <v>10.909091</v>
      </c>
      <c r="K36" s="301">
        <v>-0.56521739130434778</v>
      </c>
      <c r="L36" s="2">
        <v>2036</v>
      </c>
      <c r="M36" s="301">
        <v>6.7095957765137782E-3</v>
      </c>
      <c r="N36" s="2">
        <v>235.15151515151501</v>
      </c>
      <c r="O36" s="2">
        <v>2544</v>
      </c>
      <c r="P36" s="301">
        <v>7.8869047619047616E-3</v>
      </c>
      <c r="Q36" s="2">
        <v>286.666666666666</v>
      </c>
      <c r="R36" s="2">
        <v>1211</v>
      </c>
      <c r="S36" s="301">
        <v>3.5420231357580546E-3</v>
      </c>
      <c r="T36" s="14">
        <v>232.72728000000001</v>
      </c>
      <c r="U36" s="301">
        <v>-0.40520628683693516</v>
      </c>
      <c r="V36" s="198">
        <v>45950</v>
      </c>
      <c r="W36" s="220">
        <v>3.0000000000000001E-3</v>
      </c>
      <c r="X36" s="198">
        <v>1387</v>
      </c>
      <c r="Y36" s="198">
        <v>41283</v>
      </c>
      <c r="Z36" s="220">
        <v>2E-3</v>
      </c>
      <c r="AA36" s="197">
        <v>933</v>
      </c>
      <c r="AB36" s="198">
        <v>34395</v>
      </c>
      <c r="AC36" s="220">
        <v>2E-3</v>
      </c>
      <c r="AD36" s="197">
        <v>876.36</v>
      </c>
      <c r="AE36" s="220">
        <v>-0.251</v>
      </c>
    </row>
    <row r="37" spans="1:31" x14ac:dyDescent="0.3">
      <c r="A37" t="s">
        <v>1746</v>
      </c>
      <c r="B37" s="2">
        <v>0</v>
      </c>
      <c r="C37" s="301">
        <v>0</v>
      </c>
      <c r="D37" s="2">
        <v>72.121212121212096</v>
      </c>
      <c r="E37" s="2">
        <v>10</v>
      </c>
      <c r="F37" s="301">
        <v>2.2406453058480841E-3</v>
      </c>
      <c r="G37" s="2">
        <v>10.303030303030299</v>
      </c>
      <c r="H37" s="2">
        <v>9</v>
      </c>
      <c r="I37" s="301">
        <v>1.7201834862385322E-3</v>
      </c>
      <c r="J37" s="14">
        <v>9.0909089999999999</v>
      </c>
      <c r="L37" s="2">
        <v>2857</v>
      </c>
      <c r="M37" s="301">
        <v>9.4151842502455136E-3</v>
      </c>
      <c r="N37" s="2">
        <v>238.18181818181799</v>
      </c>
      <c r="O37" s="2">
        <v>3320</v>
      </c>
      <c r="P37" s="301">
        <v>1.029265873015873E-2</v>
      </c>
      <c r="Q37" s="2">
        <v>285.45454545454498</v>
      </c>
      <c r="R37" s="2">
        <v>1997</v>
      </c>
      <c r="S37" s="301">
        <v>5.8409745682153876E-3</v>
      </c>
      <c r="T37" s="14">
        <v>247.878784</v>
      </c>
      <c r="U37" s="301">
        <v>-0.30101505075253765</v>
      </c>
      <c r="V37" s="198">
        <v>833179</v>
      </c>
      <c r="W37" s="220">
        <v>5.0999999999999997E-2</v>
      </c>
      <c r="X37" s="198">
        <v>4481</v>
      </c>
      <c r="Y37" s="198">
        <v>880090</v>
      </c>
      <c r="Z37" s="220">
        <v>5.1999999999999998E-2</v>
      </c>
      <c r="AA37" s="198">
        <v>4450</v>
      </c>
      <c r="AB37" s="198">
        <v>842402</v>
      </c>
      <c r="AC37" s="220">
        <v>4.5999999999999999E-2</v>
      </c>
      <c r="AD37" s="199">
        <v>4132.7299999999996</v>
      </c>
      <c r="AE37" s="220">
        <v>1.0999999999999999E-2</v>
      </c>
    </row>
    <row r="38" spans="1:31" x14ac:dyDescent="0.3">
      <c r="A38" t="s">
        <v>1747</v>
      </c>
      <c r="B38" s="2">
        <v>0</v>
      </c>
      <c r="C38" s="301">
        <v>0</v>
      </c>
      <c r="D38" s="2">
        <v>72.121212121212096</v>
      </c>
      <c r="E38" s="2">
        <v>10</v>
      </c>
      <c r="F38" s="301">
        <v>2.2406453058480841E-3</v>
      </c>
      <c r="G38" s="2">
        <v>10.303030303030299</v>
      </c>
      <c r="H38" s="2">
        <v>9</v>
      </c>
      <c r="I38" s="301">
        <v>1.7201834862385322E-3</v>
      </c>
      <c r="J38" s="14">
        <v>9.0909089999999999</v>
      </c>
      <c r="L38" s="2">
        <v>2667</v>
      </c>
      <c r="M38" s="301">
        <v>8.7890431905512014E-3</v>
      </c>
      <c r="N38" s="2">
        <v>221.21212121212099</v>
      </c>
      <c r="O38" s="2">
        <v>3157</v>
      </c>
      <c r="P38" s="301">
        <v>9.7873263888888888E-3</v>
      </c>
      <c r="Q38" s="2">
        <v>273.33333333333297</v>
      </c>
      <c r="R38" s="2">
        <v>1890</v>
      </c>
      <c r="S38" s="301">
        <v>5.5280129864432063E-3</v>
      </c>
      <c r="T38" s="14">
        <v>241.81817599999999</v>
      </c>
      <c r="U38" s="301">
        <v>-0.29133858267716534</v>
      </c>
      <c r="V38" s="198">
        <v>620864</v>
      </c>
      <c r="W38" s="220">
        <v>3.7999999999999999E-2</v>
      </c>
      <c r="X38" s="198">
        <v>4363</v>
      </c>
      <c r="Y38" s="198">
        <v>612589</v>
      </c>
      <c r="Z38" s="220">
        <v>3.5999999999999997E-2</v>
      </c>
      <c r="AA38" s="198">
        <v>3858</v>
      </c>
      <c r="AB38" s="198">
        <v>524621</v>
      </c>
      <c r="AC38" s="220">
        <v>2.9000000000000001E-2</v>
      </c>
      <c r="AD38" s="199">
        <v>3443.64</v>
      </c>
      <c r="AE38" s="220">
        <v>-0.155</v>
      </c>
    </row>
    <row r="39" spans="1:31" x14ac:dyDescent="0.3">
      <c r="A39" t="s">
        <v>1748</v>
      </c>
      <c r="B39" s="2">
        <v>0</v>
      </c>
      <c r="C39" s="301">
        <v>0</v>
      </c>
      <c r="D39" s="2">
        <v>72.121212121212096</v>
      </c>
      <c r="E39" s="2">
        <v>0</v>
      </c>
      <c r="F39" s="301">
        <v>0</v>
      </c>
      <c r="G39" s="2">
        <v>9.6969696969696901</v>
      </c>
      <c r="H39" s="2">
        <v>0</v>
      </c>
      <c r="I39" s="301">
        <v>0</v>
      </c>
      <c r="J39" s="14">
        <v>10.30303</v>
      </c>
      <c r="L39" s="2">
        <v>69</v>
      </c>
      <c r="M39" s="301">
        <v>2.2738806904688149E-4</v>
      </c>
      <c r="N39" s="2">
        <v>41.212121212121197</v>
      </c>
      <c r="O39" s="2">
        <v>82</v>
      </c>
      <c r="P39" s="301">
        <v>2.5421626984126986E-4</v>
      </c>
      <c r="Q39" s="2">
        <v>62.424242424242401</v>
      </c>
      <c r="R39" s="2">
        <v>41</v>
      </c>
      <c r="S39" s="301">
        <v>1.1991985843606956E-4</v>
      </c>
      <c r="T39" s="14">
        <v>28.484848</v>
      </c>
      <c r="U39" s="301">
        <v>-0.40579710144927539</v>
      </c>
      <c r="V39" s="198">
        <v>22701</v>
      </c>
      <c r="W39" s="220">
        <v>1E-3</v>
      </c>
      <c r="X39" s="197">
        <v>770</v>
      </c>
      <c r="Y39" s="198">
        <v>21403</v>
      </c>
      <c r="Z39" s="220">
        <v>1E-3</v>
      </c>
      <c r="AA39" s="197">
        <v>699</v>
      </c>
      <c r="AB39" s="198">
        <v>198342</v>
      </c>
      <c r="AC39" s="220">
        <v>1.0999999999999999E-2</v>
      </c>
      <c r="AD39" s="199">
        <v>2127.27</v>
      </c>
      <c r="AE39" s="220">
        <v>7.7370000000000001</v>
      </c>
    </row>
    <row r="40" spans="1:31" x14ac:dyDescent="0.3">
      <c r="A40" t="s">
        <v>1749</v>
      </c>
      <c r="B40" s="2">
        <v>0</v>
      </c>
      <c r="C40" s="301">
        <v>0</v>
      </c>
      <c r="D40" s="2">
        <v>72.121212121212096</v>
      </c>
      <c r="E40" s="2">
        <v>0</v>
      </c>
      <c r="F40" s="301">
        <v>0</v>
      </c>
      <c r="G40" s="2">
        <v>9.6969696969696901</v>
      </c>
      <c r="H40" s="2">
        <v>0</v>
      </c>
      <c r="I40" s="301">
        <v>0</v>
      </c>
      <c r="J40" s="14">
        <v>10.30303</v>
      </c>
      <c r="L40" s="2">
        <v>25</v>
      </c>
      <c r="M40" s="301">
        <v>8.2386981538725183E-5</v>
      </c>
      <c r="N40" s="2">
        <v>24.2424242424242</v>
      </c>
      <c r="O40" s="2">
        <v>0</v>
      </c>
      <c r="P40" s="301">
        <v>0</v>
      </c>
      <c r="Q40" s="2">
        <v>16.363636363636299</v>
      </c>
      <c r="R40" s="2">
        <v>54</v>
      </c>
      <c r="S40" s="301">
        <v>1.5794322818409162E-4</v>
      </c>
      <c r="T40" s="14">
        <v>26.666665999999999</v>
      </c>
      <c r="U40" s="301">
        <v>1.1599999999999999</v>
      </c>
      <c r="V40" s="198">
        <v>129467</v>
      </c>
      <c r="W40" s="220">
        <v>8.0000000000000002E-3</v>
      </c>
      <c r="X40" s="198">
        <v>1562</v>
      </c>
      <c r="Y40" s="198">
        <v>170567</v>
      </c>
      <c r="Z40" s="220">
        <v>0.01</v>
      </c>
      <c r="AA40" s="198">
        <v>1788</v>
      </c>
      <c r="AB40" s="198">
        <v>77854</v>
      </c>
      <c r="AC40" s="220">
        <v>4.0000000000000001E-3</v>
      </c>
      <c r="AD40" s="199">
        <v>1422.42</v>
      </c>
      <c r="AE40" s="220">
        <v>-0.39900000000000002</v>
      </c>
    </row>
    <row r="41" spans="1:31" x14ac:dyDescent="0.3">
      <c r="A41" t="s">
        <v>1750</v>
      </c>
      <c r="B41" s="2">
        <v>0</v>
      </c>
      <c r="C41" s="301">
        <v>0</v>
      </c>
      <c r="D41" s="2">
        <v>72.121212121212096</v>
      </c>
      <c r="E41" s="2">
        <v>0</v>
      </c>
      <c r="F41" s="301">
        <v>0</v>
      </c>
      <c r="G41" s="2">
        <v>9.6969696969696901</v>
      </c>
      <c r="H41" s="2">
        <v>0</v>
      </c>
      <c r="I41" s="301">
        <v>0</v>
      </c>
      <c r="J41" s="14">
        <v>10.30303</v>
      </c>
      <c r="L41" s="2">
        <v>96</v>
      </c>
      <c r="M41" s="301">
        <v>3.1636600910870468E-4</v>
      </c>
      <c r="N41" s="2">
        <v>61.212121212121197</v>
      </c>
      <c r="O41" s="2">
        <v>51</v>
      </c>
      <c r="P41" s="301">
        <v>1.5811011904761906E-4</v>
      </c>
      <c r="Q41" s="2">
        <v>43.636363636363598</v>
      </c>
      <c r="R41" s="2">
        <v>0</v>
      </c>
      <c r="S41" s="301">
        <v>0</v>
      </c>
      <c r="T41" s="14">
        <v>17.575758</v>
      </c>
      <c r="U41" s="301">
        <v>-1</v>
      </c>
      <c r="V41" s="198">
        <v>54716</v>
      </c>
      <c r="W41" s="220">
        <v>3.0000000000000001E-3</v>
      </c>
      <c r="X41" s="197">
        <v>981</v>
      </c>
      <c r="Y41" s="198">
        <v>66908</v>
      </c>
      <c r="Z41" s="220">
        <v>4.0000000000000001E-3</v>
      </c>
      <c r="AA41" s="198">
        <v>1275</v>
      </c>
      <c r="AB41" s="198">
        <v>29415</v>
      </c>
      <c r="AC41" s="220">
        <v>2E-3</v>
      </c>
      <c r="AD41" s="197">
        <v>933.33</v>
      </c>
      <c r="AE41" s="220">
        <v>-0.46200000000000002</v>
      </c>
    </row>
    <row r="42" spans="1:31" x14ac:dyDescent="0.3">
      <c r="A42" t="s">
        <v>1494</v>
      </c>
      <c r="B42" s="2">
        <v>0</v>
      </c>
      <c r="C42" s="301">
        <v>0</v>
      </c>
      <c r="D42" s="2">
        <v>72.121212121212096</v>
      </c>
      <c r="E42" s="2">
        <v>0</v>
      </c>
      <c r="F42" s="301">
        <v>0</v>
      </c>
      <c r="G42" s="2">
        <v>9.6969696969696901</v>
      </c>
      <c r="H42" s="2">
        <v>0</v>
      </c>
      <c r="I42" s="301">
        <v>0</v>
      </c>
      <c r="J42" s="14">
        <v>10.30303</v>
      </c>
      <c r="L42" s="2">
        <v>0</v>
      </c>
      <c r="M42" s="301">
        <v>0</v>
      </c>
      <c r="N42" s="2">
        <v>72.121212121212096</v>
      </c>
      <c r="O42" s="2">
        <v>30</v>
      </c>
      <c r="P42" s="301">
        <v>9.3005952380952376E-5</v>
      </c>
      <c r="Q42" s="2">
        <v>20</v>
      </c>
      <c r="R42" s="2">
        <v>12</v>
      </c>
      <c r="S42" s="301">
        <v>3.509849515202036E-5</v>
      </c>
      <c r="T42" s="14">
        <v>15.757576</v>
      </c>
      <c r="V42" s="198">
        <v>5431</v>
      </c>
      <c r="W42" s="220">
        <v>0</v>
      </c>
      <c r="X42" s="197">
        <v>279</v>
      </c>
      <c r="Y42" s="198">
        <v>8623</v>
      </c>
      <c r="Z42" s="220">
        <v>1E-3</v>
      </c>
      <c r="AA42" s="197">
        <v>418</v>
      </c>
      <c r="AB42" s="198">
        <v>12170</v>
      </c>
      <c r="AC42" s="220">
        <v>1E-3</v>
      </c>
      <c r="AD42" s="197">
        <v>455.15</v>
      </c>
      <c r="AE42" s="220">
        <v>1.2410000000000001</v>
      </c>
    </row>
    <row r="43" spans="1:31" x14ac:dyDescent="0.3">
      <c r="A43" t="s">
        <v>1495</v>
      </c>
      <c r="B43" s="2">
        <v>0</v>
      </c>
      <c r="C43" s="301">
        <v>0</v>
      </c>
      <c r="D43" s="2">
        <v>72.121212121212096</v>
      </c>
      <c r="E43" s="2">
        <v>0</v>
      </c>
      <c r="F43" s="301">
        <v>0</v>
      </c>
      <c r="G43" s="2">
        <v>9.6969696969696901</v>
      </c>
      <c r="H43" s="2">
        <v>0</v>
      </c>
      <c r="I43" s="301">
        <v>0</v>
      </c>
      <c r="J43" s="14">
        <v>10.30303</v>
      </c>
      <c r="L43" s="2">
        <v>163</v>
      </c>
      <c r="M43" s="301">
        <v>5.3716311963248817E-4</v>
      </c>
      <c r="N43" s="2">
        <v>62.424242424242401</v>
      </c>
      <c r="O43" s="2">
        <v>102</v>
      </c>
      <c r="P43" s="301">
        <v>3.1622023809523811E-4</v>
      </c>
      <c r="Q43" s="2">
        <v>44.848484848484802</v>
      </c>
      <c r="R43" s="2">
        <v>95</v>
      </c>
      <c r="S43" s="301">
        <v>2.7786308662016118E-4</v>
      </c>
      <c r="T43" s="14">
        <v>55.757576</v>
      </c>
      <c r="U43" s="301">
        <v>-0.41717791411042943</v>
      </c>
      <c r="V43" s="198">
        <v>6671</v>
      </c>
      <c r="W43" s="220">
        <v>0</v>
      </c>
      <c r="X43" s="197">
        <v>375</v>
      </c>
      <c r="Y43" s="198">
        <v>8684</v>
      </c>
      <c r="Z43" s="220">
        <v>1E-3</v>
      </c>
      <c r="AA43" s="197">
        <v>413</v>
      </c>
      <c r="AB43" s="198">
        <v>36319</v>
      </c>
      <c r="AC43" s="220">
        <v>2E-3</v>
      </c>
      <c r="AD43" s="197">
        <v>977.58</v>
      </c>
      <c r="AE43" s="220">
        <v>4.444</v>
      </c>
    </row>
    <row r="44" spans="1:31" x14ac:dyDescent="0.3">
      <c r="A44" t="s">
        <v>1496</v>
      </c>
      <c r="B44" s="2">
        <v>35</v>
      </c>
      <c r="C44" s="301">
        <v>7.4215436810856662E-3</v>
      </c>
      <c r="D44" s="2">
        <v>33.939393939393902</v>
      </c>
      <c r="E44" s="2">
        <v>58</v>
      </c>
      <c r="F44" s="301">
        <v>1.2995742773918888E-2</v>
      </c>
      <c r="G44" s="2">
        <v>27.272727272727199</v>
      </c>
      <c r="H44" s="2">
        <v>0</v>
      </c>
      <c r="I44" s="301">
        <v>0</v>
      </c>
      <c r="J44" s="14">
        <v>10.30303</v>
      </c>
      <c r="K44" s="301">
        <v>-1</v>
      </c>
      <c r="L44" s="2">
        <v>943</v>
      </c>
      <c r="M44" s="301">
        <v>3.1076369436407137E-3</v>
      </c>
      <c r="N44" s="2">
        <v>122.424242424242</v>
      </c>
      <c r="O44" s="2">
        <v>1021</v>
      </c>
      <c r="P44" s="301">
        <v>3.1653025793650794E-3</v>
      </c>
      <c r="Q44" s="2">
        <v>143.636363636363</v>
      </c>
      <c r="R44" s="2">
        <v>581</v>
      </c>
      <c r="S44" s="301">
        <v>1.6993521402769857E-3</v>
      </c>
      <c r="T44" s="14">
        <v>89.696969999999993</v>
      </c>
      <c r="U44" s="301">
        <v>-0.38388123011664899</v>
      </c>
      <c r="V44" s="198">
        <v>54731</v>
      </c>
      <c r="W44" s="220">
        <v>3.0000000000000001E-3</v>
      </c>
      <c r="X44" s="198">
        <v>1191</v>
      </c>
      <c r="Y44" s="198">
        <v>59664</v>
      </c>
      <c r="Z44" s="220">
        <v>4.0000000000000001E-3</v>
      </c>
      <c r="AA44" s="198">
        <v>1267</v>
      </c>
      <c r="AB44" s="198">
        <v>52859</v>
      </c>
      <c r="AC44" s="220">
        <v>3.0000000000000001E-3</v>
      </c>
      <c r="AD44" s="199">
        <v>1159.3900000000001</v>
      </c>
      <c r="AE44" s="220">
        <v>-3.4000000000000002E-2</v>
      </c>
    </row>
    <row r="45" spans="1:31" x14ac:dyDescent="0.3">
      <c r="A45" t="s">
        <v>1497</v>
      </c>
      <c r="B45" s="2">
        <v>19</v>
      </c>
      <c r="C45" s="301">
        <v>4.0288379983036467E-3</v>
      </c>
      <c r="D45" s="2">
        <v>20.606060606060598</v>
      </c>
      <c r="E45" s="2">
        <v>31</v>
      </c>
      <c r="F45" s="301">
        <v>6.9460004481290616E-3</v>
      </c>
      <c r="G45" s="2">
        <v>21.818181818181799</v>
      </c>
      <c r="H45" s="2">
        <v>0</v>
      </c>
      <c r="I45" s="301">
        <v>0</v>
      </c>
      <c r="J45" s="14">
        <v>10.30303</v>
      </c>
      <c r="K45" s="301">
        <v>-1</v>
      </c>
      <c r="L45" s="2">
        <v>1055</v>
      </c>
      <c r="M45" s="301">
        <v>3.4767306209342024E-3</v>
      </c>
      <c r="N45" s="2">
        <v>127.87878787878699</v>
      </c>
      <c r="O45" s="2">
        <v>1811</v>
      </c>
      <c r="P45" s="301">
        <v>5.6144593253968254E-3</v>
      </c>
      <c r="Q45" s="2">
        <v>224.84848484848399</v>
      </c>
      <c r="R45" s="2">
        <v>914</v>
      </c>
      <c r="S45" s="301">
        <v>2.6733353807455507E-3</v>
      </c>
      <c r="T45" s="14">
        <v>148.484848</v>
      </c>
      <c r="U45" s="301">
        <v>-0.13364928909952606</v>
      </c>
      <c r="V45" s="198">
        <v>152227</v>
      </c>
      <c r="W45" s="220">
        <v>8.9999999999999993E-3</v>
      </c>
      <c r="X45" s="198">
        <v>2020</v>
      </c>
      <c r="Y45" s="198">
        <v>188568</v>
      </c>
      <c r="Z45" s="220">
        <v>1.0999999999999999E-2</v>
      </c>
      <c r="AA45" s="198">
        <v>1779</v>
      </c>
      <c r="AB45" s="198">
        <v>153247</v>
      </c>
      <c r="AC45" s="220">
        <v>8.0000000000000002E-3</v>
      </c>
      <c r="AD45" s="199">
        <v>2120</v>
      </c>
      <c r="AE45" s="220">
        <v>7.0000000000000001E-3</v>
      </c>
    </row>
    <row r="46" spans="1:31" x14ac:dyDescent="0.3">
      <c r="A46" t="s">
        <v>1498</v>
      </c>
      <c r="B46" s="2">
        <v>257</v>
      </c>
      <c r="C46" s="301">
        <v>5.4495335029686176E-2</v>
      </c>
      <c r="D46" s="2">
        <v>129.09090909090901</v>
      </c>
      <c r="E46" s="2">
        <v>162</v>
      </c>
      <c r="F46" s="301">
        <v>3.6298453954738963E-2</v>
      </c>
      <c r="G46" s="2">
        <v>52.121212121212103</v>
      </c>
      <c r="H46" s="2">
        <v>63</v>
      </c>
      <c r="I46" s="301">
        <v>1.2041284403669725E-2</v>
      </c>
      <c r="J46" s="14">
        <v>40</v>
      </c>
      <c r="K46" s="301">
        <v>-0.75486381322957197</v>
      </c>
      <c r="L46" s="2">
        <v>5264</v>
      </c>
      <c r="M46" s="301">
        <v>1.7347402832793974E-2</v>
      </c>
      <c r="N46" s="2">
        <v>467.27272727272702</v>
      </c>
      <c r="O46" s="2">
        <v>4577</v>
      </c>
      <c r="P46" s="301">
        <v>1.4189608134920635E-2</v>
      </c>
      <c r="Q46" s="2">
        <v>407.27272727272702</v>
      </c>
      <c r="R46" s="2">
        <v>3647</v>
      </c>
      <c r="S46" s="301">
        <v>1.0667017651618187E-2</v>
      </c>
      <c r="T46" s="14">
        <v>288.48486300000002</v>
      </c>
      <c r="U46" s="301">
        <v>-0.30718085106382981</v>
      </c>
      <c r="V46" s="198">
        <v>448940</v>
      </c>
      <c r="W46" s="220">
        <v>2.8000000000000001E-2</v>
      </c>
      <c r="X46" s="198">
        <v>3625</v>
      </c>
      <c r="Y46" s="198">
        <v>456782</v>
      </c>
      <c r="Z46" s="220">
        <v>2.7E-2</v>
      </c>
      <c r="AA46" s="198">
        <v>3373</v>
      </c>
      <c r="AB46" s="198">
        <v>460235</v>
      </c>
      <c r="AC46" s="220">
        <v>2.5000000000000001E-2</v>
      </c>
      <c r="AD46" s="199">
        <v>3440</v>
      </c>
      <c r="AE46" s="220">
        <v>2.5000000000000001E-2</v>
      </c>
    </row>
    <row r="47" spans="1:31" x14ac:dyDescent="0.3">
      <c r="A47" t="s">
        <v>1500</v>
      </c>
      <c r="B47" s="2">
        <v>35</v>
      </c>
      <c r="C47" s="301">
        <v>7.4215436810856662E-3</v>
      </c>
      <c r="D47" s="2">
        <v>19.393939393939299</v>
      </c>
      <c r="E47" s="2">
        <v>46</v>
      </c>
      <c r="F47" s="301">
        <v>1.0306968406901188E-2</v>
      </c>
      <c r="G47" s="2">
        <v>22.424242424242401</v>
      </c>
      <c r="H47" s="2">
        <v>95</v>
      </c>
      <c r="I47" s="301">
        <v>1.8157492354740061E-2</v>
      </c>
      <c r="J47" s="14">
        <v>61.212119999999999</v>
      </c>
      <c r="K47" s="301">
        <v>1.7142857142857142</v>
      </c>
      <c r="L47" s="2">
        <v>4118</v>
      </c>
      <c r="M47" s="301">
        <v>1.3570783599058811E-2</v>
      </c>
      <c r="N47" s="2">
        <v>466.666666666666</v>
      </c>
      <c r="O47" s="2">
        <v>6381</v>
      </c>
      <c r="P47" s="301">
        <v>1.9782366071428571E-2</v>
      </c>
      <c r="Q47" s="2">
        <v>462.42424242424198</v>
      </c>
      <c r="R47" s="2">
        <v>3283</v>
      </c>
      <c r="S47" s="301">
        <v>9.6023632986735694E-3</v>
      </c>
      <c r="T47" s="14">
        <v>390.30304000000001</v>
      </c>
      <c r="U47" s="301">
        <v>-0.20276833414278775</v>
      </c>
      <c r="V47" s="198">
        <v>156627</v>
      </c>
      <c r="W47" s="220">
        <v>0.01</v>
      </c>
      <c r="X47" s="198">
        <v>2075</v>
      </c>
      <c r="Y47" s="198">
        <v>165542</v>
      </c>
      <c r="Z47" s="220">
        <v>0.01</v>
      </c>
      <c r="AA47" s="198">
        <v>1978</v>
      </c>
      <c r="AB47" s="198">
        <v>200381</v>
      </c>
      <c r="AC47" s="220">
        <v>1.0999999999999999E-2</v>
      </c>
      <c r="AD47" s="199">
        <v>2606.67</v>
      </c>
      <c r="AE47" s="220">
        <v>0.27900000000000003</v>
      </c>
    </row>
    <row r="48" spans="1:31" x14ac:dyDescent="0.3">
      <c r="A48" t="s">
        <v>1751</v>
      </c>
      <c r="B48" s="2">
        <v>26</v>
      </c>
      <c r="C48" s="301">
        <v>5.5131467345207802E-3</v>
      </c>
      <c r="D48" s="2">
        <v>18.7878787878787</v>
      </c>
      <c r="E48" s="2">
        <v>44</v>
      </c>
      <c r="F48" s="301">
        <v>9.8588393457315713E-3</v>
      </c>
      <c r="G48" s="2">
        <v>32.121212121212103</v>
      </c>
      <c r="H48" s="2">
        <v>12</v>
      </c>
      <c r="I48" s="301">
        <v>2.2935779816513763E-3</v>
      </c>
      <c r="J48" s="14">
        <v>9.0909089999999999</v>
      </c>
      <c r="K48" s="301">
        <v>-0.53846153846153844</v>
      </c>
      <c r="L48" s="2">
        <v>8846</v>
      </c>
      <c r="M48" s="301">
        <v>2.9151809547662517E-2</v>
      </c>
      <c r="N48" s="2">
        <v>389.09090909090901</v>
      </c>
      <c r="O48" s="2">
        <v>9247</v>
      </c>
      <c r="P48" s="301">
        <v>2.8667534722222221E-2</v>
      </c>
      <c r="Q48" s="2">
        <v>484.24242424242402</v>
      </c>
      <c r="R48" s="2">
        <v>15362</v>
      </c>
      <c r="S48" s="301">
        <v>4.4931923543778063E-2</v>
      </c>
      <c r="T48" s="14">
        <v>989.09090000000003</v>
      </c>
      <c r="U48" s="301">
        <v>0.73660411485417143</v>
      </c>
      <c r="V48" s="198">
        <v>805819</v>
      </c>
      <c r="W48" s="220">
        <v>0.05</v>
      </c>
      <c r="X48" s="198">
        <v>4420</v>
      </c>
      <c r="Y48" s="198">
        <v>900328</v>
      </c>
      <c r="Z48" s="220">
        <v>5.2999999999999999E-2</v>
      </c>
      <c r="AA48" s="198">
        <v>4250</v>
      </c>
      <c r="AB48" s="198">
        <v>1529697</v>
      </c>
      <c r="AC48" s="220">
        <v>8.4000000000000005E-2</v>
      </c>
      <c r="AD48" s="199">
        <v>8544.24</v>
      </c>
      <c r="AE48" s="220">
        <v>0.89800000000000002</v>
      </c>
    </row>
    <row r="49" spans="1:31" x14ac:dyDescent="0.3">
      <c r="A49" s="18"/>
      <c r="B49" s="18"/>
      <c r="C49" s="18"/>
      <c r="D49" s="18"/>
      <c r="E49" s="18"/>
      <c r="F49" s="18"/>
      <c r="G49" s="18"/>
      <c r="H49" s="18"/>
      <c r="I49" s="18"/>
      <c r="J49" s="18"/>
      <c r="K49" s="18"/>
      <c r="L49" s="18"/>
      <c r="M49" s="18"/>
      <c r="N49" s="18"/>
      <c r="O49" s="18"/>
      <c r="P49" s="18"/>
      <c r="Q49" s="18"/>
      <c r="R49" s="18"/>
      <c r="S49" s="18"/>
      <c r="T49" s="18"/>
      <c r="U49" s="18"/>
      <c r="V49" s="200"/>
      <c r="W49" s="200"/>
      <c r="X49" s="200"/>
      <c r="Y49" s="200"/>
      <c r="Z49" s="200"/>
      <c r="AA49" s="200"/>
      <c r="AB49" s="200"/>
      <c r="AC49" s="200"/>
      <c r="AD49" s="200"/>
      <c r="AE49" s="200"/>
    </row>
    <row r="50" spans="1:31" x14ac:dyDescent="0.3">
      <c r="A50" s="303" t="s">
        <v>1971</v>
      </c>
      <c r="B50" s="303"/>
      <c r="C50" s="303"/>
      <c r="D50" s="303"/>
      <c r="E50" s="303"/>
      <c r="F50" s="303"/>
      <c r="G50" s="303"/>
      <c r="H50" s="303"/>
      <c r="I50" s="303"/>
      <c r="J50" s="303"/>
      <c r="K50" s="303"/>
      <c r="L50" s="303"/>
      <c r="M50" s="303"/>
      <c r="N50" s="303"/>
      <c r="O50" s="303"/>
      <c r="P50" s="303"/>
      <c r="Q50" s="303"/>
      <c r="R50" s="303"/>
      <c r="S50" s="303"/>
      <c r="T50" s="303"/>
      <c r="U50" s="303"/>
      <c r="V50" s="224"/>
      <c r="W50" s="224"/>
      <c r="X50" s="224"/>
      <c r="Y50" s="224"/>
      <c r="Z50" s="224"/>
      <c r="AA50" s="224"/>
      <c r="AB50" s="224"/>
      <c r="AC50" s="224"/>
      <c r="AD50" s="224"/>
      <c r="AE50" s="224"/>
    </row>
    <row r="51" spans="1:31" x14ac:dyDescent="0.3">
      <c r="B51" s="304" t="s">
        <v>1700</v>
      </c>
      <c r="C51" s="304"/>
      <c r="D51" s="304" t="s">
        <v>1701</v>
      </c>
      <c r="E51" s="304" t="s">
        <v>1700</v>
      </c>
      <c r="F51" s="304"/>
      <c r="G51" s="304" t="s">
        <v>1701</v>
      </c>
      <c r="H51" s="304" t="s">
        <v>1700</v>
      </c>
      <c r="I51" s="304"/>
      <c r="J51" s="304" t="s">
        <v>1701</v>
      </c>
      <c r="K51" t="s">
        <v>170</v>
      </c>
      <c r="L51" s="304" t="s">
        <v>1700</v>
      </c>
      <c r="M51" s="304"/>
      <c r="N51" s="304" t="s">
        <v>1701</v>
      </c>
      <c r="O51" s="304" t="s">
        <v>1700</v>
      </c>
      <c r="P51" s="304"/>
      <c r="Q51" s="304" t="s">
        <v>1701</v>
      </c>
      <c r="R51" s="304" t="s">
        <v>1700</v>
      </c>
      <c r="S51" s="304"/>
      <c r="T51" s="304" t="s">
        <v>1701</v>
      </c>
      <c r="U51" t="s">
        <v>170</v>
      </c>
      <c r="V51" s="221" t="s">
        <v>1700</v>
      </c>
      <c r="W51" s="222"/>
      <c r="X51" s="222" t="s">
        <v>1701</v>
      </c>
      <c r="Y51" s="221" t="s">
        <v>1700</v>
      </c>
      <c r="Z51" s="222"/>
      <c r="AA51" s="222" t="s">
        <v>1701</v>
      </c>
      <c r="AB51" s="221" t="s">
        <v>1700</v>
      </c>
      <c r="AC51" s="222"/>
      <c r="AD51" s="222" t="s">
        <v>1701</v>
      </c>
      <c r="AE51" s="197" t="s">
        <v>170</v>
      </c>
    </row>
    <row r="52" spans="1:31" x14ac:dyDescent="0.3">
      <c r="A52" t="s">
        <v>1972</v>
      </c>
      <c r="B52" s="15">
        <v>898</v>
      </c>
      <c r="C52" t="s">
        <v>170</v>
      </c>
      <c r="D52" s="15">
        <v>207.87878787878699</v>
      </c>
      <c r="E52" s="15">
        <v>816</v>
      </c>
      <c r="F52" t="s">
        <v>170</v>
      </c>
      <c r="G52" s="15">
        <v>127.272727272727</v>
      </c>
      <c r="H52" s="2">
        <v>759</v>
      </c>
      <c r="I52" t="s">
        <v>170</v>
      </c>
      <c r="J52" s="14">
        <v>59.393940000000001</v>
      </c>
      <c r="K52" s="301">
        <v>-0.15478841870824053</v>
      </c>
      <c r="L52" s="15">
        <v>1243</v>
      </c>
      <c r="M52" t="s">
        <v>170</v>
      </c>
      <c r="N52" s="15">
        <v>10.909090909090899</v>
      </c>
      <c r="O52" s="15">
        <v>1132</v>
      </c>
      <c r="P52" t="s">
        <v>170</v>
      </c>
      <c r="Q52" s="15">
        <v>9.6969696969696901</v>
      </c>
      <c r="R52" s="2">
        <v>1215</v>
      </c>
      <c r="S52" t="s">
        <v>170</v>
      </c>
      <c r="T52" s="14">
        <v>12.121212</v>
      </c>
      <c r="U52" s="301">
        <v>-2.252614641995173E-2</v>
      </c>
      <c r="V52" s="219">
        <v>1882</v>
      </c>
      <c r="W52" s="197" t="s">
        <v>170</v>
      </c>
      <c r="X52" s="219">
        <v>2</v>
      </c>
      <c r="Y52" s="219">
        <v>1693</v>
      </c>
      <c r="Z52" s="197" t="s">
        <v>170</v>
      </c>
      <c r="AA52" s="219">
        <v>2</v>
      </c>
      <c r="AB52" s="198">
        <v>1851</v>
      </c>
      <c r="AC52" s="197" t="s">
        <v>170</v>
      </c>
      <c r="AD52" s="197">
        <v>3.03</v>
      </c>
      <c r="AE52" s="220">
        <v>-1.6E-2</v>
      </c>
    </row>
    <row r="53" spans="1:31" x14ac:dyDescent="0.3">
      <c r="A53" t="s">
        <v>1973</v>
      </c>
      <c r="B53" s="15">
        <v>1502</v>
      </c>
      <c r="C53" t="s">
        <v>170</v>
      </c>
      <c r="D53" s="15">
        <v>129.69696969696901</v>
      </c>
      <c r="E53" s="15">
        <v>1158</v>
      </c>
      <c r="F53" t="s">
        <v>170</v>
      </c>
      <c r="G53" s="15">
        <v>100</v>
      </c>
      <c r="H53" s="2">
        <v>1559</v>
      </c>
      <c r="I53" t="s">
        <v>170</v>
      </c>
      <c r="J53" s="14">
        <v>261.81817599999999</v>
      </c>
      <c r="K53" s="301">
        <v>3.7949400798934753E-2</v>
      </c>
      <c r="L53" s="15">
        <v>1566</v>
      </c>
      <c r="M53" t="s">
        <v>170</v>
      </c>
      <c r="N53" s="15">
        <v>10.909090909090899</v>
      </c>
      <c r="O53" s="15">
        <v>1435</v>
      </c>
      <c r="P53" t="s">
        <v>170</v>
      </c>
      <c r="Q53" s="15">
        <v>9.6969696969696901</v>
      </c>
      <c r="R53" s="2">
        <v>1586</v>
      </c>
      <c r="S53" t="s">
        <v>170</v>
      </c>
      <c r="T53" s="14">
        <v>12.121212</v>
      </c>
      <c r="U53" s="301">
        <v>1.277139208173691E-2</v>
      </c>
      <c r="V53" s="219">
        <v>2345</v>
      </c>
      <c r="W53" s="197" t="s">
        <v>170</v>
      </c>
      <c r="X53" s="219">
        <v>2</v>
      </c>
      <c r="Y53" s="219">
        <v>2155</v>
      </c>
      <c r="Z53" s="197" t="s">
        <v>170</v>
      </c>
      <c r="AA53" s="219">
        <v>2</v>
      </c>
      <c r="AB53" s="198">
        <v>2422</v>
      </c>
      <c r="AC53" s="197" t="s">
        <v>170</v>
      </c>
      <c r="AD53" s="197">
        <v>3.03</v>
      </c>
      <c r="AE53" s="220">
        <v>3.3000000000000002E-2</v>
      </c>
    </row>
    <row r="54" spans="1:31" x14ac:dyDescent="0.3">
      <c r="A54" t="s">
        <v>1974</v>
      </c>
      <c r="B54" s="15">
        <v>341</v>
      </c>
      <c r="C54" t="s">
        <v>170</v>
      </c>
      <c r="D54" s="15">
        <v>21.2121212121212</v>
      </c>
      <c r="E54" s="15">
        <v>523</v>
      </c>
      <c r="F54" t="s">
        <v>170</v>
      </c>
      <c r="G54" s="15">
        <v>105.454545454545</v>
      </c>
      <c r="H54" s="2">
        <v>491</v>
      </c>
      <c r="I54" t="s">
        <v>170</v>
      </c>
      <c r="J54" s="14">
        <v>141.21212800000001</v>
      </c>
      <c r="K54" s="301">
        <v>0.43988269794721407</v>
      </c>
      <c r="L54" s="15">
        <v>361</v>
      </c>
      <c r="M54" t="s">
        <v>170</v>
      </c>
      <c r="N54" s="15">
        <v>4.8484848484848397</v>
      </c>
      <c r="O54" s="15">
        <v>392</v>
      </c>
      <c r="P54" t="s">
        <v>170</v>
      </c>
      <c r="Q54" s="15">
        <v>4.2424242424242404</v>
      </c>
      <c r="R54" s="2">
        <v>468</v>
      </c>
      <c r="S54" t="s">
        <v>170</v>
      </c>
      <c r="T54" s="14">
        <v>5.4545455</v>
      </c>
      <c r="U54" s="301">
        <v>0.296398891966759</v>
      </c>
      <c r="V54" s="219">
        <v>450</v>
      </c>
      <c r="W54" s="197" t="s">
        <v>170</v>
      </c>
      <c r="X54" s="219">
        <v>1</v>
      </c>
      <c r="Y54" s="219">
        <v>500</v>
      </c>
      <c r="Z54" s="197" t="s">
        <v>170</v>
      </c>
      <c r="AA54" s="219">
        <v>1</v>
      </c>
      <c r="AB54" s="197">
        <v>618</v>
      </c>
      <c r="AC54" s="197" t="s">
        <v>170</v>
      </c>
      <c r="AD54" s="197">
        <v>1.21</v>
      </c>
      <c r="AE54" s="220">
        <v>0.373</v>
      </c>
    </row>
    <row r="55" spans="1:31" x14ac:dyDescent="0.3">
      <c r="A55" s="18"/>
      <c r="B55" s="18"/>
      <c r="C55" s="18"/>
      <c r="D55" s="18"/>
      <c r="E55" s="18"/>
      <c r="F55" s="18"/>
      <c r="G55" s="18"/>
      <c r="H55" s="18"/>
      <c r="I55" s="18"/>
      <c r="J55" s="18"/>
      <c r="K55" s="18"/>
      <c r="L55" s="18"/>
      <c r="M55" s="18"/>
      <c r="N55" s="18"/>
      <c r="O55" s="18"/>
      <c r="P55" s="18"/>
      <c r="Q55" s="18"/>
      <c r="R55" s="18"/>
      <c r="S55" s="18"/>
      <c r="T55" s="18"/>
      <c r="U55" s="18"/>
      <c r="V55" s="200"/>
      <c r="W55" s="200"/>
      <c r="X55" s="200"/>
      <c r="Y55" s="200"/>
      <c r="Z55" s="200"/>
      <c r="AA55" s="200"/>
      <c r="AB55" s="200"/>
      <c r="AC55" s="200"/>
      <c r="AD55" s="200"/>
      <c r="AE55" s="200"/>
    </row>
    <row r="56" spans="1:31" x14ac:dyDescent="0.3">
      <c r="A56" s="303" t="s">
        <v>1992</v>
      </c>
      <c r="B56" s="303"/>
      <c r="C56" s="303"/>
      <c r="D56" s="303"/>
      <c r="E56" s="303"/>
      <c r="F56" s="303"/>
      <c r="G56" s="303"/>
      <c r="H56" s="303"/>
      <c r="I56" s="303"/>
      <c r="J56" s="303"/>
      <c r="K56" s="303"/>
      <c r="L56" s="303"/>
      <c r="M56" s="303"/>
      <c r="N56" s="303"/>
      <c r="O56" s="303"/>
      <c r="P56" s="303"/>
      <c r="Q56" s="303"/>
      <c r="R56" s="303"/>
      <c r="S56" s="303"/>
      <c r="T56" s="303"/>
      <c r="U56" s="303"/>
      <c r="V56" s="224"/>
      <c r="W56" s="224"/>
      <c r="X56" s="224"/>
      <c r="Y56" s="224"/>
      <c r="Z56" s="224"/>
      <c r="AA56" s="224"/>
      <c r="AB56" s="224"/>
      <c r="AC56" s="224"/>
      <c r="AD56" s="224"/>
      <c r="AE56" s="224"/>
    </row>
    <row r="57" spans="1:31" x14ac:dyDescent="0.3">
      <c r="B57" s="304" t="s">
        <v>1700</v>
      </c>
      <c r="C57" s="304"/>
      <c r="D57" s="304" t="s">
        <v>1701</v>
      </c>
      <c r="E57" s="304" t="s">
        <v>1700</v>
      </c>
      <c r="F57" s="304"/>
      <c r="G57" s="304" t="s">
        <v>1701</v>
      </c>
      <c r="H57" s="304" t="s">
        <v>1700</v>
      </c>
      <c r="I57" s="304"/>
      <c r="J57" s="304" t="s">
        <v>1701</v>
      </c>
      <c r="K57" t="s">
        <v>170</v>
      </c>
      <c r="L57" s="304" t="s">
        <v>1700</v>
      </c>
      <c r="M57" s="304"/>
      <c r="N57" s="304" t="s">
        <v>1701</v>
      </c>
      <c r="O57" s="304" t="s">
        <v>1700</v>
      </c>
      <c r="P57" s="304"/>
      <c r="Q57" s="304" t="s">
        <v>1701</v>
      </c>
      <c r="R57" s="304" t="s">
        <v>1700</v>
      </c>
      <c r="S57" s="304"/>
      <c r="T57" s="304" t="s">
        <v>1701</v>
      </c>
      <c r="U57" t="s">
        <v>170</v>
      </c>
      <c r="V57" s="221" t="s">
        <v>1700</v>
      </c>
      <c r="W57" s="222"/>
      <c r="X57" s="222" t="s">
        <v>1701</v>
      </c>
      <c r="Y57" s="221" t="s">
        <v>1700</v>
      </c>
      <c r="Z57" s="222"/>
      <c r="AA57" s="222" t="s">
        <v>1701</v>
      </c>
      <c r="AB57" s="221" t="s">
        <v>1700</v>
      </c>
      <c r="AC57" s="222"/>
      <c r="AD57" s="222" t="s">
        <v>1701</v>
      </c>
      <c r="AE57" s="197" t="s">
        <v>170</v>
      </c>
    </row>
    <row r="58" spans="1:31" x14ac:dyDescent="0.3">
      <c r="A58" t="s">
        <v>1993</v>
      </c>
      <c r="B58" s="15">
        <v>793</v>
      </c>
      <c r="C58" t="s">
        <v>170</v>
      </c>
      <c r="D58" s="15">
        <v>87.878787878787904</v>
      </c>
      <c r="E58" s="15">
        <v>815</v>
      </c>
      <c r="F58" t="s">
        <v>170</v>
      </c>
      <c r="G58" s="15">
        <v>106.06060606060601</v>
      </c>
      <c r="H58" s="2">
        <v>743</v>
      </c>
      <c r="I58" t="s">
        <v>170</v>
      </c>
      <c r="J58" s="14">
        <v>84.848489999999998</v>
      </c>
      <c r="K58" s="301">
        <v>-6.3051702395964693E-2</v>
      </c>
      <c r="L58" s="15">
        <v>985</v>
      </c>
      <c r="M58" t="s">
        <v>170</v>
      </c>
      <c r="N58" s="15">
        <v>6.0606060606060597</v>
      </c>
      <c r="O58" s="15">
        <v>988</v>
      </c>
      <c r="P58" t="s">
        <v>170</v>
      </c>
      <c r="Q58" s="15">
        <v>6.0606060606060597</v>
      </c>
      <c r="R58" s="2">
        <v>1096</v>
      </c>
      <c r="S58" t="s">
        <v>170</v>
      </c>
      <c r="T58" s="14">
        <v>6.6666665099999998</v>
      </c>
      <c r="U58" s="301">
        <v>0.11269035532994924</v>
      </c>
      <c r="V58" s="219">
        <v>1409</v>
      </c>
      <c r="W58" s="197" t="s">
        <v>170</v>
      </c>
      <c r="X58" s="219">
        <v>1</v>
      </c>
      <c r="Y58" s="219">
        <v>1419</v>
      </c>
      <c r="Z58" s="197" t="s">
        <v>170</v>
      </c>
      <c r="AA58" s="219">
        <v>1</v>
      </c>
      <c r="AB58" s="198">
        <v>1688</v>
      </c>
      <c r="AC58" s="197" t="s">
        <v>170</v>
      </c>
      <c r="AD58" s="197">
        <v>1.82</v>
      </c>
      <c r="AE58" s="220">
        <v>0.19800000000000001</v>
      </c>
    </row>
    <row r="59" spans="1:31" x14ac:dyDescent="0.3">
      <c r="L59" s="18"/>
      <c r="M59" s="18"/>
      <c r="N59" s="18"/>
      <c r="O59" s="18"/>
      <c r="P59" s="18"/>
      <c r="Q59" s="18"/>
      <c r="R59" s="18"/>
      <c r="S59" s="18"/>
      <c r="T59" s="18"/>
      <c r="U59" s="18"/>
      <c r="V59" s="200"/>
      <c r="W59" s="200"/>
      <c r="X59" s="200"/>
      <c r="Y59" s="200"/>
      <c r="Z59" s="200"/>
      <c r="AA59" s="200"/>
      <c r="AB59" s="200"/>
      <c r="AC59" s="200"/>
      <c r="AD59" s="200"/>
      <c r="AE59" s="200"/>
    </row>
    <row r="60" spans="1:31" x14ac:dyDescent="0.3">
      <c r="A60" s="303" t="s">
        <v>2085</v>
      </c>
      <c r="B60" s="303"/>
      <c r="C60" s="303"/>
      <c r="D60" s="303"/>
      <c r="E60" s="303"/>
      <c r="F60" s="303"/>
      <c r="G60" s="303"/>
      <c r="H60" s="303"/>
      <c r="I60" s="303"/>
      <c r="J60" s="303"/>
      <c r="K60" s="303"/>
      <c r="L60" s="303"/>
      <c r="M60" s="303"/>
      <c r="N60" s="303"/>
      <c r="O60" s="303"/>
      <c r="P60" s="303"/>
      <c r="Q60" s="303"/>
      <c r="R60" s="303"/>
      <c r="S60" s="303"/>
      <c r="T60" s="303"/>
      <c r="U60" s="303"/>
      <c r="V60" s="224"/>
      <c r="W60" s="224"/>
      <c r="X60" s="224"/>
      <c r="Y60" s="224"/>
      <c r="Z60" s="224"/>
      <c r="AA60" s="224"/>
      <c r="AB60" s="224"/>
      <c r="AC60" s="224"/>
      <c r="AD60" s="224"/>
      <c r="AE60" s="224"/>
    </row>
    <row r="61" spans="1:31" x14ac:dyDescent="0.3">
      <c r="B61" s="304" t="s">
        <v>1700</v>
      </c>
      <c r="C61" s="304"/>
      <c r="D61" s="304" t="s">
        <v>1701</v>
      </c>
      <c r="E61" s="304" t="s">
        <v>1700</v>
      </c>
      <c r="F61" s="304"/>
      <c r="G61" s="304" t="s">
        <v>1701</v>
      </c>
      <c r="H61" s="304" t="s">
        <v>1700</v>
      </c>
      <c r="I61" s="304"/>
      <c r="J61" s="304" t="s">
        <v>1701</v>
      </c>
      <c r="K61" t="s">
        <v>170</v>
      </c>
      <c r="L61" s="304" t="s">
        <v>1700</v>
      </c>
      <c r="M61" s="304"/>
      <c r="N61" s="304" t="s">
        <v>1701</v>
      </c>
      <c r="O61" s="304" t="s">
        <v>1700</v>
      </c>
      <c r="P61" s="304"/>
      <c r="Q61" s="304" t="s">
        <v>1701</v>
      </c>
      <c r="R61" s="304" t="s">
        <v>1700</v>
      </c>
      <c r="S61" s="304"/>
      <c r="T61" s="304" t="s">
        <v>1701</v>
      </c>
      <c r="U61" t="s">
        <v>170</v>
      </c>
      <c r="V61" s="221" t="s">
        <v>1700</v>
      </c>
      <c r="W61" s="222"/>
      <c r="X61" s="222" t="s">
        <v>1701</v>
      </c>
      <c r="Y61" s="221" t="s">
        <v>1700</v>
      </c>
      <c r="Z61" s="222"/>
      <c r="AA61" s="222" t="s">
        <v>1701</v>
      </c>
      <c r="AB61" s="221" t="s">
        <v>1700</v>
      </c>
      <c r="AC61" s="222"/>
      <c r="AD61" s="222" t="s">
        <v>1701</v>
      </c>
      <c r="AE61" s="197" t="s">
        <v>170</v>
      </c>
    </row>
    <row r="62" spans="1:31" x14ac:dyDescent="0.3">
      <c r="A62" t="s">
        <v>172</v>
      </c>
      <c r="B62" s="2">
        <v>2697</v>
      </c>
      <c r="C62" t="s">
        <v>170</v>
      </c>
      <c r="D62" s="14">
        <v>255.15151515151501</v>
      </c>
      <c r="E62" s="2">
        <v>2509</v>
      </c>
      <c r="F62" t="s">
        <v>170</v>
      </c>
      <c r="G62" s="14">
        <v>192.12121212121201</v>
      </c>
      <c r="H62" s="2">
        <v>2739</v>
      </c>
      <c r="I62" t="s">
        <v>170</v>
      </c>
      <c r="J62" s="14">
        <v>291.51513699999998</v>
      </c>
      <c r="K62" s="301">
        <v>1.557285873192436E-2</v>
      </c>
      <c r="L62" s="2">
        <v>310995</v>
      </c>
      <c r="M62" t="s">
        <v>170</v>
      </c>
      <c r="N62" s="14">
        <v>2094.54545454545</v>
      </c>
      <c r="O62" s="2">
        <v>327294</v>
      </c>
      <c r="P62" t="s">
        <v>170</v>
      </c>
      <c r="Q62" s="14">
        <v>1887.87878787878</v>
      </c>
      <c r="R62" s="2">
        <v>346787</v>
      </c>
      <c r="S62" t="s">
        <v>170</v>
      </c>
      <c r="T62" s="14">
        <v>2136.3635300000001</v>
      </c>
      <c r="U62" s="301">
        <v>0.1150886670203701</v>
      </c>
      <c r="V62" s="198">
        <v>16632466</v>
      </c>
      <c r="W62" s="197" t="s">
        <v>170</v>
      </c>
      <c r="X62" s="199">
        <v>11543.03</v>
      </c>
      <c r="Y62" s="198">
        <v>17246360</v>
      </c>
      <c r="Z62" s="197" t="s">
        <v>170</v>
      </c>
      <c r="AA62" s="199">
        <v>9952.73</v>
      </c>
      <c r="AB62" s="198">
        <v>18646894</v>
      </c>
      <c r="AC62" s="197" t="s">
        <v>170</v>
      </c>
      <c r="AD62" s="199">
        <v>13241.21</v>
      </c>
      <c r="AE62" s="220">
        <v>0.121</v>
      </c>
    </row>
    <row r="63" spans="1:31" x14ac:dyDescent="0.3">
      <c r="A63" t="s">
        <v>2086</v>
      </c>
      <c r="B63" s="2">
        <v>659</v>
      </c>
      <c r="C63" s="301">
        <v>0.24434556915090841</v>
      </c>
      <c r="D63" s="14">
        <v>252.12121212121201</v>
      </c>
      <c r="E63" s="2">
        <v>500</v>
      </c>
      <c r="F63" s="301">
        <v>0.19928258270227181</v>
      </c>
      <c r="G63" s="14">
        <v>109.69696969696901</v>
      </c>
      <c r="H63" s="2">
        <v>616</v>
      </c>
      <c r="I63" s="301">
        <v>0.22489959839357429</v>
      </c>
      <c r="J63" s="14">
        <v>169.090912</v>
      </c>
      <c r="K63" s="301">
        <v>-6.525037936267071E-2</v>
      </c>
      <c r="L63" s="2">
        <v>43384</v>
      </c>
      <c r="M63" s="301">
        <v>0.13950063505844146</v>
      </c>
      <c r="N63" s="14">
        <v>876.969696969697</v>
      </c>
      <c r="O63" s="2">
        <v>54628</v>
      </c>
      <c r="P63" s="301">
        <v>0.16690803986629757</v>
      </c>
      <c r="Q63" s="14">
        <v>1300</v>
      </c>
      <c r="R63" s="2">
        <v>50819</v>
      </c>
      <c r="S63" s="301">
        <v>0.14654240210849886</v>
      </c>
      <c r="T63" s="14">
        <v>1364.84851</v>
      </c>
      <c r="U63" s="301">
        <v>0.17137654434814678</v>
      </c>
      <c r="V63" s="198">
        <v>356312</v>
      </c>
      <c r="W63" s="220">
        <v>2.1000000000000001E-2</v>
      </c>
      <c r="X63" s="199">
        <v>3246.06</v>
      </c>
      <c r="Y63" s="198">
        <v>412950</v>
      </c>
      <c r="Z63" s="220">
        <v>2.4E-2</v>
      </c>
      <c r="AA63" s="199">
        <v>3522.42</v>
      </c>
      <c r="AB63" s="198">
        <v>394290</v>
      </c>
      <c r="AC63" s="220">
        <v>2.1000000000000001E-2</v>
      </c>
      <c r="AD63" s="199">
        <v>4242.42</v>
      </c>
      <c r="AE63" s="220">
        <v>0.107</v>
      </c>
    </row>
    <row r="64" spans="1:31" x14ac:dyDescent="0.3">
      <c r="A64" t="s">
        <v>2087</v>
      </c>
      <c r="B64" s="2">
        <v>318</v>
      </c>
      <c r="C64" s="301">
        <v>0.11790878754171301</v>
      </c>
      <c r="D64" s="14">
        <v>106.06060606060601</v>
      </c>
      <c r="E64" s="2">
        <v>147</v>
      </c>
      <c r="F64" s="301">
        <v>5.8589079314467912E-2</v>
      </c>
      <c r="G64" s="14">
        <v>54.545454545454497</v>
      </c>
      <c r="H64" s="2">
        <v>199</v>
      </c>
      <c r="I64" s="301">
        <v>7.2654253377144942E-2</v>
      </c>
      <c r="J64" s="14">
        <v>83.636359999999996</v>
      </c>
      <c r="K64" s="301">
        <v>-0.37421383647798739</v>
      </c>
      <c r="L64" s="2">
        <v>23149</v>
      </c>
      <c r="M64" s="301">
        <v>7.4435280309972832E-2</v>
      </c>
      <c r="N64" s="14">
        <v>772.72727272727195</v>
      </c>
      <c r="O64" s="2">
        <v>20249</v>
      </c>
      <c r="P64" s="301">
        <v>6.1867923029447533E-2</v>
      </c>
      <c r="Q64" s="14">
        <v>729.09090909090901</v>
      </c>
      <c r="R64" s="2">
        <v>24779</v>
      </c>
      <c r="S64" s="301">
        <v>7.1453082151291716E-2</v>
      </c>
      <c r="T64" s="14">
        <v>995.75756799999999</v>
      </c>
      <c r="U64" s="301">
        <v>7.041340878655665E-2</v>
      </c>
      <c r="V64" s="198">
        <v>1157120</v>
      </c>
      <c r="W64" s="220">
        <v>7.0000000000000007E-2</v>
      </c>
      <c r="X64" s="199">
        <v>5257.58</v>
      </c>
      <c r="Y64" s="198">
        <v>1029140</v>
      </c>
      <c r="Z64" s="220">
        <v>0.06</v>
      </c>
      <c r="AA64" s="199">
        <v>5446.67</v>
      </c>
      <c r="AB64" s="198">
        <v>1190537</v>
      </c>
      <c r="AC64" s="220">
        <v>6.4000000000000001E-2</v>
      </c>
      <c r="AD64" s="199">
        <v>6051.52</v>
      </c>
      <c r="AE64" s="220">
        <v>2.9000000000000001E-2</v>
      </c>
    </row>
    <row r="65" spans="1:31" x14ac:dyDescent="0.3">
      <c r="A65" t="s">
        <v>2088</v>
      </c>
      <c r="B65" s="2">
        <v>0</v>
      </c>
      <c r="C65" s="301">
        <v>0</v>
      </c>
      <c r="D65" s="14">
        <v>80</v>
      </c>
      <c r="E65" s="2">
        <v>119</v>
      </c>
      <c r="F65" s="301">
        <v>4.7429254683140694E-2</v>
      </c>
      <c r="G65" s="14">
        <v>46.6666666666666</v>
      </c>
      <c r="H65" s="2">
        <v>103</v>
      </c>
      <c r="I65" s="301">
        <v>3.7604965315808689E-2</v>
      </c>
      <c r="J65" s="14">
        <v>64.242424</v>
      </c>
      <c r="L65" s="2">
        <v>16432</v>
      </c>
      <c r="M65" s="301">
        <v>5.2836862328976351E-2</v>
      </c>
      <c r="N65" s="14">
        <v>584.24242424242402</v>
      </c>
      <c r="O65" s="2">
        <v>19529</v>
      </c>
      <c r="P65" s="301">
        <v>5.9668066020153135E-2</v>
      </c>
      <c r="Q65" s="14">
        <v>692.72727272727195</v>
      </c>
      <c r="R65" s="2">
        <v>18663</v>
      </c>
      <c r="S65" s="301">
        <v>5.3816896250436147E-2</v>
      </c>
      <c r="T65" s="14">
        <v>768.48486300000002</v>
      </c>
      <c r="U65" s="301">
        <v>0.13577166504381694</v>
      </c>
      <c r="V65" s="198">
        <v>1721087</v>
      </c>
      <c r="W65" s="220">
        <v>0.10299999999999999</v>
      </c>
      <c r="X65" s="199">
        <v>6296.36</v>
      </c>
      <c r="Y65" s="198">
        <v>1687092</v>
      </c>
      <c r="Z65" s="220">
        <v>9.8000000000000004E-2</v>
      </c>
      <c r="AA65" s="199">
        <v>5295.15</v>
      </c>
      <c r="AB65" s="198">
        <v>1676497</v>
      </c>
      <c r="AC65" s="220">
        <v>0.09</v>
      </c>
      <c r="AD65" s="199">
        <v>7269.7</v>
      </c>
      <c r="AE65" s="220">
        <v>-2.5999999999999999E-2</v>
      </c>
    </row>
    <row r="66" spans="1:31" x14ac:dyDescent="0.3">
      <c r="A66" t="s">
        <v>2089</v>
      </c>
      <c r="B66" s="2">
        <v>71</v>
      </c>
      <c r="C66" s="301">
        <v>2.6325546903967371E-2</v>
      </c>
      <c r="D66" s="14">
        <v>34.545454545454497</v>
      </c>
      <c r="E66" s="2">
        <v>163</v>
      </c>
      <c r="F66" s="301">
        <v>6.496612196094062E-2</v>
      </c>
      <c r="G66" s="14">
        <v>104.24242424242399</v>
      </c>
      <c r="H66" s="2">
        <v>5</v>
      </c>
      <c r="I66" s="301">
        <v>1.8254837531945967E-3</v>
      </c>
      <c r="J66" s="14">
        <v>4.8484850000000002</v>
      </c>
      <c r="K66" s="301">
        <v>-0.92957746478873238</v>
      </c>
      <c r="L66" s="2">
        <v>10096</v>
      </c>
      <c r="M66" s="301">
        <v>3.2463544429974761E-2</v>
      </c>
      <c r="N66" s="14">
        <v>451.51515151515099</v>
      </c>
      <c r="O66" s="2">
        <v>9659</v>
      </c>
      <c r="P66" s="301">
        <v>2.9511692851075792E-2</v>
      </c>
      <c r="Q66" s="14">
        <v>483.030303030303</v>
      </c>
      <c r="R66" s="2">
        <v>9194</v>
      </c>
      <c r="S66" s="301">
        <v>2.6511951140036967E-2</v>
      </c>
      <c r="T66" s="14">
        <v>463.63635299999999</v>
      </c>
      <c r="U66" s="301">
        <v>-8.9342313787638669E-2</v>
      </c>
      <c r="V66" s="198">
        <v>569555</v>
      </c>
      <c r="W66" s="220">
        <v>3.4000000000000002E-2</v>
      </c>
      <c r="X66" s="199">
        <v>3166.06</v>
      </c>
      <c r="Y66" s="198">
        <v>527004</v>
      </c>
      <c r="Z66" s="220">
        <v>3.1E-2</v>
      </c>
      <c r="AA66" s="199">
        <v>3700</v>
      </c>
      <c r="AB66" s="198">
        <v>514234</v>
      </c>
      <c r="AC66" s="220">
        <v>2.8000000000000001E-2</v>
      </c>
      <c r="AD66" s="199">
        <v>3368.48</v>
      </c>
      <c r="AE66" s="220">
        <v>-9.7000000000000003E-2</v>
      </c>
    </row>
    <row r="67" spans="1:31" x14ac:dyDescent="0.3">
      <c r="A67" t="s">
        <v>2090</v>
      </c>
      <c r="B67" s="2">
        <v>42</v>
      </c>
      <c r="C67" s="301">
        <v>1.557285873192436E-2</v>
      </c>
      <c r="D67" s="14">
        <v>29.696969696969699</v>
      </c>
      <c r="E67" s="2">
        <v>264</v>
      </c>
      <c r="F67" s="301">
        <v>0.10522120366679952</v>
      </c>
      <c r="G67" s="14">
        <v>80.606060606060595</v>
      </c>
      <c r="H67" s="2">
        <v>0</v>
      </c>
      <c r="I67" s="301">
        <v>0</v>
      </c>
      <c r="J67" s="14">
        <v>11.515152</v>
      </c>
      <c r="K67" s="301">
        <v>-1</v>
      </c>
      <c r="L67" s="2">
        <v>34130</v>
      </c>
      <c r="M67" s="301">
        <v>0.1097445296548176</v>
      </c>
      <c r="N67" s="14">
        <v>937.57575757575705</v>
      </c>
      <c r="O67" s="2">
        <v>35420</v>
      </c>
      <c r="P67" s="301">
        <v>0.10822074342945487</v>
      </c>
      <c r="Q67" s="14">
        <v>1033.9393939393899</v>
      </c>
      <c r="R67" s="2">
        <v>36250</v>
      </c>
      <c r="S67" s="301">
        <v>0.10453102336592779</v>
      </c>
      <c r="T67" s="14">
        <v>1180</v>
      </c>
      <c r="U67" s="301">
        <v>6.2115440961031353E-2</v>
      </c>
      <c r="V67" s="198">
        <v>1833165</v>
      </c>
      <c r="W67" s="220">
        <v>0.11</v>
      </c>
      <c r="X67" s="199">
        <v>7343.03</v>
      </c>
      <c r="Y67" s="198">
        <v>1910340</v>
      </c>
      <c r="Z67" s="220">
        <v>0.111</v>
      </c>
      <c r="AA67" s="199">
        <v>6383.64</v>
      </c>
      <c r="AB67" s="198">
        <v>1942421</v>
      </c>
      <c r="AC67" s="220">
        <v>0.104</v>
      </c>
      <c r="AD67" s="199">
        <v>7973.94</v>
      </c>
      <c r="AE67" s="220">
        <v>0.06</v>
      </c>
    </row>
    <row r="68" spans="1:31" x14ac:dyDescent="0.3">
      <c r="A68" t="s">
        <v>2091</v>
      </c>
      <c r="B68" s="2">
        <v>66</v>
      </c>
      <c r="C68" s="301">
        <v>2.4471635150166853E-2</v>
      </c>
      <c r="D68" s="14">
        <v>33.939393939393902</v>
      </c>
      <c r="E68" s="2">
        <v>179</v>
      </c>
      <c r="F68" s="301">
        <v>7.1343164607413315E-2</v>
      </c>
      <c r="G68" s="14">
        <v>57.5757575757575</v>
      </c>
      <c r="H68" s="2">
        <v>134</v>
      </c>
      <c r="I68" s="301">
        <v>4.8922964585615188E-2</v>
      </c>
      <c r="J68" s="14">
        <v>80.606063800000001</v>
      </c>
      <c r="K68" s="301">
        <v>1.0303030303030303</v>
      </c>
      <c r="L68" s="2">
        <v>16511</v>
      </c>
      <c r="M68" s="301">
        <v>5.3090885705557971E-2</v>
      </c>
      <c r="N68" s="14">
        <v>579.39393939393904</v>
      </c>
      <c r="O68" s="2">
        <v>16865</v>
      </c>
      <c r="P68" s="301">
        <v>5.1528595085763872E-2</v>
      </c>
      <c r="Q68" s="14">
        <v>682.42424242424204</v>
      </c>
      <c r="R68" s="2">
        <v>21163</v>
      </c>
      <c r="S68" s="301">
        <v>6.1025932344638066E-2</v>
      </c>
      <c r="T68" s="14">
        <v>769.09090000000003</v>
      </c>
      <c r="U68" s="301">
        <v>0.28175155956634973</v>
      </c>
      <c r="V68" s="198">
        <v>782174</v>
      </c>
      <c r="W68" s="220">
        <v>4.7E-2</v>
      </c>
      <c r="X68" s="199">
        <v>3563.64</v>
      </c>
      <c r="Y68" s="198">
        <v>808614</v>
      </c>
      <c r="Z68" s="220">
        <v>4.7E-2</v>
      </c>
      <c r="AA68" s="199">
        <v>4143.6400000000003</v>
      </c>
      <c r="AB68" s="198">
        <v>1028818</v>
      </c>
      <c r="AC68" s="220">
        <v>5.5E-2</v>
      </c>
      <c r="AD68" s="199">
        <v>4473.33</v>
      </c>
      <c r="AE68" s="220">
        <v>0.315</v>
      </c>
    </row>
    <row r="69" spans="1:31" x14ac:dyDescent="0.3">
      <c r="A69" t="s">
        <v>2092</v>
      </c>
      <c r="B69" s="2">
        <v>29</v>
      </c>
      <c r="C69" s="301">
        <v>1.0752688172043012E-2</v>
      </c>
      <c r="D69" s="14">
        <v>20.606060606060598</v>
      </c>
      <c r="E69" s="2">
        <v>12</v>
      </c>
      <c r="F69" s="301">
        <v>4.7827819848545233E-3</v>
      </c>
      <c r="G69" s="14">
        <v>12.1212121212121</v>
      </c>
      <c r="H69" s="2">
        <v>0</v>
      </c>
      <c r="I69" s="301">
        <v>0</v>
      </c>
      <c r="J69" s="14">
        <v>11.515152</v>
      </c>
      <c r="K69" s="301">
        <v>-1</v>
      </c>
      <c r="L69" s="2">
        <v>4249</v>
      </c>
      <c r="M69" s="301">
        <v>1.3662599077155582E-2</v>
      </c>
      <c r="N69" s="14">
        <v>295.15151515151501</v>
      </c>
      <c r="O69" s="2">
        <v>3477</v>
      </c>
      <c r="P69" s="301">
        <v>1.0623476140717521E-2</v>
      </c>
      <c r="Q69" s="14">
        <v>245.45454545454501</v>
      </c>
      <c r="R69" s="2">
        <v>3351</v>
      </c>
      <c r="S69" s="301">
        <v>9.662991980668249E-3</v>
      </c>
      <c r="T69" s="14">
        <v>310.30304000000001</v>
      </c>
      <c r="U69" s="301">
        <v>-0.21134384561073194</v>
      </c>
      <c r="V69" s="198">
        <v>499869</v>
      </c>
      <c r="W69" s="220">
        <v>0.03</v>
      </c>
      <c r="X69" s="199">
        <v>2912.73</v>
      </c>
      <c r="Y69" s="198">
        <v>495819</v>
      </c>
      <c r="Z69" s="220">
        <v>2.9000000000000001E-2</v>
      </c>
      <c r="AA69" s="199">
        <v>3311.52</v>
      </c>
      <c r="AB69" s="198">
        <v>542674</v>
      </c>
      <c r="AC69" s="220">
        <v>2.9000000000000001E-2</v>
      </c>
      <c r="AD69" s="199">
        <v>4341.21</v>
      </c>
      <c r="AE69" s="220">
        <v>8.5999999999999993E-2</v>
      </c>
    </row>
    <row r="70" spans="1:31" x14ac:dyDescent="0.3">
      <c r="A70" t="s">
        <v>2093</v>
      </c>
      <c r="B70" s="2">
        <v>99</v>
      </c>
      <c r="C70" s="301">
        <v>3.6707452725250278E-2</v>
      </c>
      <c r="D70" s="14">
        <v>44.2424242424242</v>
      </c>
      <c r="E70" s="2">
        <v>80</v>
      </c>
      <c r="F70" s="301">
        <v>3.1885213232363492E-2</v>
      </c>
      <c r="G70" s="14">
        <v>38.787878787878697</v>
      </c>
      <c r="H70" s="2">
        <v>32</v>
      </c>
      <c r="I70" s="301">
        <v>1.1683096020445418E-2</v>
      </c>
      <c r="J70" s="14">
        <v>29.69697</v>
      </c>
      <c r="K70" s="301">
        <v>-0.6767676767676768</v>
      </c>
      <c r="L70" s="2">
        <v>14375</v>
      </c>
      <c r="M70" s="301">
        <v>4.6222608080515766E-2</v>
      </c>
      <c r="N70" s="14">
        <v>504.84848484848402</v>
      </c>
      <c r="O70" s="2">
        <v>12057</v>
      </c>
      <c r="P70" s="301">
        <v>3.683843883480907E-2</v>
      </c>
      <c r="Q70" s="14">
        <v>512.12121212121201</v>
      </c>
      <c r="R70" s="2">
        <v>12571</v>
      </c>
      <c r="S70" s="301">
        <v>3.6249917096084917E-2</v>
      </c>
      <c r="T70" s="14">
        <v>743.03030000000001</v>
      </c>
      <c r="U70" s="301">
        <v>-0.12549565217391304</v>
      </c>
      <c r="V70" s="198">
        <v>1166047</v>
      </c>
      <c r="W70" s="220">
        <v>7.0000000000000007E-2</v>
      </c>
      <c r="X70" s="199">
        <v>4752.12</v>
      </c>
      <c r="Y70" s="198">
        <v>1075345</v>
      </c>
      <c r="Z70" s="220">
        <v>6.2E-2</v>
      </c>
      <c r="AA70" s="199">
        <v>4914.55</v>
      </c>
      <c r="AB70" s="198">
        <v>1118253</v>
      </c>
      <c r="AC70" s="220">
        <v>0.06</v>
      </c>
      <c r="AD70" s="199">
        <v>5002.42</v>
      </c>
      <c r="AE70" s="220">
        <v>-4.1000000000000002E-2</v>
      </c>
    </row>
    <row r="71" spans="1:31" x14ac:dyDescent="0.3">
      <c r="A71" t="s">
        <v>2094</v>
      </c>
      <c r="B71" s="2">
        <v>120</v>
      </c>
      <c r="C71" s="301">
        <v>4.449388209121246E-2</v>
      </c>
      <c r="D71" s="14">
        <v>53.939393939393902</v>
      </c>
      <c r="E71" s="2">
        <v>127</v>
      </c>
      <c r="F71" s="301">
        <v>5.0617776006377041E-2</v>
      </c>
      <c r="G71" s="14">
        <v>45.454545454545404</v>
      </c>
      <c r="H71" s="2">
        <v>224</v>
      </c>
      <c r="I71" s="301">
        <v>8.178167214311792E-2</v>
      </c>
      <c r="J71" s="14">
        <v>120</v>
      </c>
      <c r="K71" s="301">
        <v>0.8666666666666667</v>
      </c>
      <c r="L71" s="2">
        <v>25847</v>
      </c>
      <c r="M71" s="301">
        <v>8.3110660943101974E-2</v>
      </c>
      <c r="N71" s="14">
        <v>682.42424242424204</v>
      </c>
      <c r="O71" s="2">
        <v>26126</v>
      </c>
      <c r="P71" s="301">
        <v>7.982425586781304E-2</v>
      </c>
      <c r="Q71" s="14">
        <v>851.51515151515105</v>
      </c>
      <c r="R71" s="2">
        <v>27651</v>
      </c>
      <c r="S71" s="301">
        <v>7.9734822816310877E-2</v>
      </c>
      <c r="T71" s="14">
        <v>952.72730000000001</v>
      </c>
      <c r="U71" s="301">
        <v>6.9795334081324725E-2</v>
      </c>
      <c r="V71" s="198">
        <v>2031092</v>
      </c>
      <c r="W71" s="220">
        <v>0.122</v>
      </c>
      <c r="X71" s="199">
        <v>5936.97</v>
      </c>
      <c r="Y71" s="198">
        <v>2219057</v>
      </c>
      <c r="Z71" s="220">
        <v>0.129</v>
      </c>
      <c r="AA71" s="199">
        <v>7446.67</v>
      </c>
      <c r="AB71" s="198">
        <v>2581266</v>
      </c>
      <c r="AC71" s="220">
        <v>0.13800000000000001</v>
      </c>
      <c r="AD71" s="199">
        <v>8415.76</v>
      </c>
      <c r="AE71" s="220">
        <v>0.27100000000000002</v>
      </c>
    </row>
    <row r="72" spans="1:31" x14ac:dyDescent="0.3">
      <c r="A72" t="s">
        <v>2095</v>
      </c>
      <c r="B72" s="2">
        <v>812</v>
      </c>
      <c r="C72" s="301">
        <v>0.30107526881720431</v>
      </c>
      <c r="D72" s="14">
        <v>149.09090909090901</v>
      </c>
      <c r="E72" s="2">
        <v>437</v>
      </c>
      <c r="F72" s="301">
        <v>0.17417297728178557</v>
      </c>
      <c r="G72" s="14">
        <v>95.151515151515099</v>
      </c>
      <c r="H72" s="2">
        <v>654</v>
      </c>
      <c r="I72" s="301">
        <v>0.23877327491785322</v>
      </c>
      <c r="J72" s="14">
        <v>164.24243200000001</v>
      </c>
      <c r="K72" s="301">
        <v>-0.19458128078817735</v>
      </c>
      <c r="L72" s="2">
        <v>59873</v>
      </c>
      <c r="M72" s="301">
        <v>0.19252078007685011</v>
      </c>
      <c r="N72" s="14">
        <v>1107.27272727272</v>
      </c>
      <c r="O72" s="2">
        <v>63751</v>
      </c>
      <c r="P72" s="301">
        <v>0.19478206138823198</v>
      </c>
      <c r="Q72" s="14">
        <v>1076.9696969696899</v>
      </c>
      <c r="R72" s="2">
        <v>73883</v>
      </c>
      <c r="S72" s="301">
        <v>0.21305008549916807</v>
      </c>
      <c r="T72" s="14">
        <v>1579.39392</v>
      </c>
      <c r="U72" s="301">
        <v>0.23399529003056468</v>
      </c>
      <c r="V72" s="198">
        <v>3341712</v>
      </c>
      <c r="W72" s="220">
        <v>0.20100000000000001</v>
      </c>
      <c r="X72" s="199">
        <v>10725.45</v>
      </c>
      <c r="Y72" s="198">
        <v>3616356</v>
      </c>
      <c r="Z72" s="220">
        <v>0.21</v>
      </c>
      <c r="AA72" s="199">
        <v>8558.7900000000009</v>
      </c>
      <c r="AB72" s="198">
        <v>3960265</v>
      </c>
      <c r="AC72" s="220">
        <v>0.21199999999999999</v>
      </c>
      <c r="AD72" s="199">
        <v>11342.42</v>
      </c>
      <c r="AE72" s="220">
        <v>0.185</v>
      </c>
    </row>
    <row r="73" spans="1:31" x14ac:dyDescent="0.3">
      <c r="A73" t="s">
        <v>2096</v>
      </c>
      <c r="B73" s="2">
        <v>219</v>
      </c>
      <c r="C73" s="301">
        <v>8.1201334816462731E-2</v>
      </c>
      <c r="D73" s="14">
        <v>90.303030303030297</v>
      </c>
      <c r="E73" s="2">
        <v>220</v>
      </c>
      <c r="F73" s="301">
        <v>8.7684336388999598E-2</v>
      </c>
      <c r="G73" s="14">
        <v>95.757575757575694</v>
      </c>
      <c r="H73" s="2">
        <v>199</v>
      </c>
      <c r="I73" s="301">
        <v>7.2654253377144942E-2</v>
      </c>
      <c r="J73" s="14">
        <v>80.606063800000001</v>
      </c>
      <c r="K73" s="301">
        <v>-9.1324200913242004E-2</v>
      </c>
      <c r="L73" s="2">
        <v>25008</v>
      </c>
      <c r="M73" s="301">
        <v>8.0412868374089619E-2</v>
      </c>
      <c r="N73" s="14">
        <v>869.69696969696895</v>
      </c>
      <c r="O73" s="2">
        <v>28257</v>
      </c>
      <c r="P73" s="301">
        <v>8.6335221543932972E-2</v>
      </c>
      <c r="Q73" s="14">
        <v>861.81818181818198</v>
      </c>
      <c r="R73" s="2">
        <v>29302</v>
      </c>
      <c r="S73" s="301">
        <v>8.4495670252921817E-2</v>
      </c>
      <c r="T73" s="14">
        <v>1061.21216</v>
      </c>
      <c r="U73" s="301">
        <v>0.17170505438259756</v>
      </c>
      <c r="V73" s="198">
        <v>1535354</v>
      </c>
      <c r="W73" s="220">
        <v>9.1999999999999998E-2</v>
      </c>
      <c r="X73" s="199">
        <v>7220</v>
      </c>
      <c r="Y73" s="198">
        <v>1764129</v>
      </c>
      <c r="Z73" s="220">
        <v>0.10199999999999999</v>
      </c>
      <c r="AA73" s="199">
        <v>6693.33</v>
      </c>
      <c r="AB73" s="198">
        <v>1894858</v>
      </c>
      <c r="AC73" s="220">
        <v>0.10199999999999999</v>
      </c>
      <c r="AD73" s="199">
        <v>7576.36</v>
      </c>
      <c r="AE73" s="220">
        <v>0.23400000000000001</v>
      </c>
    </row>
    <row r="74" spans="1:31" x14ac:dyDescent="0.3">
      <c r="A74" t="s">
        <v>2097</v>
      </c>
      <c r="B74" s="2">
        <v>155</v>
      </c>
      <c r="C74" s="301">
        <v>5.7471264367816091E-2</v>
      </c>
      <c r="D74" s="14">
        <v>62.424242424242401</v>
      </c>
      <c r="E74" s="2">
        <v>165</v>
      </c>
      <c r="F74" s="301">
        <v>6.5763252291749702E-2</v>
      </c>
      <c r="G74" s="14">
        <v>69.090909090909093</v>
      </c>
      <c r="H74" s="2">
        <v>287</v>
      </c>
      <c r="I74" s="301">
        <v>0.10478276743336984</v>
      </c>
      <c r="J74" s="14">
        <v>94.545455899999993</v>
      </c>
      <c r="K74" s="301">
        <v>0.85161290322580641</v>
      </c>
      <c r="L74" s="2">
        <v>15035</v>
      </c>
      <c r="M74" s="301">
        <v>4.8344828694995096E-2</v>
      </c>
      <c r="N74" s="14">
        <v>569.09090909090901</v>
      </c>
      <c r="O74" s="2">
        <v>14449</v>
      </c>
      <c r="P74" s="301">
        <v>4.4146852676798229E-2</v>
      </c>
      <c r="Q74" s="14">
        <v>484.84848484848402</v>
      </c>
      <c r="R74" s="2">
        <v>15744</v>
      </c>
      <c r="S74" s="301">
        <v>4.539962570684599E-2</v>
      </c>
      <c r="T74" s="14">
        <v>747.87879999999996</v>
      </c>
      <c r="U74" s="301">
        <v>4.7156634519454607E-2</v>
      </c>
      <c r="V74" s="198">
        <v>869433</v>
      </c>
      <c r="W74" s="220">
        <v>5.1999999999999998E-2</v>
      </c>
      <c r="X74" s="199">
        <v>4905.45</v>
      </c>
      <c r="Y74" s="198">
        <v>925941</v>
      </c>
      <c r="Z74" s="220">
        <v>5.3999999999999999E-2</v>
      </c>
      <c r="AA74" s="199">
        <v>4598.79</v>
      </c>
      <c r="AB74" s="198">
        <v>952302</v>
      </c>
      <c r="AC74" s="220">
        <v>5.0999999999999997E-2</v>
      </c>
      <c r="AD74" s="199">
        <v>5337.58</v>
      </c>
      <c r="AE74" s="220">
        <v>9.5000000000000001E-2</v>
      </c>
    </row>
    <row r="75" spans="1:31" x14ac:dyDescent="0.3">
      <c r="A75" t="s">
        <v>2098</v>
      </c>
      <c r="B75" s="2">
        <v>107</v>
      </c>
      <c r="C75" s="301">
        <v>3.9673711531331111E-2</v>
      </c>
      <c r="D75" s="14">
        <v>50.909090909090899</v>
      </c>
      <c r="E75" s="2">
        <v>96</v>
      </c>
      <c r="F75" s="301">
        <v>3.8262255878836186E-2</v>
      </c>
      <c r="G75" s="14">
        <v>43.636363636363598</v>
      </c>
      <c r="H75" s="2">
        <v>286</v>
      </c>
      <c r="I75" s="301">
        <v>0.10441767068273092</v>
      </c>
      <c r="J75" s="14">
        <v>182.42424</v>
      </c>
      <c r="K75" s="301">
        <v>1.6728971962616823</v>
      </c>
      <c r="L75" s="2">
        <v>22906</v>
      </c>
      <c r="M75" s="301">
        <v>7.36539172655509E-2</v>
      </c>
      <c r="N75" s="14">
        <v>685.45454545454504</v>
      </c>
      <c r="O75" s="2">
        <v>22827</v>
      </c>
      <c r="P75" s="301">
        <v>6.974463326550441E-2</v>
      </c>
      <c r="Q75" s="14">
        <v>689.69696969696895</v>
      </c>
      <c r="R75" s="2">
        <v>23417</v>
      </c>
      <c r="S75" s="301">
        <v>6.7525599287170515E-2</v>
      </c>
      <c r="T75" s="14">
        <v>883.03030000000001</v>
      </c>
      <c r="U75" s="301">
        <v>2.2308565441369072E-2</v>
      </c>
      <c r="V75" s="198">
        <v>769546</v>
      </c>
      <c r="W75" s="220">
        <v>4.5999999999999999E-2</v>
      </c>
      <c r="X75" s="199">
        <v>4275.76</v>
      </c>
      <c r="Y75" s="198">
        <v>774573</v>
      </c>
      <c r="Z75" s="220">
        <v>4.4999999999999998E-2</v>
      </c>
      <c r="AA75" s="199">
        <v>4542.42</v>
      </c>
      <c r="AB75" s="198">
        <v>850479</v>
      </c>
      <c r="AC75" s="220">
        <v>4.5999999999999999E-2</v>
      </c>
      <c r="AD75" s="199">
        <v>5041.21</v>
      </c>
      <c r="AE75" s="220">
        <v>0.105</v>
      </c>
    </row>
    <row r="76" spans="1:31" x14ac:dyDescent="0.3">
      <c r="A76" t="s">
        <v>2099</v>
      </c>
      <c r="B76" s="2">
        <v>704</v>
      </c>
      <c r="C76" s="301">
        <v>0.26103077493511306</v>
      </c>
      <c r="D76" s="14">
        <v>140</v>
      </c>
      <c r="E76" s="2">
        <v>440</v>
      </c>
      <c r="F76" s="301">
        <v>0.1753686727779992</v>
      </c>
      <c r="G76" s="14">
        <v>84.242424242424207</v>
      </c>
      <c r="H76" s="2">
        <v>473</v>
      </c>
      <c r="I76" s="301">
        <v>0.17269076305220885</v>
      </c>
      <c r="J76" s="14">
        <v>153.33332799999999</v>
      </c>
      <c r="K76" s="301">
        <v>-0.328125</v>
      </c>
      <c r="L76" s="2">
        <v>80987</v>
      </c>
      <c r="M76" s="301">
        <v>0.26041254682551168</v>
      </c>
      <c r="N76" s="14">
        <v>1197.57575757575</v>
      </c>
      <c r="O76" s="2">
        <v>83832</v>
      </c>
      <c r="P76" s="301">
        <v>0.25613668444884413</v>
      </c>
      <c r="Q76" s="14">
        <v>1135.15151515151</v>
      </c>
      <c r="R76" s="2">
        <v>97672</v>
      </c>
      <c r="S76" s="301">
        <v>0.28164838935715586</v>
      </c>
      <c r="T76" s="14">
        <v>1626.0605499999999</v>
      </c>
      <c r="U76" s="301">
        <v>0.20602071937471447</v>
      </c>
      <c r="V76" s="198">
        <v>6022109</v>
      </c>
      <c r="W76" s="220">
        <v>0.36199999999999999</v>
      </c>
      <c r="X76" s="199">
        <v>16343.64</v>
      </c>
      <c r="Y76" s="198">
        <v>6433784</v>
      </c>
      <c r="Z76" s="220">
        <v>0.373</v>
      </c>
      <c r="AA76" s="199">
        <v>15093.33</v>
      </c>
      <c r="AB76" s="198">
        <v>7517770</v>
      </c>
      <c r="AC76" s="220">
        <v>0.40300000000000002</v>
      </c>
      <c r="AD76" s="199">
        <v>20818.79</v>
      </c>
      <c r="AE76" s="220">
        <v>0.248</v>
      </c>
    </row>
    <row r="77" spans="1:31" x14ac:dyDescent="0.3">
      <c r="A77" t="s">
        <v>2086</v>
      </c>
      <c r="B77" s="2">
        <v>52</v>
      </c>
      <c r="C77" s="301">
        <v>1.92806822395254E-2</v>
      </c>
      <c r="D77" s="14">
        <v>24.2424242424242</v>
      </c>
      <c r="E77" s="2">
        <v>78</v>
      </c>
      <c r="F77" s="301">
        <v>3.1088082901554404E-2</v>
      </c>
      <c r="G77" s="14">
        <v>32.727272727272698</v>
      </c>
      <c r="H77" s="2">
        <v>32</v>
      </c>
      <c r="I77" s="301">
        <v>1.1683096020445418E-2</v>
      </c>
      <c r="J77" s="14">
        <v>29.090910000000001</v>
      </c>
      <c r="K77" s="301">
        <v>-0.38461538461538464</v>
      </c>
      <c r="L77" s="2">
        <v>5016</v>
      </c>
      <c r="M77" s="301">
        <v>1.6128876670042928E-2</v>
      </c>
      <c r="N77" s="14">
        <v>262.42424242424198</v>
      </c>
      <c r="O77" s="2">
        <v>6592</v>
      </c>
      <c r="P77" s="301">
        <v>2.0140913062873137E-2</v>
      </c>
      <c r="Q77" s="14">
        <v>354.54545454545399</v>
      </c>
      <c r="R77" s="2">
        <v>5661</v>
      </c>
      <c r="S77" s="301">
        <v>1.6324141331710819E-2</v>
      </c>
      <c r="T77" s="14">
        <v>392.121216</v>
      </c>
      <c r="U77" s="301">
        <v>0.12858851674641147</v>
      </c>
      <c r="V77" s="198">
        <v>56841</v>
      </c>
      <c r="W77" s="220">
        <v>3.0000000000000001E-3</v>
      </c>
      <c r="X77" s="199">
        <v>1040</v>
      </c>
      <c r="Y77" s="198">
        <v>60805</v>
      </c>
      <c r="Z77" s="220">
        <v>4.0000000000000001E-3</v>
      </c>
      <c r="AA77" s="199">
        <v>1160.6099999999999</v>
      </c>
      <c r="AB77" s="198">
        <v>63300</v>
      </c>
      <c r="AC77" s="220">
        <v>3.0000000000000001E-3</v>
      </c>
      <c r="AD77" s="199">
        <v>1233.33</v>
      </c>
      <c r="AE77" s="220">
        <v>0.114</v>
      </c>
    </row>
    <row r="78" spans="1:31" x14ac:dyDescent="0.3">
      <c r="A78" t="s">
        <v>2087</v>
      </c>
      <c r="B78" s="2">
        <v>45</v>
      </c>
      <c r="C78" s="301">
        <v>1.6685205784204672E-2</v>
      </c>
      <c r="D78" s="14">
        <v>31.515151515151501</v>
      </c>
      <c r="E78" s="2">
        <v>0</v>
      </c>
      <c r="F78" s="301">
        <v>0</v>
      </c>
      <c r="G78" s="14">
        <v>10.303030303030299</v>
      </c>
      <c r="H78" s="2">
        <v>4</v>
      </c>
      <c r="I78" s="301">
        <v>1.4603870025556773E-3</v>
      </c>
      <c r="J78" s="14">
        <v>4.2424239999999998</v>
      </c>
      <c r="K78" s="301">
        <v>-0.91111111111111109</v>
      </c>
      <c r="L78" s="2">
        <v>2610</v>
      </c>
      <c r="M78" s="301">
        <v>8.3924178845319053E-3</v>
      </c>
      <c r="N78" s="14">
        <v>209.69696969696901</v>
      </c>
      <c r="O78" s="2">
        <v>2598</v>
      </c>
      <c r="P78" s="301">
        <v>7.9378173752039458E-3</v>
      </c>
      <c r="Q78" s="14">
        <v>212.12121212121201</v>
      </c>
      <c r="R78" s="2">
        <v>3726</v>
      </c>
      <c r="S78" s="301">
        <v>1.0744347394798535E-2</v>
      </c>
      <c r="T78" s="14">
        <v>361.21212800000001</v>
      </c>
      <c r="U78" s="301">
        <v>0.42758620689655175</v>
      </c>
      <c r="V78" s="198">
        <v>200432</v>
      </c>
      <c r="W78" s="220">
        <v>1.2E-2</v>
      </c>
      <c r="X78" s="199">
        <v>1949.09</v>
      </c>
      <c r="Y78" s="198">
        <v>179621</v>
      </c>
      <c r="Z78" s="220">
        <v>0.01</v>
      </c>
      <c r="AA78" s="199">
        <v>1950.91</v>
      </c>
      <c r="AB78" s="198">
        <v>239446</v>
      </c>
      <c r="AC78" s="220">
        <v>1.2999999999999999E-2</v>
      </c>
      <c r="AD78" s="199">
        <v>2476.36</v>
      </c>
      <c r="AE78" s="220">
        <v>0.19500000000000001</v>
      </c>
    </row>
    <row r="79" spans="1:31" x14ac:dyDescent="0.3">
      <c r="A79" t="s">
        <v>2088</v>
      </c>
      <c r="B79" s="2">
        <v>0</v>
      </c>
      <c r="C79" s="301">
        <v>0</v>
      </c>
      <c r="D79" s="14">
        <v>80</v>
      </c>
      <c r="E79" s="2">
        <v>52</v>
      </c>
      <c r="F79" s="301">
        <v>2.072538860103627E-2</v>
      </c>
      <c r="G79" s="14">
        <v>35.757575757575701</v>
      </c>
      <c r="H79" s="2">
        <v>29</v>
      </c>
      <c r="I79" s="301">
        <v>1.058780576852866E-2</v>
      </c>
      <c r="J79" s="14">
        <v>27.878788</v>
      </c>
      <c r="L79" s="2">
        <v>3416</v>
      </c>
      <c r="M79" s="301">
        <v>1.0984099422820302E-2</v>
      </c>
      <c r="N79" s="14">
        <v>275.15151515151501</v>
      </c>
      <c r="O79" s="2">
        <v>4101</v>
      </c>
      <c r="P79" s="301">
        <v>1.2530018882105996E-2</v>
      </c>
      <c r="Q79" s="14">
        <v>307.27272727272702</v>
      </c>
      <c r="R79" s="2">
        <v>4209</v>
      </c>
      <c r="S79" s="301">
        <v>1.2137133168198347E-2</v>
      </c>
      <c r="T79" s="14">
        <v>332.121216</v>
      </c>
      <c r="U79" s="301">
        <v>0.23214285714285715</v>
      </c>
      <c r="V79" s="198">
        <v>608329</v>
      </c>
      <c r="W79" s="220">
        <v>3.6999999999999998E-2</v>
      </c>
      <c r="X79" s="199">
        <v>4297.58</v>
      </c>
      <c r="Y79" s="198">
        <v>630592</v>
      </c>
      <c r="Z79" s="220">
        <v>3.6999999999999998E-2</v>
      </c>
      <c r="AA79" s="199">
        <v>3556.97</v>
      </c>
      <c r="AB79" s="198">
        <v>669807</v>
      </c>
      <c r="AC79" s="220">
        <v>3.5999999999999997E-2</v>
      </c>
      <c r="AD79" s="199">
        <v>4857.58</v>
      </c>
      <c r="AE79" s="220">
        <v>0.10100000000000001</v>
      </c>
    </row>
    <row r="80" spans="1:31" x14ac:dyDescent="0.3">
      <c r="A80" t="s">
        <v>2089</v>
      </c>
      <c r="B80" s="2">
        <v>13</v>
      </c>
      <c r="C80" s="301">
        <v>4.82017055988135E-3</v>
      </c>
      <c r="D80" s="14">
        <v>12.1212121212121</v>
      </c>
      <c r="E80" s="2">
        <v>0</v>
      </c>
      <c r="F80" s="301">
        <v>0</v>
      </c>
      <c r="G80" s="14">
        <v>10.303030303030299</v>
      </c>
      <c r="H80" s="2">
        <v>0</v>
      </c>
      <c r="I80" s="301">
        <v>0</v>
      </c>
      <c r="J80" s="14">
        <v>11.515152</v>
      </c>
      <c r="K80" s="301">
        <v>-1</v>
      </c>
      <c r="L80" s="2">
        <v>1159</v>
      </c>
      <c r="M80" s="301">
        <v>3.7267480184568886E-3</v>
      </c>
      <c r="N80" s="14">
        <v>146.06060606060601</v>
      </c>
      <c r="O80" s="2">
        <v>1273</v>
      </c>
      <c r="P80" s="301">
        <v>3.8894694067107861E-3</v>
      </c>
      <c r="Q80" s="14">
        <v>175.15151515151501</v>
      </c>
      <c r="R80" s="2">
        <v>1305</v>
      </c>
      <c r="S80" s="301">
        <v>3.7631168411734004E-3</v>
      </c>
      <c r="T80" s="14">
        <v>186.060608</v>
      </c>
      <c r="U80" s="301">
        <v>0.12597066436583262</v>
      </c>
      <c r="V80" s="198">
        <v>104376</v>
      </c>
      <c r="W80" s="220">
        <v>6.0000000000000001E-3</v>
      </c>
      <c r="X80" s="199">
        <v>1259.3900000000001</v>
      </c>
      <c r="Y80" s="198">
        <v>105590</v>
      </c>
      <c r="Z80" s="220">
        <v>6.0000000000000001E-3</v>
      </c>
      <c r="AA80" s="199">
        <v>1395.15</v>
      </c>
      <c r="AB80" s="198">
        <v>111033</v>
      </c>
      <c r="AC80" s="220">
        <v>6.0000000000000001E-3</v>
      </c>
      <c r="AD80" s="199">
        <v>1593.33</v>
      </c>
      <c r="AE80" s="220">
        <v>6.4000000000000001E-2</v>
      </c>
    </row>
    <row r="81" spans="1:31" x14ac:dyDescent="0.3">
      <c r="A81" t="s">
        <v>2090</v>
      </c>
      <c r="B81" s="2">
        <v>0</v>
      </c>
      <c r="C81" s="301">
        <v>0</v>
      </c>
      <c r="D81" s="14">
        <v>80</v>
      </c>
      <c r="E81" s="2">
        <v>40</v>
      </c>
      <c r="F81" s="301">
        <v>1.5942606616181746E-2</v>
      </c>
      <c r="G81" s="14">
        <v>32.727272727272698</v>
      </c>
      <c r="H81" s="2">
        <v>0</v>
      </c>
      <c r="I81" s="301">
        <v>0</v>
      </c>
      <c r="J81" s="14">
        <v>11.515152</v>
      </c>
      <c r="L81" s="2">
        <v>2384</v>
      </c>
      <c r="M81" s="301">
        <v>7.6657180983617096E-3</v>
      </c>
      <c r="N81" s="14">
        <v>203.636363636363</v>
      </c>
      <c r="O81" s="2">
        <v>2258</v>
      </c>
      <c r="P81" s="301">
        <v>6.8989960097038134E-3</v>
      </c>
      <c r="Q81" s="14">
        <v>218.78787878787799</v>
      </c>
      <c r="R81" s="2">
        <v>3197</v>
      </c>
      <c r="S81" s="301">
        <v>9.2189153572654111E-3</v>
      </c>
      <c r="T81" s="14">
        <v>343.63635299999999</v>
      </c>
      <c r="U81" s="301">
        <v>0.34102348993288589</v>
      </c>
      <c r="V81" s="198">
        <v>194211</v>
      </c>
      <c r="W81" s="220">
        <v>1.2E-2</v>
      </c>
      <c r="X81" s="199">
        <v>1776.97</v>
      </c>
      <c r="Y81" s="198">
        <v>218403</v>
      </c>
      <c r="Z81" s="220">
        <v>1.2999999999999999E-2</v>
      </c>
      <c r="AA81" s="199">
        <v>2206.67</v>
      </c>
      <c r="AB81" s="198">
        <v>262552</v>
      </c>
      <c r="AC81" s="220">
        <v>1.4E-2</v>
      </c>
      <c r="AD81" s="199">
        <v>2478.79</v>
      </c>
      <c r="AE81" s="220">
        <v>0.35199999999999998</v>
      </c>
    </row>
    <row r="82" spans="1:31" x14ac:dyDescent="0.3">
      <c r="A82" t="s">
        <v>2091</v>
      </c>
      <c r="B82" s="2">
        <v>0</v>
      </c>
      <c r="C82" s="301">
        <v>0</v>
      </c>
      <c r="D82" s="14">
        <v>80</v>
      </c>
      <c r="E82" s="2">
        <v>0</v>
      </c>
      <c r="F82" s="301">
        <v>0</v>
      </c>
      <c r="G82" s="14">
        <v>10.303030303030299</v>
      </c>
      <c r="H82" s="2">
        <v>35</v>
      </c>
      <c r="I82" s="301">
        <v>1.2778386272362175E-2</v>
      </c>
      <c r="J82" s="14">
        <v>32.727271999999999</v>
      </c>
      <c r="L82" s="2">
        <v>1886</v>
      </c>
      <c r="M82" s="301">
        <v>6.0644061801636683E-3</v>
      </c>
      <c r="N82" s="14">
        <v>210.30303030303</v>
      </c>
      <c r="O82" s="2">
        <v>1406</v>
      </c>
      <c r="P82" s="301">
        <v>4.2958318820387788E-3</v>
      </c>
      <c r="Q82" s="14">
        <v>162.42424242424201</v>
      </c>
      <c r="R82" s="2">
        <v>2142</v>
      </c>
      <c r="S82" s="301">
        <v>6.1767021255122023E-3</v>
      </c>
      <c r="T82" s="14">
        <v>221.81817599999999</v>
      </c>
      <c r="U82" s="301">
        <v>0.1357370095440085</v>
      </c>
      <c r="V82" s="198">
        <v>112711</v>
      </c>
      <c r="W82" s="220">
        <v>7.0000000000000001E-3</v>
      </c>
      <c r="X82" s="199">
        <v>1455.15</v>
      </c>
      <c r="Y82" s="198">
        <v>116554</v>
      </c>
      <c r="Z82" s="220">
        <v>7.0000000000000001E-3</v>
      </c>
      <c r="AA82" s="199">
        <v>1445.45</v>
      </c>
      <c r="AB82" s="198">
        <v>150499</v>
      </c>
      <c r="AC82" s="220">
        <v>8.0000000000000002E-3</v>
      </c>
      <c r="AD82" s="199">
        <v>1929.7</v>
      </c>
      <c r="AE82" s="220">
        <v>0.33500000000000002</v>
      </c>
    </row>
    <row r="83" spans="1:31" x14ac:dyDescent="0.3">
      <c r="A83" t="s">
        <v>2092</v>
      </c>
      <c r="B83" s="2">
        <v>14</v>
      </c>
      <c r="C83" s="301">
        <v>5.1909529106414533E-3</v>
      </c>
      <c r="D83" s="14">
        <v>15.151515151515101</v>
      </c>
      <c r="E83" s="2">
        <v>12</v>
      </c>
      <c r="F83" s="301">
        <v>4.7827819848545233E-3</v>
      </c>
      <c r="G83" s="14">
        <v>12.1212121212121</v>
      </c>
      <c r="H83" s="2">
        <v>0</v>
      </c>
      <c r="I83" s="301">
        <v>0</v>
      </c>
      <c r="J83" s="14">
        <v>11.515152</v>
      </c>
      <c r="K83" s="301">
        <v>-1</v>
      </c>
      <c r="L83" s="2">
        <v>1507</v>
      </c>
      <c r="M83" s="301">
        <v>4.8457370697278087E-3</v>
      </c>
      <c r="N83" s="14">
        <v>161.21212121212099</v>
      </c>
      <c r="O83" s="2">
        <v>1367</v>
      </c>
      <c r="P83" s="301">
        <v>4.1766729607019991E-3</v>
      </c>
      <c r="Q83" s="14">
        <v>153.939393939393</v>
      </c>
      <c r="R83" s="2">
        <v>1809</v>
      </c>
      <c r="S83" s="301">
        <v>5.2164585177645068E-3</v>
      </c>
      <c r="T83" s="14">
        <v>222.42424</v>
      </c>
      <c r="U83" s="301">
        <v>0.20039814200398143</v>
      </c>
      <c r="V83" s="198">
        <v>291057</v>
      </c>
      <c r="W83" s="220">
        <v>1.7000000000000001E-2</v>
      </c>
      <c r="X83" s="199">
        <v>2160.61</v>
      </c>
      <c r="Y83" s="198">
        <v>309283</v>
      </c>
      <c r="Z83" s="220">
        <v>1.7999999999999999E-2</v>
      </c>
      <c r="AA83" s="199">
        <v>2424.85</v>
      </c>
      <c r="AB83" s="198">
        <v>379534</v>
      </c>
      <c r="AC83" s="220">
        <v>0.02</v>
      </c>
      <c r="AD83" s="199">
        <v>3549.09</v>
      </c>
      <c r="AE83" s="220">
        <v>0.30399999999999999</v>
      </c>
    </row>
    <row r="84" spans="1:31" x14ac:dyDescent="0.3">
      <c r="A84" t="s">
        <v>2093</v>
      </c>
      <c r="B84" s="2">
        <v>20</v>
      </c>
      <c r="C84" s="301">
        <v>7.4156470152020766E-3</v>
      </c>
      <c r="D84" s="14">
        <v>15.757575757575699</v>
      </c>
      <c r="E84" s="2">
        <v>17</v>
      </c>
      <c r="F84" s="301">
        <v>6.775607811877242E-3</v>
      </c>
      <c r="G84" s="14">
        <v>16.363636363636299</v>
      </c>
      <c r="H84" s="2">
        <v>20</v>
      </c>
      <c r="I84" s="301">
        <v>7.3019350127783867E-3</v>
      </c>
      <c r="J84" s="14">
        <v>24.242424</v>
      </c>
      <c r="K84" s="301">
        <v>0</v>
      </c>
      <c r="L84" s="2">
        <v>5187</v>
      </c>
      <c r="M84" s="301">
        <v>1.6678724738339843E-2</v>
      </c>
      <c r="N84" s="14">
        <v>270.30303030303003</v>
      </c>
      <c r="O84" s="2">
        <v>4469</v>
      </c>
      <c r="P84" s="301">
        <v>1.3654390242412022E-2</v>
      </c>
      <c r="Q84" s="14">
        <v>285.45454545454498</v>
      </c>
      <c r="R84" s="2">
        <v>4522</v>
      </c>
      <c r="S84" s="301">
        <v>1.3039704487192426E-2</v>
      </c>
      <c r="T84" s="14">
        <v>410.30304000000001</v>
      </c>
      <c r="U84" s="301">
        <v>-0.12820512820512819</v>
      </c>
      <c r="V84" s="198">
        <v>506890</v>
      </c>
      <c r="W84" s="220">
        <v>0.03</v>
      </c>
      <c r="X84" s="199">
        <v>3207.27</v>
      </c>
      <c r="Y84" s="198">
        <v>499665</v>
      </c>
      <c r="Z84" s="220">
        <v>2.9000000000000001E-2</v>
      </c>
      <c r="AA84" s="199">
        <v>3057.58</v>
      </c>
      <c r="AB84" s="198">
        <v>557909</v>
      </c>
      <c r="AC84" s="220">
        <v>0.03</v>
      </c>
      <c r="AD84" s="199">
        <v>3047.88</v>
      </c>
      <c r="AE84" s="220">
        <v>0.10100000000000001</v>
      </c>
    </row>
    <row r="85" spans="1:31" x14ac:dyDescent="0.3">
      <c r="A85" t="s">
        <v>2094</v>
      </c>
      <c r="B85" s="2">
        <v>35</v>
      </c>
      <c r="C85" s="301">
        <v>1.2977382276603633E-2</v>
      </c>
      <c r="D85" s="14">
        <v>25.4545454545454</v>
      </c>
      <c r="E85" s="2">
        <v>36</v>
      </c>
      <c r="F85" s="301">
        <v>1.4348345954563571E-2</v>
      </c>
      <c r="G85" s="14">
        <v>20.606060606060598</v>
      </c>
      <c r="H85" s="2">
        <v>107</v>
      </c>
      <c r="I85" s="301">
        <v>3.9065352318364367E-2</v>
      </c>
      <c r="J85" s="14">
        <v>70.303030000000007</v>
      </c>
      <c r="K85" s="301">
        <v>2.0571428571428569</v>
      </c>
      <c r="L85" s="2">
        <v>8917</v>
      </c>
      <c r="M85" s="301">
        <v>2.8672486695927587E-2</v>
      </c>
      <c r="N85" s="14">
        <v>378.78787878787801</v>
      </c>
      <c r="O85" s="2">
        <v>9655</v>
      </c>
      <c r="P85" s="301">
        <v>2.9499471423246378E-2</v>
      </c>
      <c r="Q85" s="14">
        <v>521.81818181818096</v>
      </c>
      <c r="R85" s="2">
        <v>11048</v>
      </c>
      <c r="S85" s="301">
        <v>3.1858172307497108E-2</v>
      </c>
      <c r="T85" s="14">
        <v>590.90909999999997</v>
      </c>
      <c r="U85" s="301">
        <v>0.23898172030952114</v>
      </c>
      <c r="V85" s="198">
        <v>1091297</v>
      </c>
      <c r="W85" s="220">
        <v>6.6000000000000003E-2</v>
      </c>
      <c r="X85" s="199">
        <v>4736.3599999999997</v>
      </c>
      <c r="Y85" s="198">
        <v>1220888</v>
      </c>
      <c r="Z85" s="220">
        <v>7.0999999999999994E-2</v>
      </c>
      <c r="AA85" s="199">
        <v>5345.45</v>
      </c>
      <c r="AB85" s="198">
        <v>1549564</v>
      </c>
      <c r="AC85" s="220">
        <v>8.3000000000000004E-2</v>
      </c>
      <c r="AD85" s="199">
        <v>6850.91</v>
      </c>
      <c r="AE85" s="220">
        <v>0.42</v>
      </c>
    </row>
    <row r="86" spans="1:31" x14ac:dyDescent="0.3">
      <c r="A86" t="s">
        <v>2095</v>
      </c>
      <c r="B86" s="2">
        <v>420</v>
      </c>
      <c r="C86" s="301">
        <v>0.15572858731924361</v>
      </c>
      <c r="D86" s="14">
        <v>98.787878787878796</v>
      </c>
      <c r="E86" s="2">
        <v>146</v>
      </c>
      <c r="F86" s="301">
        <v>5.8190514149063371E-2</v>
      </c>
      <c r="G86" s="14">
        <v>44.2424242424242</v>
      </c>
      <c r="H86" s="2">
        <v>246</v>
      </c>
      <c r="I86" s="301">
        <v>8.9813800657174148E-2</v>
      </c>
      <c r="J86" s="14">
        <v>112.727272</v>
      </c>
      <c r="K86" s="301">
        <v>-0.41428571428571431</v>
      </c>
      <c r="L86" s="2">
        <v>35103</v>
      </c>
      <c r="M86" s="301">
        <v>0.11287319731828487</v>
      </c>
      <c r="N86" s="14">
        <v>791.51515151515105</v>
      </c>
      <c r="O86" s="2">
        <v>35902</v>
      </c>
      <c r="P86" s="301">
        <v>0.10969342548289916</v>
      </c>
      <c r="Q86" s="14">
        <v>744.84848484848396</v>
      </c>
      <c r="R86" s="2">
        <v>43396</v>
      </c>
      <c r="S86" s="301">
        <v>0.12513733213759454</v>
      </c>
      <c r="T86" s="14">
        <v>1006.66669</v>
      </c>
      <c r="U86" s="301">
        <v>0.23624761416403156</v>
      </c>
      <c r="V86" s="198">
        <v>2092348</v>
      </c>
      <c r="W86" s="220">
        <v>0.126</v>
      </c>
      <c r="X86" s="199">
        <v>9781.2099999999991</v>
      </c>
      <c r="Y86" s="198">
        <v>2274375</v>
      </c>
      <c r="Z86" s="220">
        <v>0.13200000000000001</v>
      </c>
      <c r="AA86" s="199">
        <v>7963.03</v>
      </c>
      <c r="AB86" s="198">
        <v>2586273</v>
      </c>
      <c r="AC86" s="220">
        <v>0.13900000000000001</v>
      </c>
      <c r="AD86" s="199">
        <v>10500.61</v>
      </c>
      <c r="AE86" s="220">
        <v>0.23599999999999999</v>
      </c>
    </row>
    <row r="87" spans="1:31" x14ac:dyDescent="0.3">
      <c r="A87" t="s">
        <v>2096</v>
      </c>
      <c r="B87" s="2">
        <v>0</v>
      </c>
      <c r="C87" s="301">
        <v>0</v>
      </c>
      <c r="D87" s="14">
        <v>80</v>
      </c>
      <c r="E87" s="2">
        <v>38</v>
      </c>
      <c r="F87" s="301">
        <v>1.5145476285372659E-2</v>
      </c>
      <c r="G87" s="14">
        <v>29.696969696969699</v>
      </c>
      <c r="H87" s="2">
        <v>0</v>
      </c>
      <c r="I87" s="301">
        <v>0</v>
      </c>
      <c r="J87" s="14">
        <v>11.515152</v>
      </c>
      <c r="L87" s="2">
        <v>3506</v>
      </c>
      <c r="M87" s="301">
        <v>1.1273493142976576E-2</v>
      </c>
      <c r="N87" s="14">
        <v>355.15151515151501</v>
      </c>
      <c r="O87" s="2">
        <v>3973</v>
      </c>
      <c r="P87" s="301">
        <v>1.213893319156477E-2</v>
      </c>
      <c r="Q87" s="14">
        <v>315.75757575757501</v>
      </c>
      <c r="R87" s="2">
        <v>4721</v>
      </c>
      <c r="S87" s="301">
        <v>1.3613543760290898E-2</v>
      </c>
      <c r="T87" s="14">
        <v>413.33334400000001</v>
      </c>
      <c r="U87" s="301">
        <v>0.34654877353108954</v>
      </c>
      <c r="V87" s="198">
        <v>301018</v>
      </c>
      <c r="W87" s="220">
        <v>1.7999999999999999E-2</v>
      </c>
      <c r="X87" s="199">
        <v>2764.85</v>
      </c>
      <c r="Y87" s="198">
        <v>337750</v>
      </c>
      <c r="Z87" s="220">
        <v>0.02</v>
      </c>
      <c r="AA87" s="199">
        <v>3040</v>
      </c>
      <c r="AB87" s="198">
        <v>391935</v>
      </c>
      <c r="AC87" s="220">
        <v>2.1000000000000001E-2</v>
      </c>
      <c r="AD87" s="199">
        <v>3510.91</v>
      </c>
      <c r="AE87" s="220">
        <v>0.30199999999999999</v>
      </c>
    </row>
    <row r="88" spans="1:31" x14ac:dyDescent="0.3">
      <c r="A88" t="s">
        <v>2097</v>
      </c>
      <c r="B88" s="2">
        <v>48</v>
      </c>
      <c r="C88" s="301">
        <v>1.7797552836484983E-2</v>
      </c>
      <c r="D88" s="14">
        <v>42.424242424242401</v>
      </c>
      <c r="E88" s="2">
        <v>0</v>
      </c>
      <c r="F88" s="301">
        <v>0</v>
      </c>
      <c r="G88" s="14">
        <v>10.303030303030299</v>
      </c>
      <c r="H88" s="2">
        <v>0</v>
      </c>
      <c r="I88" s="301">
        <v>0</v>
      </c>
      <c r="J88" s="14">
        <v>11.515152</v>
      </c>
      <c r="K88" s="301">
        <v>-1</v>
      </c>
      <c r="L88" s="2">
        <v>2836</v>
      </c>
      <c r="M88" s="301">
        <v>9.119117670702101E-3</v>
      </c>
      <c r="N88" s="14">
        <v>256.969696969697</v>
      </c>
      <c r="O88" s="2">
        <v>2030</v>
      </c>
      <c r="P88" s="301">
        <v>6.2023746234272552E-3</v>
      </c>
      <c r="Q88" s="14">
        <v>190.90909090909</v>
      </c>
      <c r="R88" s="2">
        <v>2203</v>
      </c>
      <c r="S88" s="301">
        <v>6.3526026062107289E-3</v>
      </c>
      <c r="T88" s="14">
        <v>314.54544099999998</v>
      </c>
      <c r="U88" s="301">
        <v>-0.22320169252468264</v>
      </c>
      <c r="V88" s="198">
        <v>156788</v>
      </c>
      <c r="W88" s="220">
        <v>8.9999999999999993E-3</v>
      </c>
      <c r="X88" s="199">
        <v>1847.27</v>
      </c>
      <c r="Y88" s="198">
        <v>171657</v>
      </c>
      <c r="Z88" s="220">
        <v>0.01</v>
      </c>
      <c r="AA88" s="199">
        <v>1687.88</v>
      </c>
      <c r="AB88" s="198">
        <v>196127</v>
      </c>
      <c r="AC88" s="220">
        <v>1.0999999999999999E-2</v>
      </c>
      <c r="AD88" s="199">
        <v>1950.3</v>
      </c>
      <c r="AE88" s="220">
        <v>0.251</v>
      </c>
    </row>
    <row r="89" spans="1:31" x14ac:dyDescent="0.3">
      <c r="A89" t="s">
        <v>2098</v>
      </c>
      <c r="B89" s="2">
        <v>57</v>
      </c>
      <c r="C89" s="301">
        <v>2.1134593993325918E-2</v>
      </c>
      <c r="D89" s="14">
        <v>44.2424242424242</v>
      </c>
      <c r="E89" s="2">
        <v>21</v>
      </c>
      <c r="F89" s="301">
        <v>8.3698684734954173E-3</v>
      </c>
      <c r="G89" s="14">
        <v>16.969696969696901</v>
      </c>
      <c r="H89" s="2">
        <v>0</v>
      </c>
      <c r="I89" s="301">
        <v>0</v>
      </c>
      <c r="J89" s="14">
        <v>11.515152</v>
      </c>
      <c r="K89" s="301">
        <v>-1</v>
      </c>
      <c r="L89" s="2">
        <v>7460</v>
      </c>
      <c r="M89" s="301">
        <v>2.3987523915175484E-2</v>
      </c>
      <c r="N89" s="14">
        <v>350.30303030303003</v>
      </c>
      <c r="O89" s="2">
        <v>8208</v>
      </c>
      <c r="P89" s="301">
        <v>2.5078369905956112E-2</v>
      </c>
      <c r="Q89" s="14">
        <v>399.39393939393898</v>
      </c>
      <c r="R89" s="2">
        <v>9733</v>
      </c>
      <c r="S89" s="301">
        <v>2.80662193219469E-2</v>
      </c>
      <c r="T89" s="14">
        <v>543.03030000000001</v>
      </c>
      <c r="U89" s="301">
        <v>0.30469168900804289</v>
      </c>
      <c r="V89" s="198">
        <v>305811</v>
      </c>
      <c r="W89" s="220">
        <v>1.7999999999999999E-2</v>
      </c>
      <c r="X89" s="199">
        <v>2410.3000000000002</v>
      </c>
      <c r="Y89" s="198">
        <v>308601</v>
      </c>
      <c r="Z89" s="220">
        <v>1.7999999999999999E-2</v>
      </c>
      <c r="AA89" s="199">
        <v>2653.94</v>
      </c>
      <c r="AB89" s="198">
        <v>359791</v>
      </c>
      <c r="AC89" s="220">
        <v>1.9E-2</v>
      </c>
      <c r="AD89" s="199">
        <v>3330.3</v>
      </c>
      <c r="AE89" s="220">
        <v>0.17699999999999999</v>
      </c>
    </row>
    <row r="90" spans="1:31" x14ac:dyDescent="0.3">
      <c r="A90" t="s">
        <v>2100</v>
      </c>
      <c r="B90" s="2">
        <v>453</v>
      </c>
      <c r="C90" s="301">
        <v>0.16796440489432704</v>
      </c>
      <c r="D90" s="14">
        <v>117.575757575757</v>
      </c>
      <c r="E90" s="2">
        <v>527</v>
      </c>
      <c r="F90" s="301">
        <v>0.21004384216819449</v>
      </c>
      <c r="G90" s="14">
        <v>135.15151515151501</v>
      </c>
      <c r="H90" s="2">
        <v>907</v>
      </c>
      <c r="I90" s="301">
        <v>0.33114275282949984</v>
      </c>
      <c r="J90" s="14">
        <v>225.454544</v>
      </c>
      <c r="K90" s="301">
        <v>1.0022075055187638</v>
      </c>
      <c r="L90" s="2">
        <v>57807</v>
      </c>
      <c r="M90" s="301">
        <v>0.18587758645637389</v>
      </c>
      <c r="N90" s="14">
        <v>1085.45454545454</v>
      </c>
      <c r="O90" s="2">
        <v>62008</v>
      </c>
      <c r="P90" s="301">
        <v>0.18945657421156514</v>
      </c>
      <c r="Q90" s="14">
        <v>1096.3636363636299</v>
      </c>
      <c r="R90" s="2">
        <v>65082</v>
      </c>
      <c r="S90" s="301">
        <v>0.18767139483313966</v>
      </c>
      <c r="T90" s="14">
        <v>1564.84851</v>
      </c>
      <c r="U90" s="301">
        <v>0.12584981057657377</v>
      </c>
      <c r="V90" s="198">
        <v>2897320</v>
      </c>
      <c r="W90" s="220">
        <v>0.17399999999999999</v>
      </c>
      <c r="X90" s="199">
        <v>9717.58</v>
      </c>
      <c r="Y90" s="198">
        <v>3237583</v>
      </c>
      <c r="Z90" s="220">
        <v>0.188</v>
      </c>
      <c r="AA90" s="199">
        <v>9750.2999999999993</v>
      </c>
      <c r="AB90" s="198">
        <v>3376613</v>
      </c>
      <c r="AC90" s="220">
        <v>0.18099999999999999</v>
      </c>
      <c r="AD90" s="199">
        <v>10650.91</v>
      </c>
      <c r="AE90" s="220">
        <v>0.16500000000000001</v>
      </c>
    </row>
    <row r="91" spans="1:31" x14ac:dyDescent="0.3">
      <c r="A91" t="s">
        <v>2086</v>
      </c>
      <c r="B91" s="2">
        <v>0</v>
      </c>
      <c r="C91" s="301">
        <v>0</v>
      </c>
      <c r="D91" s="14">
        <v>80</v>
      </c>
      <c r="E91" s="2">
        <v>20</v>
      </c>
      <c r="F91" s="301">
        <v>7.971303308090873E-3</v>
      </c>
      <c r="G91" s="14">
        <v>19.393939393939299</v>
      </c>
      <c r="H91" s="2">
        <v>0</v>
      </c>
      <c r="I91" s="301">
        <v>0</v>
      </c>
      <c r="J91" s="14">
        <v>11.515152</v>
      </c>
      <c r="L91" s="2">
        <v>1040</v>
      </c>
      <c r="M91" s="301">
        <v>3.3441052106947056E-3</v>
      </c>
      <c r="N91" s="14">
        <v>156.969696969696</v>
      </c>
      <c r="O91" s="2">
        <v>882</v>
      </c>
      <c r="P91" s="301">
        <v>2.694824836385635E-3</v>
      </c>
      <c r="Q91" s="14">
        <v>123.636363636363</v>
      </c>
      <c r="R91" s="2">
        <v>1296</v>
      </c>
      <c r="S91" s="301">
        <v>3.7371643112342734E-3</v>
      </c>
      <c r="T91" s="14">
        <v>194.545456</v>
      </c>
      <c r="U91" s="301">
        <v>0.24615384615384617</v>
      </c>
      <c r="V91" s="198">
        <v>14753</v>
      </c>
      <c r="W91" s="220">
        <v>1E-3</v>
      </c>
      <c r="X91" s="197">
        <v>629.70000000000005</v>
      </c>
      <c r="Y91" s="198">
        <v>15212</v>
      </c>
      <c r="Z91" s="220">
        <v>1E-3</v>
      </c>
      <c r="AA91" s="197">
        <v>662.42</v>
      </c>
      <c r="AB91" s="198">
        <v>13821</v>
      </c>
      <c r="AC91" s="220">
        <v>1E-3</v>
      </c>
      <c r="AD91" s="197">
        <v>599.39</v>
      </c>
      <c r="AE91" s="220">
        <v>-6.3E-2</v>
      </c>
    </row>
    <row r="92" spans="1:31" x14ac:dyDescent="0.3">
      <c r="A92" t="s">
        <v>2087</v>
      </c>
      <c r="B92" s="2">
        <v>0</v>
      </c>
      <c r="C92" s="301">
        <v>0</v>
      </c>
      <c r="D92" s="14">
        <v>80</v>
      </c>
      <c r="E92" s="2">
        <v>0</v>
      </c>
      <c r="F92" s="301">
        <v>0</v>
      </c>
      <c r="G92" s="14">
        <v>10.303030303030299</v>
      </c>
      <c r="H92" s="2">
        <v>0</v>
      </c>
      <c r="I92" s="301">
        <v>0</v>
      </c>
      <c r="J92" s="14">
        <v>11.515152</v>
      </c>
      <c r="L92" s="2">
        <v>346</v>
      </c>
      <c r="M92" s="301">
        <v>1.1125580797118925E-3</v>
      </c>
      <c r="N92" s="14">
        <v>97.575757575757606</v>
      </c>
      <c r="O92" s="2">
        <v>114</v>
      </c>
      <c r="P92" s="301">
        <v>3.4831069313827936E-4</v>
      </c>
      <c r="Q92" s="14">
        <v>59.393939393939398</v>
      </c>
      <c r="R92" s="2">
        <v>194</v>
      </c>
      <c r="S92" s="301">
        <v>5.5942120091006869E-4</v>
      </c>
      <c r="T92" s="14">
        <v>75.151510000000002</v>
      </c>
      <c r="U92" s="301">
        <v>-0.43930635838150289</v>
      </c>
      <c r="V92" s="198">
        <v>7100</v>
      </c>
      <c r="W92" s="220">
        <v>0</v>
      </c>
      <c r="X92" s="197">
        <v>473.33</v>
      </c>
      <c r="Y92" s="198">
        <v>6707</v>
      </c>
      <c r="Z92" s="220">
        <v>0</v>
      </c>
      <c r="AA92" s="197">
        <v>385.45</v>
      </c>
      <c r="AB92" s="198">
        <v>7398</v>
      </c>
      <c r="AC92" s="220">
        <v>0</v>
      </c>
      <c r="AD92" s="197">
        <v>454.55</v>
      </c>
      <c r="AE92" s="220">
        <v>4.2000000000000003E-2</v>
      </c>
    </row>
    <row r="93" spans="1:31" x14ac:dyDescent="0.3">
      <c r="A93" t="s">
        <v>2088</v>
      </c>
      <c r="B93" s="2">
        <v>0</v>
      </c>
      <c r="C93" s="301">
        <v>0</v>
      </c>
      <c r="D93" s="14">
        <v>80</v>
      </c>
      <c r="E93" s="2">
        <v>0</v>
      </c>
      <c r="F93" s="301">
        <v>0</v>
      </c>
      <c r="G93" s="14">
        <v>10.303030303030299</v>
      </c>
      <c r="H93" s="2">
        <v>0</v>
      </c>
      <c r="I93" s="301">
        <v>0</v>
      </c>
      <c r="J93" s="14">
        <v>11.515152</v>
      </c>
      <c r="L93" s="2">
        <v>343</v>
      </c>
      <c r="M93" s="301">
        <v>1.1029116223733502E-3</v>
      </c>
      <c r="N93" s="14">
        <v>81.818181818181799</v>
      </c>
      <c r="O93" s="2">
        <v>557</v>
      </c>
      <c r="P93" s="301">
        <v>1.7018338252458034E-3</v>
      </c>
      <c r="Q93" s="14">
        <v>130.30303030303</v>
      </c>
      <c r="R93" s="2">
        <v>617</v>
      </c>
      <c r="S93" s="301">
        <v>1.779190108049033E-3</v>
      </c>
      <c r="T93" s="14">
        <v>129.090912</v>
      </c>
      <c r="U93" s="301">
        <v>0.79883381924198249</v>
      </c>
      <c r="V93" s="198">
        <v>25720</v>
      </c>
      <c r="W93" s="220">
        <v>2E-3</v>
      </c>
      <c r="X93" s="197">
        <v>640.61</v>
      </c>
      <c r="Y93" s="198">
        <v>27355</v>
      </c>
      <c r="Z93" s="220">
        <v>2E-3</v>
      </c>
      <c r="AA93" s="197">
        <v>765.45</v>
      </c>
      <c r="AB93" s="198">
        <v>29018</v>
      </c>
      <c r="AC93" s="220">
        <v>2E-3</v>
      </c>
      <c r="AD93" s="197">
        <v>863.03</v>
      </c>
      <c r="AE93" s="220">
        <v>0.128</v>
      </c>
    </row>
    <row r="94" spans="1:31" x14ac:dyDescent="0.3">
      <c r="A94" t="s">
        <v>2089</v>
      </c>
      <c r="B94" s="2">
        <v>0</v>
      </c>
      <c r="C94" s="301">
        <v>0</v>
      </c>
      <c r="D94" s="14">
        <v>80</v>
      </c>
      <c r="E94" s="2">
        <v>0</v>
      </c>
      <c r="F94" s="301">
        <v>0</v>
      </c>
      <c r="G94" s="14">
        <v>10.303030303030299</v>
      </c>
      <c r="H94" s="2">
        <v>0</v>
      </c>
      <c r="I94" s="301">
        <v>0</v>
      </c>
      <c r="J94" s="14">
        <v>11.515152</v>
      </c>
      <c r="L94" s="2">
        <v>259</v>
      </c>
      <c r="M94" s="301">
        <v>8.3281081689416225E-4</v>
      </c>
      <c r="N94" s="14">
        <v>78.181818181818201</v>
      </c>
      <c r="O94" s="2">
        <v>283</v>
      </c>
      <c r="P94" s="301">
        <v>8.6466601893099169E-4</v>
      </c>
      <c r="Q94" s="14">
        <v>89.090909090909093</v>
      </c>
      <c r="R94" s="2">
        <v>288</v>
      </c>
      <c r="S94" s="301">
        <v>8.3048095805206073E-4</v>
      </c>
      <c r="T94" s="14">
        <v>82.424239999999998</v>
      </c>
      <c r="U94" s="301">
        <v>0.11196911196911197</v>
      </c>
      <c r="V94" s="198">
        <v>9153</v>
      </c>
      <c r="W94" s="220">
        <v>1E-3</v>
      </c>
      <c r="X94" s="197">
        <v>513.94000000000005</v>
      </c>
      <c r="Y94" s="198">
        <v>7674</v>
      </c>
      <c r="Z94" s="220">
        <v>0</v>
      </c>
      <c r="AA94" s="197">
        <v>376.97</v>
      </c>
      <c r="AB94" s="198">
        <v>6669</v>
      </c>
      <c r="AC94" s="220">
        <v>0</v>
      </c>
      <c r="AD94" s="197">
        <v>371.52</v>
      </c>
      <c r="AE94" s="220">
        <v>-0.27100000000000002</v>
      </c>
    </row>
    <row r="95" spans="1:31" x14ac:dyDescent="0.3">
      <c r="A95" t="s">
        <v>2090</v>
      </c>
      <c r="B95" s="2">
        <v>0</v>
      </c>
      <c r="C95" s="301">
        <v>0</v>
      </c>
      <c r="D95" s="14">
        <v>80</v>
      </c>
      <c r="E95" s="2">
        <v>0</v>
      </c>
      <c r="F95" s="301">
        <v>0</v>
      </c>
      <c r="G95" s="14">
        <v>10.303030303030299</v>
      </c>
      <c r="H95" s="2">
        <v>0</v>
      </c>
      <c r="I95" s="301">
        <v>0</v>
      </c>
      <c r="J95" s="14">
        <v>11.515152</v>
      </c>
      <c r="L95" s="2">
        <v>1461</v>
      </c>
      <c r="M95" s="301">
        <v>4.6978247238701589E-3</v>
      </c>
      <c r="N95" s="14">
        <v>178.78787878787799</v>
      </c>
      <c r="O95" s="2">
        <v>2055</v>
      </c>
      <c r="P95" s="301">
        <v>6.2787585473610885E-3</v>
      </c>
      <c r="Q95" s="14">
        <v>244.24242424242399</v>
      </c>
      <c r="R95" s="2">
        <v>1569</v>
      </c>
      <c r="S95" s="301">
        <v>4.5243910527211226E-3</v>
      </c>
      <c r="T95" s="14">
        <v>202.42424</v>
      </c>
      <c r="U95" s="301">
        <v>7.3921971252566734E-2</v>
      </c>
      <c r="V95" s="198">
        <v>73859</v>
      </c>
      <c r="W95" s="220">
        <v>4.0000000000000001E-3</v>
      </c>
      <c r="X95" s="199">
        <v>1304.24</v>
      </c>
      <c r="Y95" s="198">
        <v>81447</v>
      </c>
      <c r="Z95" s="220">
        <v>5.0000000000000001E-3</v>
      </c>
      <c r="AA95" s="199">
        <v>1644.24</v>
      </c>
      <c r="AB95" s="198">
        <v>81388</v>
      </c>
      <c r="AC95" s="220">
        <v>4.0000000000000001E-3</v>
      </c>
      <c r="AD95" s="199">
        <v>1407.27</v>
      </c>
      <c r="AE95" s="220">
        <v>0.10199999999999999</v>
      </c>
    </row>
    <row r="96" spans="1:31" x14ac:dyDescent="0.3">
      <c r="A96" t="s">
        <v>2091</v>
      </c>
      <c r="B96" s="2">
        <v>0</v>
      </c>
      <c r="C96" s="301">
        <v>0</v>
      </c>
      <c r="D96" s="14">
        <v>80</v>
      </c>
      <c r="E96" s="2">
        <v>0</v>
      </c>
      <c r="F96" s="301">
        <v>0</v>
      </c>
      <c r="G96" s="14">
        <v>10.303030303030299</v>
      </c>
      <c r="H96" s="2">
        <v>0</v>
      </c>
      <c r="I96" s="301">
        <v>0</v>
      </c>
      <c r="J96" s="14">
        <v>11.515152</v>
      </c>
      <c r="L96" s="2">
        <v>305</v>
      </c>
      <c r="M96" s="301">
        <v>9.8072316275181265E-4</v>
      </c>
      <c r="N96" s="14">
        <v>66.060606060606005</v>
      </c>
      <c r="O96" s="2">
        <v>353</v>
      </c>
      <c r="P96" s="301">
        <v>1.0785410059457247E-3</v>
      </c>
      <c r="Q96" s="14">
        <v>114.54545454545401</v>
      </c>
      <c r="R96" s="2">
        <v>396</v>
      </c>
      <c r="S96" s="301">
        <v>1.1419113173215835E-3</v>
      </c>
      <c r="T96" s="14">
        <v>115.757576</v>
      </c>
      <c r="U96" s="301">
        <v>0.29836065573770493</v>
      </c>
      <c r="V96" s="198">
        <v>20244</v>
      </c>
      <c r="W96" s="220">
        <v>1E-3</v>
      </c>
      <c r="X96" s="197">
        <v>566.05999999999995</v>
      </c>
      <c r="Y96" s="198">
        <v>20800</v>
      </c>
      <c r="Z96" s="220">
        <v>1E-3</v>
      </c>
      <c r="AA96" s="197">
        <v>642.41999999999996</v>
      </c>
      <c r="AB96" s="198">
        <v>22091</v>
      </c>
      <c r="AC96" s="220">
        <v>1E-3</v>
      </c>
      <c r="AD96" s="197">
        <v>754.55</v>
      </c>
      <c r="AE96" s="220">
        <v>9.0999999999999998E-2</v>
      </c>
    </row>
    <row r="97" spans="1:31" x14ac:dyDescent="0.3">
      <c r="A97" t="s">
        <v>2092</v>
      </c>
      <c r="B97" s="2">
        <v>0</v>
      </c>
      <c r="C97" s="301">
        <v>0</v>
      </c>
      <c r="D97" s="14">
        <v>80</v>
      </c>
      <c r="E97" s="2">
        <v>0</v>
      </c>
      <c r="F97" s="301">
        <v>0</v>
      </c>
      <c r="G97" s="14">
        <v>10.303030303030299</v>
      </c>
      <c r="H97" s="2">
        <v>0</v>
      </c>
      <c r="I97" s="301">
        <v>0</v>
      </c>
      <c r="J97" s="14">
        <v>11.515152</v>
      </c>
      <c r="L97" s="2">
        <v>236</v>
      </c>
      <c r="M97" s="301">
        <v>7.5885464396533711E-4</v>
      </c>
      <c r="N97" s="14">
        <v>80</v>
      </c>
      <c r="O97" s="2">
        <v>79</v>
      </c>
      <c r="P97" s="301">
        <v>2.4137319963091287E-4</v>
      </c>
      <c r="Q97" s="14">
        <v>40</v>
      </c>
      <c r="R97" s="2">
        <v>130</v>
      </c>
      <c r="S97" s="301">
        <v>3.7486987689849967E-4</v>
      </c>
      <c r="T97" s="14">
        <v>58.787880000000001</v>
      </c>
      <c r="U97" s="301">
        <v>-0.44915254237288138</v>
      </c>
      <c r="V97" s="198">
        <v>14710</v>
      </c>
      <c r="W97" s="220">
        <v>1E-3</v>
      </c>
      <c r="X97" s="197">
        <v>546.05999999999995</v>
      </c>
      <c r="Y97" s="198">
        <v>15378</v>
      </c>
      <c r="Z97" s="220">
        <v>1E-3</v>
      </c>
      <c r="AA97" s="197">
        <v>566.05999999999995</v>
      </c>
      <c r="AB97" s="198">
        <v>15531</v>
      </c>
      <c r="AC97" s="220">
        <v>1E-3</v>
      </c>
      <c r="AD97" s="197">
        <v>653.33000000000004</v>
      </c>
      <c r="AE97" s="220">
        <v>5.6000000000000001E-2</v>
      </c>
    </row>
    <row r="98" spans="1:31" x14ac:dyDescent="0.3">
      <c r="A98" t="s">
        <v>2093</v>
      </c>
      <c r="B98" s="2">
        <v>0</v>
      </c>
      <c r="C98" s="301">
        <v>0</v>
      </c>
      <c r="D98" s="14">
        <v>80</v>
      </c>
      <c r="E98" s="2">
        <v>0</v>
      </c>
      <c r="F98" s="301">
        <v>0</v>
      </c>
      <c r="G98" s="14">
        <v>10.303030303030299</v>
      </c>
      <c r="H98" s="2">
        <v>0</v>
      </c>
      <c r="I98" s="301">
        <v>0</v>
      </c>
      <c r="J98" s="14">
        <v>11.515152</v>
      </c>
      <c r="L98" s="2">
        <v>525</v>
      </c>
      <c r="M98" s="301">
        <v>1.6881300342449234E-3</v>
      </c>
      <c r="N98" s="14">
        <v>106.666666666666</v>
      </c>
      <c r="O98" s="2">
        <v>378</v>
      </c>
      <c r="P98" s="301">
        <v>1.1549249298795578E-3</v>
      </c>
      <c r="Q98" s="14">
        <v>77.575757575757507</v>
      </c>
      <c r="R98" s="2">
        <v>515</v>
      </c>
      <c r="S98" s="301">
        <v>1.4850614354055948E-3</v>
      </c>
      <c r="T98" s="14">
        <v>98.787880000000001</v>
      </c>
      <c r="U98" s="301">
        <v>-1.9047619047619049E-2</v>
      </c>
      <c r="V98" s="198">
        <v>35349</v>
      </c>
      <c r="W98" s="220">
        <v>2E-3</v>
      </c>
      <c r="X98" s="197">
        <v>830.3</v>
      </c>
      <c r="Y98" s="198">
        <v>36299</v>
      </c>
      <c r="Z98" s="220">
        <v>2E-3</v>
      </c>
      <c r="AA98" s="197">
        <v>913.33</v>
      </c>
      <c r="AB98" s="198">
        <v>34259</v>
      </c>
      <c r="AC98" s="220">
        <v>2E-3</v>
      </c>
      <c r="AD98" s="197">
        <v>834.55</v>
      </c>
      <c r="AE98" s="220">
        <v>-3.1E-2</v>
      </c>
    </row>
    <row r="99" spans="1:31" x14ac:dyDescent="0.3">
      <c r="A99" t="s">
        <v>2094</v>
      </c>
      <c r="B99" s="2">
        <v>33</v>
      </c>
      <c r="C99" s="301">
        <v>1.2235817575083427E-2</v>
      </c>
      <c r="D99" s="14">
        <v>22.424242424242401</v>
      </c>
      <c r="E99" s="2">
        <v>65</v>
      </c>
      <c r="F99" s="301">
        <v>2.5906735751295335E-2</v>
      </c>
      <c r="G99" s="14">
        <v>38.181818181818102</v>
      </c>
      <c r="H99" s="2">
        <v>13</v>
      </c>
      <c r="I99" s="301">
        <v>4.7462577583059513E-3</v>
      </c>
      <c r="J99" s="14">
        <v>15.757576</v>
      </c>
      <c r="K99" s="301">
        <v>-0.60606060606060608</v>
      </c>
      <c r="L99" s="2">
        <v>7874</v>
      </c>
      <c r="M99" s="301">
        <v>2.5318735027894338E-2</v>
      </c>
      <c r="N99" s="14">
        <v>447.87878787878702</v>
      </c>
      <c r="O99" s="2">
        <v>7469</v>
      </c>
      <c r="P99" s="301">
        <v>2.2820461114472005E-2</v>
      </c>
      <c r="Q99" s="14">
        <v>444.84848484848402</v>
      </c>
      <c r="R99" s="2">
        <v>7663</v>
      </c>
      <c r="S99" s="301">
        <v>2.2097137435947715E-2</v>
      </c>
      <c r="T99" s="14">
        <v>532.72730000000001</v>
      </c>
      <c r="U99" s="301">
        <v>-2.6797053594107188E-2</v>
      </c>
      <c r="V99" s="198">
        <v>412826</v>
      </c>
      <c r="W99" s="220">
        <v>2.5000000000000001E-2</v>
      </c>
      <c r="X99" s="199">
        <v>3421.21</v>
      </c>
      <c r="Y99" s="198">
        <v>448546</v>
      </c>
      <c r="Z99" s="220">
        <v>2.5999999999999999E-2</v>
      </c>
      <c r="AA99" s="199">
        <v>3576.97</v>
      </c>
      <c r="AB99" s="198">
        <v>472804</v>
      </c>
      <c r="AC99" s="220">
        <v>2.5000000000000001E-2</v>
      </c>
      <c r="AD99" s="199">
        <v>4481.21</v>
      </c>
      <c r="AE99" s="220">
        <v>0.14499999999999999</v>
      </c>
    </row>
    <row r="100" spans="1:31" x14ac:dyDescent="0.3">
      <c r="A100" t="s">
        <v>2095</v>
      </c>
      <c r="B100" s="2">
        <v>234</v>
      </c>
      <c r="C100" s="301">
        <v>8.6763070077864296E-2</v>
      </c>
      <c r="D100" s="14">
        <v>75.151515151515099</v>
      </c>
      <c r="E100" s="2">
        <v>202</v>
      </c>
      <c r="F100" s="301">
        <v>8.0510163411717822E-2</v>
      </c>
      <c r="G100" s="14">
        <v>76.969696969696898</v>
      </c>
      <c r="H100" s="2">
        <v>212</v>
      </c>
      <c r="I100" s="301">
        <v>7.7400511135450892E-2</v>
      </c>
      <c r="J100" s="14">
        <v>100</v>
      </c>
      <c r="K100" s="301">
        <v>-9.4017094017094016E-2</v>
      </c>
      <c r="L100" s="2">
        <v>14414</v>
      </c>
      <c r="M100" s="301">
        <v>4.6348012025916818E-2</v>
      </c>
      <c r="N100" s="14">
        <v>569.69696969696895</v>
      </c>
      <c r="O100" s="2">
        <v>17090</v>
      </c>
      <c r="P100" s="301">
        <v>5.2216050401168369E-2</v>
      </c>
      <c r="Q100" s="14">
        <v>704.84848484848396</v>
      </c>
      <c r="R100" s="2">
        <v>19153</v>
      </c>
      <c r="S100" s="301">
        <v>5.522986732489972E-2</v>
      </c>
      <c r="T100" s="14">
        <v>800.60609999999997</v>
      </c>
      <c r="U100" s="301">
        <v>0.32877757735534896</v>
      </c>
      <c r="V100" s="198">
        <v>726317</v>
      </c>
      <c r="W100" s="220">
        <v>4.3999999999999997E-2</v>
      </c>
      <c r="X100" s="199">
        <v>3913.33</v>
      </c>
      <c r="Y100" s="198">
        <v>823649</v>
      </c>
      <c r="Z100" s="220">
        <v>4.8000000000000001E-2</v>
      </c>
      <c r="AA100" s="199">
        <v>3877.58</v>
      </c>
      <c r="AB100" s="198">
        <v>856014</v>
      </c>
      <c r="AC100" s="220">
        <v>4.5999999999999999E-2</v>
      </c>
      <c r="AD100" s="199">
        <v>5070.3</v>
      </c>
      <c r="AE100" s="220">
        <v>0.17899999999999999</v>
      </c>
    </row>
    <row r="101" spans="1:31" x14ac:dyDescent="0.3">
      <c r="A101" t="s">
        <v>2096</v>
      </c>
      <c r="B101" s="2">
        <v>151</v>
      </c>
      <c r="C101" s="301">
        <v>5.5988134964775678E-2</v>
      </c>
      <c r="D101" s="14">
        <v>78.787878787878796</v>
      </c>
      <c r="E101" s="2">
        <v>176</v>
      </c>
      <c r="F101" s="301">
        <v>7.0147469111199678E-2</v>
      </c>
      <c r="G101" s="14">
        <v>95.151515151515099</v>
      </c>
      <c r="H101" s="2">
        <v>199</v>
      </c>
      <c r="I101" s="301">
        <v>7.2654253377144942E-2</v>
      </c>
      <c r="J101" s="14">
        <v>80.606063800000001</v>
      </c>
      <c r="K101" s="301">
        <v>0.31788079470198677</v>
      </c>
      <c r="L101" s="2">
        <v>16680</v>
      </c>
      <c r="M101" s="301">
        <v>5.3634302802295857E-2</v>
      </c>
      <c r="N101" s="14">
        <v>687.27272727272702</v>
      </c>
      <c r="O101" s="2">
        <v>18385</v>
      </c>
      <c r="P101" s="301">
        <v>5.6172737660940927E-2</v>
      </c>
      <c r="Q101" s="14">
        <v>706.06060606060601</v>
      </c>
      <c r="R101" s="2">
        <v>18797</v>
      </c>
      <c r="S101" s="301">
        <v>5.4203300585085372E-2</v>
      </c>
      <c r="T101" s="14">
        <v>955.75756799999999</v>
      </c>
      <c r="U101" s="301">
        <v>0.12691846522781774</v>
      </c>
      <c r="V101" s="198">
        <v>950344</v>
      </c>
      <c r="W101" s="220">
        <v>5.7000000000000002E-2</v>
      </c>
      <c r="X101" s="199">
        <v>5797.58</v>
      </c>
      <c r="Y101" s="198">
        <v>1092928</v>
      </c>
      <c r="Z101" s="220">
        <v>6.3E-2</v>
      </c>
      <c r="AA101" s="199">
        <v>5258.79</v>
      </c>
      <c r="AB101" s="198">
        <v>1145850</v>
      </c>
      <c r="AC101" s="220">
        <v>6.0999999999999999E-2</v>
      </c>
      <c r="AD101" s="199">
        <v>5856.36</v>
      </c>
      <c r="AE101" s="220">
        <v>0.20599999999999999</v>
      </c>
    </row>
    <row r="102" spans="1:31" x14ac:dyDescent="0.3">
      <c r="A102" t="s">
        <v>2097</v>
      </c>
      <c r="B102" s="2">
        <v>0</v>
      </c>
      <c r="C102" s="301">
        <v>0</v>
      </c>
      <c r="D102" s="14">
        <v>80</v>
      </c>
      <c r="E102" s="2">
        <v>14</v>
      </c>
      <c r="F102" s="301">
        <v>5.5799123156636109E-3</v>
      </c>
      <c r="G102" s="14">
        <v>13.9393939393939</v>
      </c>
      <c r="H102" s="2">
        <v>228</v>
      </c>
      <c r="I102" s="301">
        <v>8.3242059145673605E-2</v>
      </c>
      <c r="J102" s="14">
        <v>98.181816100000006</v>
      </c>
      <c r="L102" s="2">
        <v>5177</v>
      </c>
      <c r="M102" s="301">
        <v>1.6646569880544703E-2</v>
      </c>
      <c r="N102" s="14">
        <v>324.84848484848402</v>
      </c>
      <c r="O102" s="2">
        <v>5450</v>
      </c>
      <c r="P102" s="301">
        <v>1.6651695417575635E-2</v>
      </c>
      <c r="Q102" s="14">
        <v>395.15151515151501</v>
      </c>
      <c r="R102" s="2">
        <v>5783</v>
      </c>
      <c r="S102" s="301">
        <v>1.6675942293107874E-2</v>
      </c>
      <c r="T102" s="14">
        <v>431.51513699999998</v>
      </c>
      <c r="U102" s="301">
        <v>0.11705621016032451</v>
      </c>
      <c r="V102" s="198">
        <v>354950</v>
      </c>
      <c r="W102" s="220">
        <v>2.1000000000000001E-2</v>
      </c>
      <c r="X102" s="199">
        <v>2846.67</v>
      </c>
      <c r="Y102" s="198">
        <v>396358</v>
      </c>
      <c r="Z102" s="220">
        <v>2.3E-2</v>
      </c>
      <c r="AA102" s="199">
        <v>3123.64</v>
      </c>
      <c r="AB102" s="198">
        <v>402038</v>
      </c>
      <c r="AC102" s="220">
        <v>2.1999999999999999E-2</v>
      </c>
      <c r="AD102" s="199">
        <v>3847.88</v>
      </c>
      <c r="AE102" s="220">
        <v>0.13300000000000001</v>
      </c>
    </row>
    <row r="103" spans="1:31" x14ac:dyDescent="0.3">
      <c r="A103" t="s">
        <v>2098</v>
      </c>
      <c r="B103" s="2">
        <v>35</v>
      </c>
      <c r="C103" s="301">
        <v>1.2977382276603633E-2</v>
      </c>
      <c r="D103" s="14">
        <v>23.636363636363601</v>
      </c>
      <c r="E103" s="2">
        <v>50</v>
      </c>
      <c r="F103" s="301">
        <v>1.9928258270227182E-2</v>
      </c>
      <c r="G103" s="14">
        <v>38.181818181818102</v>
      </c>
      <c r="H103" s="2">
        <v>255</v>
      </c>
      <c r="I103" s="301">
        <v>9.3099671412924426E-2</v>
      </c>
      <c r="J103" s="14">
        <v>180.606064</v>
      </c>
      <c r="K103" s="301">
        <v>6.2857142857142856</v>
      </c>
      <c r="L103" s="2">
        <v>9147</v>
      </c>
      <c r="M103" s="301">
        <v>2.9412048425215838E-2</v>
      </c>
      <c r="N103" s="14">
        <v>427.27272727272702</v>
      </c>
      <c r="O103" s="2">
        <v>8913</v>
      </c>
      <c r="P103" s="301">
        <v>2.7232396560890208E-2</v>
      </c>
      <c r="Q103" s="14">
        <v>401.81818181818102</v>
      </c>
      <c r="R103" s="2">
        <v>8681</v>
      </c>
      <c r="S103" s="301">
        <v>2.5032656933506734E-2</v>
      </c>
      <c r="T103" s="14">
        <v>543.63635299999999</v>
      </c>
      <c r="U103" s="301">
        <v>-5.0945665245435659E-2</v>
      </c>
      <c r="V103" s="198">
        <v>251995</v>
      </c>
      <c r="W103" s="220">
        <v>1.4999999999999999E-2</v>
      </c>
      <c r="X103" s="199">
        <v>2441.8200000000002</v>
      </c>
      <c r="Y103" s="198">
        <v>265230</v>
      </c>
      <c r="Z103" s="220">
        <v>1.4999999999999999E-2</v>
      </c>
      <c r="AA103" s="199">
        <v>2431.52</v>
      </c>
      <c r="AB103" s="198">
        <v>289732</v>
      </c>
      <c r="AC103" s="220">
        <v>1.6E-2</v>
      </c>
      <c r="AD103" s="199">
        <v>2824.85</v>
      </c>
      <c r="AE103" s="220">
        <v>0.15</v>
      </c>
    </row>
    <row r="104" spans="1:31" x14ac:dyDescent="0.3">
      <c r="A104" t="s">
        <v>2101</v>
      </c>
      <c r="B104" s="2">
        <v>501</v>
      </c>
      <c r="C104" s="301">
        <v>0.185761957730812</v>
      </c>
      <c r="D104" s="14">
        <v>124.84848484848401</v>
      </c>
      <c r="E104" s="2">
        <v>546</v>
      </c>
      <c r="F104" s="301">
        <v>0.21761658031088082</v>
      </c>
      <c r="G104" s="14">
        <v>125.454545454545</v>
      </c>
      <c r="H104" s="2">
        <v>339</v>
      </c>
      <c r="I104" s="301">
        <v>0.12376779846659365</v>
      </c>
      <c r="J104" s="14">
        <v>98.787880000000001</v>
      </c>
      <c r="K104" s="301">
        <v>-0.32335329341317365</v>
      </c>
      <c r="L104" s="2">
        <v>70939</v>
      </c>
      <c r="M104" s="301">
        <v>0.2281033457129536</v>
      </c>
      <c r="N104" s="14">
        <v>1224.84848484848</v>
      </c>
      <c r="O104" s="2">
        <v>68743</v>
      </c>
      <c r="P104" s="301">
        <v>0.21003440331933979</v>
      </c>
      <c r="Q104" s="14">
        <v>1218.1818181818101</v>
      </c>
      <c r="R104" s="2">
        <v>66376</v>
      </c>
      <c r="S104" s="301">
        <v>0.19140279191549855</v>
      </c>
      <c r="T104" s="14">
        <v>1276.36365</v>
      </c>
      <c r="U104" s="301">
        <v>-6.4322868943740397E-2</v>
      </c>
      <c r="V104" s="198">
        <v>4221411</v>
      </c>
      <c r="W104" s="220">
        <v>0.254</v>
      </c>
      <c r="X104" s="199">
        <v>9030.91</v>
      </c>
      <c r="Y104" s="198">
        <v>4089885</v>
      </c>
      <c r="Z104" s="220">
        <v>0.23699999999999999</v>
      </c>
      <c r="AA104" s="199">
        <v>8195.15</v>
      </c>
      <c r="AB104" s="198">
        <v>3903884</v>
      </c>
      <c r="AC104" s="220">
        <v>0.20899999999999999</v>
      </c>
      <c r="AD104" s="199">
        <v>10962.42</v>
      </c>
      <c r="AE104" s="220">
        <v>-7.4999999999999997E-2</v>
      </c>
    </row>
    <row r="105" spans="1:31" x14ac:dyDescent="0.3">
      <c r="A105" t="s">
        <v>2086</v>
      </c>
      <c r="B105" s="2">
        <v>27</v>
      </c>
      <c r="C105" s="301">
        <v>1.0011123470522803E-2</v>
      </c>
      <c r="D105" s="14">
        <v>26.6666666666666</v>
      </c>
      <c r="E105" s="2">
        <v>0</v>
      </c>
      <c r="F105" s="301">
        <v>0</v>
      </c>
      <c r="G105" s="14">
        <v>10.303030303030299</v>
      </c>
      <c r="H105" s="2">
        <v>53</v>
      </c>
      <c r="I105" s="301">
        <v>1.9350127783862723E-2</v>
      </c>
      <c r="J105" s="14">
        <v>40</v>
      </c>
      <c r="K105" s="301">
        <v>0.96296296296296291</v>
      </c>
      <c r="L105" s="2">
        <v>2143</v>
      </c>
      <c r="M105" s="301">
        <v>6.8907860254988022E-3</v>
      </c>
      <c r="N105" s="14">
        <v>189.69696969696901</v>
      </c>
      <c r="O105" s="2">
        <v>2075</v>
      </c>
      <c r="P105" s="301">
        <v>6.3398656865081551E-3</v>
      </c>
      <c r="Q105" s="14">
        <v>246.06060606060601</v>
      </c>
      <c r="R105" s="2">
        <v>2210</v>
      </c>
      <c r="S105" s="301">
        <v>6.3727879072744938E-3</v>
      </c>
      <c r="T105" s="14">
        <v>261.81817599999999</v>
      </c>
      <c r="U105" s="301">
        <v>3.1264582361175922E-2</v>
      </c>
      <c r="V105" s="198">
        <v>16716</v>
      </c>
      <c r="W105" s="220">
        <v>1E-3</v>
      </c>
      <c r="X105" s="197">
        <v>506.06</v>
      </c>
      <c r="Y105" s="198">
        <v>17460</v>
      </c>
      <c r="Z105" s="220">
        <v>1E-3</v>
      </c>
      <c r="AA105" s="197">
        <v>525.45000000000005</v>
      </c>
      <c r="AB105" s="198">
        <v>17261</v>
      </c>
      <c r="AC105" s="220">
        <v>1E-3</v>
      </c>
      <c r="AD105" s="197">
        <v>581.82000000000005</v>
      </c>
      <c r="AE105" s="220">
        <v>3.3000000000000002E-2</v>
      </c>
    </row>
    <row r="106" spans="1:31" x14ac:dyDescent="0.3">
      <c r="A106" t="s">
        <v>2087</v>
      </c>
      <c r="B106" s="2">
        <v>0</v>
      </c>
      <c r="C106" s="301">
        <v>0</v>
      </c>
      <c r="D106" s="14">
        <v>80</v>
      </c>
      <c r="E106" s="2">
        <v>0</v>
      </c>
      <c r="F106" s="301">
        <v>0</v>
      </c>
      <c r="G106" s="14">
        <v>10.303030303030299</v>
      </c>
      <c r="H106" s="2">
        <v>0</v>
      </c>
      <c r="I106" s="301">
        <v>0</v>
      </c>
      <c r="J106" s="14">
        <v>11.515152</v>
      </c>
      <c r="L106" s="2">
        <v>1613</v>
      </c>
      <c r="M106" s="301">
        <v>5.1865785623563081E-3</v>
      </c>
      <c r="N106" s="14">
        <v>196.969696969697</v>
      </c>
      <c r="O106" s="2">
        <v>1278</v>
      </c>
      <c r="P106" s="301">
        <v>3.9047461914975528E-3</v>
      </c>
      <c r="Q106" s="14">
        <v>156.363636363636</v>
      </c>
      <c r="R106" s="2">
        <v>1394</v>
      </c>
      <c r="S106" s="301">
        <v>4.0197585261269883E-3</v>
      </c>
      <c r="T106" s="14">
        <v>201.81817599999999</v>
      </c>
      <c r="U106" s="301">
        <v>-0.13577185368877867</v>
      </c>
      <c r="V106" s="198">
        <v>77608</v>
      </c>
      <c r="W106" s="220">
        <v>5.0000000000000001E-3</v>
      </c>
      <c r="X106" s="199">
        <v>1312.73</v>
      </c>
      <c r="Y106" s="198">
        <v>65210</v>
      </c>
      <c r="Z106" s="220">
        <v>4.0000000000000001E-3</v>
      </c>
      <c r="AA106" s="199">
        <v>1129.7</v>
      </c>
      <c r="AB106" s="198">
        <v>76261</v>
      </c>
      <c r="AC106" s="220">
        <v>4.0000000000000001E-3</v>
      </c>
      <c r="AD106" s="199">
        <v>1289.7</v>
      </c>
      <c r="AE106" s="220">
        <v>-1.7000000000000001E-2</v>
      </c>
    </row>
    <row r="107" spans="1:31" x14ac:dyDescent="0.3">
      <c r="A107" t="s">
        <v>2088</v>
      </c>
      <c r="B107" s="2">
        <v>0</v>
      </c>
      <c r="C107" s="301">
        <v>0</v>
      </c>
      <c r="D107" s="14">
        <v>80</v>
      </c>
      <c r="E107" s="2">
        <v>27</v>
      </c>
      <c r="F107" s="301">
        <v>1.0761259465922678E-2</v>
      </c>
      <c r="G107" s="14">
        <v>20</v>
      </c>
      <c r="H107" s="2">
        <v>0</v>
      </c>
      <c r="I107" s="301">
        <v>0</v>
      </c>
      <c r="J107" s="14">
        <v>11.515152</v>
      </c>
      <c r="L107" s="2">
        <v>2209</v>
      </c>
      <c r="M107" s="301">
        <v>7.1030080869467355E-3</v>
      </c>
      <c r="N107" s="14">
        <v>196.363636363636</v>
      </c>
      <c r="O107" s="2">
        <v>2403</v>
      </c>
      <c r="P107" s="301">
        <v>7.3420227685200463E-3</v>
      </c>
      <c r="Q107" s="14">
        <v>196.969696969697</v>
      </c>
      <c r="R107" s="2">
        <v>1822</v>
      </c>
      <c r="S107" s="301">
        <v>5.2539455054543566E-3</v>
      </c>
      <c r="T107" s="14">
        <v>241.81817599999999</v>
      </c>
      <c r="U107" s="301">
        <v>-0.17519239474875509</v>
      </c>
      <c r="V107" s="198">
        <v>260357</v>
      </c>
      <c r="W107" s="220">
        <v>1.6E-2</v>
      </c>
      <c r="X107" s="199">
        <v>2291.52</v>
      </c>
      <c r="Y107" s="198">
        <v>245967</v>
      </c>
      <c r="Z107" s="220">
        <v>1.4E-2</v>
      </c>
      <c r="AA107" s="199">
        <v>2166.06</v>
      </c>
      <c r="AB107" s="198">
        <v>216135</v>
      </c>
      <c r="AC107" s="220">
        <v>1.2E-2</v>
      </c>
      <c r="AD107" s="199">
        <v>2361.8200000000002</v>
      </c>
      <c r="AE107" s="220">
        <v>-0.17</v>
      </c>
    </row>
    <row r="108" spans="1:31" x14ac:dyDescent="0.3">
      <c r="A108" t="s">
        <v>2089</v>
      </c>
      <c r="B108" s="2">
        <v>48</v>
      </c>
      <c r="C108" s="301">
        <v>1.7797552836484983E-2</v>
      </c>
      <c r="D108" s="14">
        <v>31.515151515151501</v>
      </c>
      <c r="E108" s="2">
        <v>132</v>
      </c>
      <c r="F108" s="301">
        <v>5.2610601833399759E-2</v>
      </c>
      <c r="G108" s="14">
        <v>96.363636363636402</v>
      </c>
      <c r="H108" s="2">
        <v>5</v>
      </c>
      <c r="I108" s="301">
        <v>1.8254837531945967E-3</v>
      </c>
      <c r="J108" s="14">
        <v>4.8484850000000002</v>
      </c>
      <c r="K108" s="301">
        <v>-0.89583333333333337</v>
      </c>
      <c r="L108" s="2">
        <v>4379</v>
      </c>
      <c r="M108" s="301">
        <v>1.4080612228492419E-2</v>
      </c>
      <c r="N108" s="14">
        <v>274.54545454545399</v>
      </c>
      <c r="O108" s="2">
        <v>3858</v>
      </c>
      <c r="P108" s="301">
        <v>1.1787567141469137E-2</v>
      </c>
      <c r="Q108" s="14">
        <v>276.36363636363598</v>
      </c>
      <c r="R108" s="2">
        <v>3352</v>
      </c>
      <c r="S108" s="301">
        <v>9.6658755951059289E-3</v>
      </c>
      <c r="T108" s="14">
        <v>276.96969999999999</v>
      </c>
      <c r="U108" s="301">
        <v>-0.23452843114866409</v>
      </c>
      <c r="V108" s="198">
        <v>305686</v>
      </c>
      <c r="W108" s="220">
        <v>1.7999999999999999E-2</v>
      </c>
      <c r="X108" s="199">
        <v>2373.33</v>
      </c>
      <c r="Y108" s="198">
        <v>264844</v>
      </c>
      <c r="Z108" s="220">
        <v>1.4999999999999999E-2</v>
      </c>
      <c r="AA108" s="199">
        <v>2476.36</v>
      </c>
      <c r="AB108" s="198">
        <v>240937</v>
      </c>
      <c r="AC108" s="220">
        <v>1.2999999999999999E-2</v>
      </c>
      <c r="AD108" s="199">
        <v>2330.91</v>
      </c>
      <c r="AE108" s="220">
        <v>-0.21199999999999999</v>
      </c>
    </row>
    <row r="109" spans="1:31" x14ac:dyDescent="0.3">
      <c r="A109" t="s">
        <v>2090</v>
      </c>
      <c r="B109" s="2">
        <v>42</v>
      </c>
      <c r="C109" s="301">
        <v>1.557285873192436E-2</v>
      </c>
      <c r="D109" s="14">
        <v>29.696969696969699</v>
      </c>
      <c r="E109" s="2">
        <v>166</v>
      </c>
      <c r="F109" s="301">
        <v>6.6161817457154243E-2</v>
      </c>
      <c r="G109" s="14">
        <v>66.6666666666666</v>
      </c>
      <c r="H109" s="2">
        <v>0</v>
      </c>
      <c r="I109" s="301">
        <v>0</v>
      </c>
      <c r="J109" s="14">
        <v>11.515152</v>
      </c>
      <c r="K109" s="301">
        <v>-1</v>
      </c>
      <c r="L109" s="2">
        <v>24114</v>
      </c>
      <c r="M109" s="301">
        <v>7.7538224087203969E-2</v>
      </c>
      <c r="N109" s="14">
        <v>800.60606060606005</v>
      </c>
      <c r="O109" s="2">
        <v>24305</v>
      </c>
      <c r="P109" s="301">
        <v>7.4260450848472631E-2</v>
      </c>
      <c r="Q109" s="14">
        <v>756.969696969697</v>
      </c>
      <c r="R109" s="2">
        <v>21987</v>
      </c>
      <c r="S109" s="301">
        <v>6.3402030641287022E-2</v>
      </c>
      <c r="T109" s="14">
        <v>844.24243200000001</v>
      </c>
      <c r="U109" s="301">
        <v>-8.8206021398357801E-2</v>
      </c>
      <c r="V109" s="198">
        <v>1300857</v>
      </c>
      <c r="W109" s="220">
        <v>7.8E-2</v>
      </c>
      <c r="X109" s="199">
        <v>5797.58</v>
      </c>
      <c r="Y109" s="198">
        <v>1337219</v>
      </c>
      <c r="Z109" s="220">
        <v>7.8E-2</v>
      </c>
      <c r="AA109" s="199">
        <v>5350.91</v>
      </c>
      <c r="AB109" s="198">
        <v>1183890</v>
      </c>
      <c r="AC109" s="220">
        <v>6.3E-2</v>
      </c>
      <c r="AD109" s="199">
        <v>6754.55</v>
      </c>
      <c r="AE109" s="220">
        <v>-0.09</v>
      </c>
    </row>
    <row r="110" spans="1:31" x14ac:dyDescent="0.3">
      <c r="A110" t="s">
        <v>2091</v>
      </c>
      <c r="B110" s="2">
        <v>58</v>
      </c>
      <c r="C110" s="301">
        <v>2.1505376344086023E-2</v>
      </c>
      <c r="D110" s="14">
        <v>32.727272727272698</v>
      </c>
      <c r="E110" s="2">
        <v>42</v>
      </c>
      <c r="F110" s="301">
        <v>1.6739736946990835E-2</v>
      </c>
      <c r="G110" s="14">
        <v>21.2121212121212</v>
      </c>
      <c r="H110" s="2">
        <v>0</v>
      </c>
      <c r="I110" s="301">
        <v>0</v>
      </c>
      <c r="J110" s="14">
        <v>11.515152</v>
      </c>
      <c r="K110" s="301">
        <v>-1</v>
      </c>
      <c r="L110" s="2">
        <v>3423</v>
      </c>
      <c r="M110" s="301">
        <v>1.1006607823276901E-2</v>
      </c>
      <c r="N110" s="14">
        <v>259.39393939393898</v>
      </c>
      <c r="O110" s="2">
        <v>2765</v>
      </c>
      <c r="P110" s="301">
        <v>8.4480619870819507E-3</v>
      </c>
      <c r="Q110" s="14">
        <v>260</v>
      </c>
      <c r="R110" s="2">
        <v>3509</v>
      </c>
      <c r="S110" s="301">
        <v>1.011860306182181E-2</v>
      </c>
      <c r="T110" s="14">
        <v>393.93939999999998</v>
      </c>
      <c r="U110" s="301">
        <v>2.5124160093485247E-2</v>
      </c>
      <c r="V110" s="198">
        <v>223843</v>
      </c>
      <c r="W110" s="220">
        <v>1.2999999999999999E-2</v>
      </c>
      <c r="X110" s="199">
        <v>2024.85</v>
      </c>
      <c r="Y110" s="198">
        <v>201145</v>
      </c>
      <c r="Z110" s="220">
        <v>1.2E-2</v>
      </c>
      <c r="AA110" s="199">
        <v>2174.5500000000002</v>
      </c>
      <c r="AB110" s="198">
        <v>226934</v>
      </c>
      <c r="AC110" s="220">
        <v>1.2E-2</v>
      </c>
      <c r="AD110" s="199">
        <v>2457.58</v>
      </c>
      <c r="AE110" s="220">
        <v>1.4E-2</v>
      </c>
    </row>
    <row r="111" spans="1:31" x14ac:dyDescent="0.3">
      <c r="A111" t="s">
        <v>2092</v>
      </c>
      <c r="B111" s="2">
        <v>0</v>
      </c>
      <c r="C111" s="301">
        <v>0</v>
      </c>
      <c r="D111" s="14">
        <v>80</v>
      </c>
      <c r="E111" s="2">
        <v>0</v>
      </c>
      <c r="F111" s="301">
        <v>0</v>
      </c>
      <c r="G111" s="14">
        <v>10.303030303030299</v>
      </c>
      <c r="H111" s="2">
        <v>0</v>
      </c>
      <c r="I111" s="301">
        <v>0</v>
      </c>
      <c r="J111" s="14">
        <v>11.515152</v>
      </c>
      <c r="L111" s="2">
        <v>1626</v>
      </c>
      <c r="M111" s="301">
        <v>5.2283798774899921E-3</v>
      </c>
      <c r="N111" s="14">
        <v>180.60606060606</v>
      </c>
      <c r="O111" s="2">
        <v>1423</v>
      </c>
      <c r="P111" s="301">
        <v>4.3477729503137849E-3</v>
      </c>
      <c r="Q111" s="14">
        <v>166.06060606060601</v>
      </c>
      <c r="R111" s="2">
        <v>956</v>
      </c>
      <c r="S111" s="301">
        <v>2.7567354024228127E-3</v>
      </c>
      <c r="T111" s="14">
        <v>200</v>
      </c>
      <c r="U111" s="301">
        <v>-0.41205412054120544</v>
      </c>
      <c r="V111" s="198">
        <v>131211</v>
      </c>
      <c r="W111" s="220">
        <v>8.0000000000000002E-3</v>
      </c>
      <c r="X111" s="199">
        <v>1487.27</v>
      </c>
      <c r="Y111" s="198">
        <v>117517</v>
      </c>
      <c r="Z111" s="220">
        <v>7.0000000000000001E-3</v>
      </c>
      <c r="AA111" s="199">
        <v>1526.06</v>
      </c>
      <c r="AB111" s="198">
        <v>101695</v>
      </c>
      <c r="AC111" s="220">
        <v>5.0000000000000001E-3</v>
      </c>
      <c r="AD111" s="199">
        <v>1772.12</v>
      </c>
      <c r="AE111" s="220">
        <v>-0.22500000000000001</v>
      </c>
    </row>
    <row r="112" spans="1:31" x14ac:dyDescent="0.3">
      <c r="A112" t="s">
        <v>2093</v>
      </c>
      <c r="B112" s="2">
        <v>79</v>
      </c>
      <c r="C112" s="301">
        <v>2.9291805710048201E-2</v>
      </c>
      <c r="D112" s="14">
        <v>44.848484848484802</v>
      </c>
      <c r="E112" s="2">
        <v>63</v>
      </c>
      <c r="F112" s="301">
        <v>2.510960542048625E-2</v>
      </c>
      <c r="G112" s="14">
        <v>36.363636363636303</v>
      </c>
      <c r="H112" s="2">
        <v>12</v>
      </c>
      <c r="I112" s="301">
        <v>4.3811610076670317E-3</v>
      </c>
      <c r="J112" s="14">
        <v>14.545455</v>
      </c>
      <c r="K112" s="301">
        <v>-0.84810126582278478</v>
      </c>
      <c r="L112" s="2">
        <v>8029</v>
      </c>
      <c r="M112" s="301">
        <v>2.5817135323719032E-2</v>
      </c>
      <c r="N112" s="14">
        <v>362.42424242424198</v>
      </c>
      <c r="O112" s="2">
        <v>6676</v>
      </c>
      <c r="P112" s="301">
        <v>2.0397563047290814E-2</v>
      </c>
      <c r="Q112" s="14">
        <v>424.84848484848402</v>
      </c>
      <c r="R112" s="2">
        <v>6877</v>
      </c>
      <c r="S112" s="301">
        <v>1.9830616487930632E-2</v>
      </c>
      <c r="T112" s="14">
        <v>504.84848</v>
      </c>
      <c r="U112" s="301">
        <v>-0.1434798854153693</v>
      </c>
      <c r="V112" s="198">
        <v>584235</v>
      </c>
      <c r="W112" s="220">
        <v>3.5000000000000003E-2</v>
      </c>
      <c r="X112" s="199">
        <v>3425.45</v>
      </c>
      <c r="Y112" s="198">
        <v>498562</v>
      </c>
      <c r="Z112" s="220">
        <v>2.9000000000000001E-2</v>
      </c>
      <c r="AA112" s="199">
        <v>3195.76</v>
      </c>
      <c r="AB112" s="198">
        <v>483511</v>
      </c>
      <c r="AC112" s="220">
        <v>2.5999999999999999E-2</v>
      </c>
      <c r="AD112" s="199">
        <v>3525.45</v>
      </c>
      <c r="AE112" s="220">
        <v>-0.17199999999999999</v>
      </c>
    </row>
    <row r="113" spans="1:31" x14ac:dyDescent="0.3">
      <c r="A113" t="s">
        <v>2094</v>
      </c>
      <c r="B113" s="2">
        <v>25</v>
      </c>
      <c r="C113" s="301">
        <v>9.2695587690025949E-3</v>
      </c>
      <c r="D113" s="14">
        <v>25.4545454545454</v>
      </c>
      <c r="E113" s="2">
        <v>6</v>
      </c>
      <c r="F113" s="301">
        <v>2.3913909924272616E-3</v>
      </c>
      <c r="G113" s="14">
        <v>9.0909090909090899</v>
      </c>
      <c r="H113" s="2">
        <v>0</v>
      </c>
      <c r="I113" s="301">
        <v>0</v>
      </c>
      <c r="J113" s="14">
        <v>11.515152</v>
      </c>
      <c r="K113" s="301">
        <v>-1</v>
      </c>
      <c r="L113" s="2">
        <v>5107</v>
      </c>
      <c r="M113" s="301">
        <v>1.6421485875978713E-2</v>
      </c>
      <c r="N113" s="14">
        <v>336.969696969697</v>
      </c>
      <c r="O113" s="2">
        <v>5239</v>
      </c>
      <c r="P113" s="301">
        <v>1.6007015099574085E-2</v>
      </c>
      <c r="Q113" s="14">
        <v>399.39393939393898</v>
      </c>
      <c r="R113" s="2">
        <v>5039</v>
      </c>
      <c r="S113" s="301">
        <v>1.4530533151473382E-2</v>
      </c>
      <c r="T113" s="14">
        <v>360</v>
      </c>
      <c r="U113" s="301">
        <v>-1.3315057763853534E-2</v>
      </c>
      <c r="V113" s="198">
        <v>369445</v>
      </c>
      <c r="W113" s="220">
        <v>2.1999999999999999E-2</v>
      </c>
      <c r="X113" s="199">
        <v>2605.4499999999998</v>
      </c>
      <c r="Y113" s="198">
        <v>371853</v>
      </c>
      <c r="Z113" s="220">
        <v>2.1999999999999999E-2</v>
      </c>
      <c r="AA113" s="199">
        <v>3023.64</v>
      </c>
      <c r="AB113" s="198">
        <v>376451</v>
      </c>
      <c r="AC113" s="220">
        <v>0.02</v>
      </c>
      <c r="AD113" s="199">
        <v>2726.06</v>
      </c>
      <c r="AE113" s="220">
        <v>1.9E-2</v>
      </c>
    </row>
    <row r="114" spans="1:31" x14ac:dyDescent="0.3">
      <c r="A114" t="s">
        <v>2095</v>
      </c>
      <c r="B114" s="2">
        <v>77</v>
      </c>
      <c r="C114" s="301">
        <v>2.8550241008527995E-2</v>
      </c>
      <c r="D114" s="14">
        <v>34.545454545454497</v>
      </c>
      <c r="E114" s="2">
        <v>60</v>
      </c>
      <c r="F114" s="301">
        <v>2.3913909924272617E-2</v>
      </c>
      <c r="G114" s="14">
        <v>30.909090909090899</v>
      </c>
      <c r="H114" s="2">
        <v>179</v>
      </c>
      <c r="I114" s="301">
        <v>6.5352318364366557E-2</v>
      </c>
      <c r="J114" s="14">
        <v>106.060608</v>
      </c>
      <c r="K114" s="301">
        <v>1.3246753246753247</v>
      </c>
      <c r="L114" s="2">
        <v>8099</v>
      </c>
      <c r="M114" s="301">
        <v>2.6042219328285019E-2</v>
      </c>
      <c r="N114" s="14">
        <v>363.030303030303</v>
      </c>
      <c r="O114" s="2">
        <v>8651</v>
      </c>
      <c r="P114" s="301">
        <v>2.6431893038063637E-2</v>
      </c>
      <c r="Q114" s="14">
        <v>435.75757575757501</v>
      </c>
      <c r="R114" s="2">
        <v>9310</v>
      </c>
      <c r="S114" s="301">
        <v>2.6846450414807935E-2</v>
      </c>
      <c r="T114" s="14">
        <v>604.24243200000001</v>
      </c>
      <c r="U114" s="301">
        <v>0.1495246326707001</v>
      </c>
      <c r="V114" s="198">
        <v>446446</v>
      </c>
      <c r="W114" s="220">
        <v>2.7E-2</v>
      </c>
      <c r="X114" s="199">
        <v>2889.09</v>
      </c>
      <c r="Y114" s="198">
        <v>438847</v>
      </c>
      <c r="Z114" s="220">
        <v>2.5000000000000001E-2</v>
      </c>
      <c r="AA114" s="199">
        <v>2839.39</v>
      </c>
      <c r="AB114" s="198">
        <v>435655</v>
      </c>
      <c r="AC114" s="220">
        <v>2.3E-2</v>
      </c>
      <c r="AD114" s="199">
        <v>3365.45</v>
      </c>
      <c r="AE114" s="220">
        <v>-2.4E-2</v>
      </c>
    </row>
    <row r="115" spans="1:31" x14ac:dyDescent="0.3">
      <c r="A115" t="s">
        <v>2096</v>
      </c>
      <c r="B115" s="2">
        <v>68</v>
      </c>
      <c r="C115" s="301">
        <v>2.521319985168706E-2</v>
      </c>
      <c r="D115" s="14">
        <v>41.818181818181799</v>
      </c>
      <c r="E115" s="2">
        <v>6</v>
      </c>
      <c r="F115" s="301">
        <v>2.3913909924272616E-3</v>
      </c>
      <c r="G115" s="14">
        <v>6.6666666666666599</v>
      </c>
      <c r="H115" s="2">
        <v>0</v>
      </c>
      <c r="I115" s="301">
        <v>0</v>
      </c>
      <c r="J115" s="14">
        <v>11.515152</v>
      </c>
      <c r="K115" s="301">
        <v>-1</v>
      </c>
      <c r="L115" s="2">
        <v>3513</v>
      </c>
      <c r="M115" s="301">
        <v>1.1296001543433173E-2</v>
      </c>
      <c r="N115" s="14">
        <v>348.48484848484799</v>
      </c>
      <c r="O115" s="2">
        <v>4532</v>
      </c>
      <c r="P115" s="301">
        <v>1.3846877730725281E-2</v>
      </c>
      <c r="Q115" s="14">
        <v>318.18181818181802</v>
      </c>
      <c r="R115" s="2">
        <v>4113</v>
      </c>
      <c r="S115" s="301">
        <v>1.1860306182180994E-2</v>
      </c>
      <c r="T115" s="14">
        <v>391.51513699999998</v>
      </c>
      <c r="U115" s="301">
        <v>0.17079419299743809</v>
      </c>
      <c r="V115" s="198">
        <v>223486</v>
      </c>
      <c r="W115" s="220">
        <v>1.2999999999999999E-2</v>
      </c>
      <c r="X115" s="199">
        <v>2207.88</v>
      </c>
      <c r="Y115" s="198">
        <v>263041</v>
      </c>
      <c r="Z115" s="220">
        <v>1.4999999999999999E-2</v>
      </c>
      <c r="AA115" s="199">
        <v>2337.58</v>
      </c>
      <c r="AB115" s="198">
        <v>275603</v>
      </c>
      <c r="AC115" s="220">
        <v>1.4999999999999999E-2</v>
      </c>
      <c r="AD115" s="199">
        <v>2323.64</v>
      </c>
      <c r="AE115" s="220">
        <v>0.23300000000000001</v>
      </c>
    </row>
    <row r="116" spans="1:31" x14ac:dyDescent="0.3">
      <c r="A116" t="s">
        <v>2097</v>
      </c>
      <c r="B116" s="2">
        <v>62</v>
      </c>
      <c r="C116" s="301">
        <v>2.2988505747126436E-2</v>
      </c>
      <c r="D116" s="14">
        <v>44.2424242424242</v>
      </c>
      <c r="E116" s="2">
        <v>26</v>
      </c>
      <c r="F116" s="301">
        <v>1.0362694300518135E-2</v>
      </c>
      <c r="G116" s="14">
        <v>27.272727272727199</v>
      </c>
      <c r="H116" s="2">
        <v>59</v>
      </c>
      <c r="I116" s="301">
        <v>2.1540708287696241E-2</v>
      </c>
      <c r="J116" s="14">
        <v>44.848483999999999</v>
      </c>
      <c r="K116" s="301">
        <v>-4.8387096774193547E-2</v>
      </c>
      <c r="L116" s="2">
        <v>2131</v>
      </c>
      <c r="M116" s="301">
        <v>6.8522001961446328E-3</v>
      </c>
      <c r="N116" s="14">
        <v>220.60606060606</v>
      </c>
      <c r="O116" s="2">
        <v>1839</v>
      </c>
      <c r="P116" s="301">
        <v>5.6188014445727697E-3</v>
      </c>
      <c r="Q116" s="14">
        <v>197.575757575757</v>
      </c>
      <c r="R116" s="2">
        <v>2337</v>
      </c>
      <c r="S116" s="301">
        <v>6.7390069408599512E-3</v>
      </c>
      <c r="T116" s="14">
        <v>235.15152</v>
      </c>
      <c r="U116" s="301">
        <v>9.6668230877522285E-2</v>
      </c>
      <c r="V116" s="198">
        <v>117257</v>
      </c>
      <c r="W116" s="220">
        <v>7.0000000000000001E-3</v>
      </c>
      <c r="X116" s="199">
        <v>1587.88</v>
      </c>
      <c r="Y116" s="198">
        <v>113017</v>
      </c>
      <c r="Z116" s="220">
        <v>7.0000000000000001E-3</v>
      </c>
      <c r="AA116" s="199">
        <v>1380.61</v>
      </c>
      <c r="AB116" s="198">
        <v>115194</v>
      </c>
      <c r="AC116" s="220">
        <v>6.0000000000000001E-3</v>
      </c>
      <c r="AD116" s="199">
        <v>1733.33</v>
      </c>
      <c r="AE116" s="220">
        <v>-1.7999999999999999E-2</v>
      </c>
    </row>
    <row r="117" spans="1:31" x14ac:dyDescent="0.3">
      <c r="A117" t="s">
        <v>2098</v>
      </c>
      <c r="B117" s="2">
        <v>15</v>
      </c>
      <c r="C117" s="301">
        <v>5.5617352614015575E-3</v>
      </c>
      <c r="D117" s="14">
        <v>15.757575757575699</v>
      </c>
      <c r="E117" s="2">
        <v>18</v>
      </c>
      <c r="F117" s="301">
        <v>7.1741729772817854E-3</v>
      </c>
      <c r="G117" s="14">
        <v>13.3333333333333</v>
      </c>
      <c r="H117" s="2">
        <v>31</v>
      </c>
      <c r="I117" s="301">
        <v>1.1317999269806499E-2</v>
      </c>
      <c r="J117" s="14">
        <v>27.878788</v>
      </c>
      <c r="K117" s="301">
        <v>1.0666666666666667</v>
      </c>
      <c r="L117" s="2">
        <v>4553</v>
      </c>
      <c r="M117" s="301">
        <v>1.464010675412788E-2</v>
      </c>
      <c r="N117" s="14">
        <v>295.75757575757501</v>
      </c>
      <c r="O117" s="2">
        <v>3699</v>
      </c>
      <c r="P117" s="301">
        <v>1.1301765385249959E-2</v>
      </c>
      <c r="Q117" s="14">
        <v>290.90909090909003</v>
      </c>
      <c r="R117" s="2">
        <v>3470</v>
      </c>
      <c r="S117" s="301">
        <v>1.0006142098752261E-2</v>
      </c>
      <c r="T117" s="14">
        <v>306.66665599999999</v>
      </c>
      <c r="U117" s="301">
        <v>-0.23786514386119043</v>
      </c>
      <c r="V117" s="198">
        <v>164264</v>
      </c>
      <c r="W117" s="220">
        <v>0.01</v>
      </c>
      <c r="X117" s="199">
        <v>1789.09</v>
      </c>
      <c r="Y117" s="198">
        <v>155203</v>
      </c>
      <c r="Z117" s="220">
        <v>8.9999999999999993E-3</v>
      </c>
      <c r="AA117" s="199">
        <v>1681.21</v>
      </c>
      <c r="AB117" s="198">
        <v>154357</v>
      </c>
      <c r="AC117" s="220">
        <v>8.0000000000000002E-3</v>
      </c>
      <c r="AD117" s="199">
        <v>1940.61</v>
      </c>
      <c r="AE117" s="220">
        <v>-0.06</v>
      </c>
    </row>
    <row r="118" spans="1:31" x14ac:dyDescent="0.3">
      <c r="A118" t="s">
        <v>2102</v>
      </c>
      <c r="B118" s="2">
        <v>625</v>
      </c>
      <c r="C118" s="301">
        <v>0.2317389692250649</v>
      </c>
      <c r="D118" s="14">
        <v>232.12121212121201</v>
      </c>
      <c r="E118" s="2">
        <v>662</v>
      </c>
      <c r="F118" s="301">
        <v>0.26385013949780789</v>
      </c>
      <c r="G118" s="14">
        <v>110.90909090909</v>
      </c>
      <c r="H118" s="2">
        <v>807</v>
      </c>
      <c r="I118" s="301">
        <v>0.29463307776560788</v>
      </c>
      <c r="J118" s="14">
        <v>191.515152</v>
      </c>
      <c r="K118" s="301">
        <v>0.29120000000000001</v>
      </c>
      <c r="L118" s="2">
        <v>61927</v>
      </c>
      <c r="M118" s="301">
        <v>0.19912538786797215</v>
      </c>
      <c r="N118" s="14">
        <v>1019.3939393939301</v>
      </c>
      <c r="O118" s="2">
        <v>67923</v>
      </c>
      <c r="P118" s="301">
        <v>0.20752901061431006</v>
      </c>
      <c r="Q118" s="14">
        <v>1261.8181818181799</v>
      </c>
      <c r="R118" s="2">
        <v>67998</v>
      </c>
      <c r="S118" s="301">
        <v>0.19608001453341675</v>
      </c>
      <c r="T118" s="14">
        <v>1703.63635</v>
      </c>
      <c r="U118" s="301">
        <v>9.8034782889531227E-2</v>
      </c>
      <c r="V118" s="198">
        <v>1651688</v>
      </c>
      <c r="W118" s="220">
        <v>9.9000000000000005E-2</v>
      </c>
      <c r="X118" s="199">
        <v>6668.48</v>
      </c>
      <c r="Y118" s="198">
        <v>1580821</v>
      </c>
      <c r="Z118" s="220">
        <v>9.1999999999999998E-2</v>
      </c>
      <c r="AA118" s="199">
        <v>5353.33</v>
      </c>
      <c r="AB118" s="198">
        <v>1638447</v>
      </c>
      <c r="AC118" s="220">
        <v>8.7999999999999995E-2</v>
      </c>
      <c r="AD118" s="199">
        <v>8031.52</v>
      </c>
      <c r="AE118" s="220">
        <v>-8.0000000000000002E-3</v>
      </c>
    </row>
    <row r="119" spans="1:31" x14ac:dyDescent="0.3">
      <c r="A119" t="s">
        <v>2086</v>
      </c>
      <c r="B119" s="2">
        <v>428</v>
      </c>
      <c r="C119" s="301">
        <v>0.15869484612532445</v>
      </c>
      <c r="D119" s="14">
        <v>244.84848484848399</v>
      </c>
      <c r="E119" s="2">
        <v>357</v>
      </c>
      <c r="F119" s="301">
        <v>0.14228776404942209</v>
      </c>
      <c r="G119" s="14">
        <v>101.818181818181</v>
      </c>
      <c r="H119" s="2">
        <v>508</v>
      </c>
      <c r="I119" s="301">
        <v>0.18546914932457101</v>
      </c>
      <c r="J119" s="14">
        <v>174.545456</v>
      </c>
      <c r="K119" s="301">
        <v>0.18691588785046728</v>
      </c>
      <c r="L119" s="2">
        <v>30854</v>
      </c>
      <c r="M119" s="301">
        <v>9.921059824112928E-2</v>
      </c>
      <c r="N119" s="14">
        <v>843.030303030303</v>
      </c>
      <c r="O119" s="2">
        <v>38748</v>
      </c>
      <c r="P119" s="301">
        <v>0.11838897138352673</v>
      </c>
      <c r="Q119" s="14">
        <v>1102.42424242424</v>
      </c>
      <c r="R119" s="2">
        <v>35974</v>
      </c>
      <c r="S119" s="301">
        <v>0.1037351457811279</v>
      </c>
      <c r="T119" s="14">
        <v>1283.63635</v>
      </c>
      <c r="U119" s="301">
        <v>0.16594282751020936</v>
      </c>
      <c r="V119" s="198">
        <v>238991</v>
      </c>
      <c r="W119" s="220">
        <v>1.4E-2</v>
      </c>
      <c r="X119" s="199">
        <v>2860</v>
      </c>
      <c r="Y119" s="198">
        <v>285829</v>
      </c>
      <c r="Z119" s="220">
        <v>1.7000000000000001E-2</v>
      </c>
      <c r="AA119" s="199">
        <v>2776.36</v>
      </c>
      <c r="AB119" s="198">
        <v>266498</v>
      </c>
      <c r="AC119" s="220">
        <v>1.4E-2</v>
      </c>
      <c r="AD119" s="199">
        <v>3564.24</v>
      </c>
      <c r="AE119" s="220">
        <v>0.115</v>
      </c>
    </row>
    <row r="120" spans="1:31" x14ac:dyDescent="0.3">
      <c r="A120" t="s">
        <v>2087</v>
      </c>
      <c r="B120" s="2">
        <v>119</v>
      </c>
      <c r="C120" s="301">
        <v>4.4123099740452351E-2</v>
      </c>
      <c r="D120" s="14">
        <v>55.151515151515099</v>
      </c>
      <c r="E120" s="2">
        <v>92</v>
      </c>
      <c r="F120" s="301">
        <v>3.6667995217218016E-2</v>
      </c>
      <c r="G120" s="14">
        <v>43.030303030303003</v>
      </c>
      <c r="H120" s="2">
        <v>195</v>
      </c>
      <c r="I120" s="301">
        <v>7.1193866374589271E-2</v>
      </c>
      <c r="J120" s="14">
        <v>83.636359999999996</v>
      </c>
      <c r="K120" s="301">
        <v>0.6386554621848739</v>
      </c>
      <c r="L120" s="2">
        <v>16410</v>
      </c>
      <c r="M120" s="301">
        <v>5.2766121641827042E-2</v>
      </c>
      <c r="N120" s="14">
        <v>604.84848484848396</v>
      </c>
      <c r="O120" s="2">
        <v>14677</v>
      </c>
      <c r="P120" s="301">
        <v>4.484347406307479E-2</v>
      </c>
      <c r="Q120" s="14">
        <v>669.69696969696895</v>
      </c>
      <c r="R120" s="2">
        <v>18132</v>
      </c>
      <c r="S120" s="301">
        <v>5.2285696984027658E-2</v>
      </c>
      <c r="T120" s="14">
        <v>873.93939999999998</v>
      </c>
      <c r="U120" s="301">
        <v>0.10493601462522852</v>
      </c>
      <c r="V120" s="198">
        <v>830417</v>
      </c>
      <c r="W120" s="220">
        <v>0.05</v>
      </c>
      <c r="X120" s="199">
        <v>4772.12</v>
      </c>
      <c r="Y120" s="198">
        <v>740502</v>
      </c>
      <c r="Z120" s="220">
        <v>4.2999999999999997E-2</v>
      </c>
      <c r="AA120" s="199">
        <v>4268.4799999999996</v>
      </c>
      <c r="AB120" s="198">
        <v>825887</v>
      </c>
      <c r="AC120" s="220">
        <v>4.3999999999999997E-2</v>
      </c>
      <c r="AD120" s="199">
        <v>5536.97</v>
      </c>
      <c r="AE120" s="220">
        <v>-5.0000000000000001E-3</v>
      </c>
    </row>
    <row r="121" spans="1:31" x14ac:dyDescent="0.3">
      <c r="A121" t="s">
        <v>2088</v>
      </c>
      <c r="B121" s="2">
        <v>0</v>
      </c>
      <c r="C121" s="301">
        <v>0</v>
      </c>
      <c r="D121" s="14">
        <v>80</v>
      </c>
      <c r="E121" s="2">
        <v>11</v>
      </c>
      <c r="F121" s="301">
        <v>4.3842168194499799E-3</v>
      </c>
      <c r="G121" s="14">
        <v>12.7272727272727</v>
      </c>
      <c r="H121" s="2">
        <v>0</v>
      </c>
      <c r="I121" s="301">
        <v>0</v>
      </c>
      <c r="J121" s="14">
        <v>11.515152</v>
      </c>
      <c r="L121" s="2">
        <v>1784</v>
      </c>
      <c r="M121" s="301">
        <v>5.736426630653226E-3</v>
      </c>
      <c r="N121" s="14">
        <v>196.363636363636</v>
      </c>
      <c r="O121" s="2">
        <v>2365</v>
      </c>
      <c r="P121" s="301">
        <v>7.2259192041406201E-3</v>
      </c>
      <c r="Q121" s="14">
        <v>225.45454545454501</v>
      </c>
      <c r="R121" s="2">
        <v>2110</v>
      </c>
      <c r="S121" s="301">
        <v>6.0844264635064177E-3</v>
      </c>
      <c r="T121" s="14">
        <v>229.69697600000001</v>
      </c>
      <c r="U121" s="301">
        <v>0.18273542600896861</v>
      </c>
      <c r="V121" s="198">
        <v>87379</v>
      </c>
      <c r="W121" s="220">
        <v>5.0000000000000001E-3</v>
      </c>
      <c r="X121" s="199">
        <v>1450.91</v>
      </c>
      <c r="Y121" s="198">
        <v>78954</v>
      </c>
      <c r="Z121" s="220">
        <v>5.0000000000000001E-3</v>
      </c>
      <c r="AA121" s="199">
        <v>1264.8499999999999</v>
      </c>
      <c r="AB121" s="198">
        <v>78098</v>
      </c>
      <c r="AC121" s="220">
        <v>4.0000000000000001E-3</v>
      </c>
      <c r="AD121" s="199">
        <v>1416.97</v>
      </c>
      <c r="AE121" s="220">
        <v>-0.106</v>
      </c>
    </row>
    <row r="122" spans="1:31" x14ac:dyDescent="0.3">
      <c r="A122" t="s">
        <v>2089</v>
      </c>
      <c r="B122" s="2">
        <v>10</v>
      </c>
      <c r="C122" s="301">
        <v>3.7078235076010383E-3</v>
      </c>
      <c r="D122" s="14">
        <v>10.303030303030299</v>
      </c>
      <c r="E122" s="2">
        <v>31</v>
      </c>
      <c r="F122" s="301">
        <v>1.2355520127540853E-2</v>
      </c>
      <c r="G122" s="14">
        <v>30.303030303030301</v>
      </c>
      <c r="H122" s="2">
        <v>0</v>
      </c>
      <c r="I122" s="301">
        <v>0</v>
      </c>
      <c r="J122" s="14">
        <v>11.515152</v>
      </c>
      <c r="K122" s="301">
        <v>-1</v>
      </c>
      <c r="L122" s="2">
        <v>1503</v>
      </c>
      <c r="M122" s="301">
        <v>4.8328751266097526E-3</v>
      </c>
      <c r="N122" s="14">
        <v>195.15151515151501</v>
      </c>
      <c r="O122" s="2">
        <v>1298</v>
      </c>
      <c r="P122" s="301">
        <v>3.9658533306446194E-3</v>
      </c>
      <c r="Q122" s="14">
        <v>172.12121212121201</v>
      </c>
      <c r="R122" s="2">
        <v>1373</v>
      </c>
      <c r="S122" s="301">
        <v>3.9592026229356928E-3</v>
      </c>
      <c r="T122" s="14">
        <v>229.69697600000001</v>
      </c>
      <c r="U122" s="301">
        <v>-8.6493679308050561E-2</v>
      </c>
      <c r="V122" s="198">
        <v>29449</v>
      </c>
      <c r="W122" s="220">
        <v>2E-3</v>
      </c>
      <c r="X122" s="197">
        <v>895.15</v>
      </c>
      <c r="Y122" s="198">
        <v>24260</v>
      </c>
      <c r="Z122" s="220">
        <v>1E-3</v>
      </c>
      <c r="AA122" s="197">
        <v>640</v>
      </c>
      <c r="AB122" s="198">
        <v>24769</v>
      </c>
      <c r="AC122" s="220">
        <v>1E-3</v>
      </c>
      <c r="AD122" s="199">
        <v>1097.58</v>
      </c>
      <c r="AE122" s="220">
        <v>-0.159</v>
      </c>
    </row>
    <row r="123" spans="1:31" x14ac:dyDescent="0.3">
      <c r="A123" t="s">
        <v>2090</v>
      </c>
      <c r="B123" s="2">
        <v>0</v>
      </c>
      <c r="C123" s="301">
        <v>0</v>
      </c>
      <c r="D123" s="14">
        <v>80</v>
      </c>
      <c r="E123" s="2">
        <v>18</v>
      </c>
      <c r="F123" s="301">
        <v>7.1741729772817854E-3</v>
      </c>
      <c r="G123" s="14">
        <v>16.969696969696901</v>
      </c>
      <c r="H123" s="2">
        <v>0</v>
      </c>
      <c r="I123" s="301">
        <v>0</v>
      </c>
      <c r="J123" s="14">
        <v>11.515152</v>
      </c>
      <c r="L123" s="2">
        <v>1692</v>
      </c>
      <c r="M123" s="301">
        <v>5.4406019389379254E-3</v>
      </c>
      <c r="N123" s="14">
        <v>188.48484848484799</v>
      </c>
      <c r="O123" s="2">
        <v>2013</v>
      </c>
      <c r="P123" s="301">
        <v>6.1504335551522482E-3</v>
      </c>
      <c r="Q123" s="14">
        <v>225.45454545454501</v>
      </c>
      <c r="R123" s="2">
        <v>1497</v>
      </c>
      <c r="S123" s="301">
        <v>4.3167708132081078E-3</v>
      </c>
      <c r="T123" s="14">
        <v>213.939392</v>
      </c>
      <c r="U123" s="301">
        <v>-0.11524822695035461</v>
      </c>
      <c r="V123" s="198">
        <v>74603</v>
      </c>
      <c r="W123" s="220">
        <v>4.0000000000000001E-3</v>
      </c>
      <c r="X123" s="199">
        <v>1427.27</v>
      </c>
      <c r="Y123" s="198">
        <v>65855</v>
      </c>
      <c r="Z123" s="220">
        <v>4.0000000000000001E-3</v>
      </c>
      <c r="AA123" s="199">
        <v>1171.52</v>
      </c>
      <c r="AB123" s="198">
        <v>67425</v>
      </c>
      <c r="AC123" s="220">
        <v>4.0000000000000001E-3</v>
      </c>
      <c r="AD123" s="199">
        <v>1469.09</v>
      </c>
      <c r="AE123" s="220">
        <v>-9.6000000000000002E-2</v>
      </c>
    </row>
    <row r="124" spans="1:31" x14ac:dyDescent="0.3">
      <c r="A124" t="s">
        <v>2091</v>
      </c>
      <c r="B124" s="2">
        <v>8</v>
      </c>
      <c r="C124" s="301">
        <v>2.9662588060808304E-3</v>
      </c>
      <c r="D124" s="14">
        <v>9.0909090909090899</v>
      </c>
      <c r="E124" s="2">
        <v>21</v>
      </c>
      <c r="F124" s="301">
        <v>8.3698684734954173E-3</v>
      </c>
      <c r="G124" s="14">
        <v>12.7272727272727</v>
      </c>
      <c r="H124" s="2">
        <v>87</v>
      </c>
      <c r="I124" s="301">
        <v>3.1763417305585982E-2</v>
      </c>
      <c r="J124" s="14">
        <v>76.363640000000004</v>
      </c>
      <c r="K124" s="301">
        <v>9.875</v>
      </c>
      <c r="L124" s="2">
        <v>1868</v>
      </c>
      <c r="M124" s="301">
        <v>6.0065274361324134E-3</v>
      </c>
      <c r="N124" s="14">
        <v>198.78787878787799</v>
      </c>
      <c r="O124" s="2">
        <v>1771</v>
      </c>
      <c r="P124" s="301">
        <v>5.4110371714727427E-3</v>
      </c>
      <c r="Q124" s="14">
        <v>225.45454545454501</v>
      </c>
      <c r="R124" s="2">
        <v>1975</v>
      </c>
      <c r="S124" s="301">
        <v>5.6951385144195137E-3</v>
      </c>
      <c r="T124" s="14">
        <v>229.69697600000001</v>
      </c>
      <c r="U124" s="301">
        <v>5.7280513918629553E-2</v>
      </c>
      <c r="V124" s="198">
        <v>60444</v>
      </c>
      <c r="W124" s="220">
        <v>4.0000000000000001E-3</v>
      </c>
      <c r="X124" s="199">
        <v>1027.27</v>
      </c>
      <c r="Y124" s="198">
        <v>59722</v>
      </c>
      <c r="Z124" s="220">
        <v>3.0000000000000001E-3</v>
      </c>
      <c r="AA124" s="199">
        <v>1058.79</v>
      </c>
      <c r="AB124" s="198">
        <v>62110</v>
      </c>
      <c r="AC124" s="220">
        <v>3.0000000000000001E-3</v>
      </c>
      <c r="AD124" s="199">
        <v>1153.94</v>
      </c>
      <c r="AE124" s="220">
        <v>2.8000000000000001E-2</v>
      </c>
    </row>
    <row r="125" spans="1:31" x14ac:dyDescent="0.3">
      <c r="A125" t="s">
        <v>2092</v>
      </c>
      <c r="B125" s="2">
        <v>15</v>
      </c>
      <c r="C125" s="301">
        <v>5.5617352614015575E-3</v>
      </c>
      <c r="D125" s="14">
        <v>13.9393939393939</v>
      </c>
      <c r="E125" s="2">
        <v>0</v>
      </c>
      <c r="F125" s="301">
        <v>0</v>
      </c>
      <c r="G125" s="14">
        <v>10.303030303030299</v>
      </c>
      <c r="H125" s="2">
        <v>0</v>
      </c>
      <c r="I125" s="301">
        <v>0</v>
      </c>
      <c r="J125" s="14">
        <v>11.515152</v>
      </c>
      <c r="K125" s="301">
        <v>-1</v>
      </c>
      <c r="L125" s="2">
        <v>669</v>
      </c>
      <c r="M125" s="301">
        <v>2.1511599864949596E-3</v>
      </c>
      <c r="N125" s="14">
        <v>120</v>
      </c>
      <c r="O125" s="2">
        <v>437</v>
      </c>
      <c r="P125" s="301">
        <v>1.3351909903634041E-3</v>
      </c>
      <c r="Q125" s="14">
        <v>75.151515151515099</v>
      </c>
      <c r="R125" s="2">
        <v>364</v>
      </c>
      <c r="S125" s="301">
        <v>1.049635655315799E-3</v>
      </c>
      <c r="T125" s="14">
        <v>86.666664100000006</v>
      </c>
      <c r="U125" s="301">
        <v>-0.45590433482810166</v>
      </c>
      <c r="V125" s="198">
        <v>42500</v>
      </c>
      <c r="W125" s="220">
        <v>3.0000000000000001E-3</v>
      </c>
      <c r="X125" s="197">
        <v>889.7</v>
      </c>
      <c r="Y125" s="198">
        <v>37529</v>
      </c>
      <c r="Z125" s="220">
        <v>2E-3</v>
      </c>
      <c r="AA125" s="197">
        <v>844.24</v>
      </c>
      <c r="AB125" s="198">
        <v>31446</v>
      </c>
      <c r="AC125" s="220">
        <v>2E-3</v>
      </c>
      <c r="AD125" s="197">
        <v>792.73</v>
      </c>
      <c r="AE125" s="220">
        <v>-0.26</v>
      </c>
    </row>
    <row r="126" spans="1:31" x14ac:dyDescent="0.3">
      <c r="A126" t="s">
        <v>2093</v>
      </c>
      <c r="B126" s="2">
        <v>0</v>
      </c>
      <c r="C126" s="301">
        <v>0</v>
      </c>
      <c r="D126" s="14">
        <v>80</v>
      </c>
      <c r="E126" s="2">
        <v>0</v>
      </c>
      <c r="F126" s="301">
        <v>0</v>
      </c>
      <c r="G126" s="14">
        <v>10.303030303030299</v>
      </c>
      <c r="H126" s="2">
        <v>0</v>
      </c>
      <c r="I126" s="301">
        <v>0</v>
      </c>
      <c r="J126" s="14">
        <v>11.515152</v>
      </c>
      <c r="L126" s="2">
        <v>378</v>
      </c>
      <c r="M126" s="301">
        <v>1.2154536246563449E-3</v>
      </c>
      <c r="N126" s="14">
        <v>93.939393939393895</v>
      </c>
      <c r="O126" s="2">
        <v>259</v>
      </c>
      <c r="P126" s="301">
        <v>7.9133745195451182E-4</v>
      </c>
      <c r="Q126" s="14">
        <v>78.787878787878796</v>
      </c>
      <c r="R126" s="2">
        <v>228</v>
      </c>
      <c r="S126" s="301">
        <v>6.5746409179121479E-4</v>
      </c>
      <c r="T126" s="14">
        <v>55.151516000000001</v>
      </c>
      <c r="U126" s="301">
        <v>-0.3968253968253968</v>
      </c>
      <c r="V126" s="198">
        <v>22107</v>
      </c>
      <c r="W126" s="220">
        <v>1E-3</v>
      </c>
      <c r="X126" s="197">
        <v>696.36</v>
      </c>
      <c r="Y126" s="198">
        <v>21671</v>
      </c>
      <c r="Z126" s="220">
        <v>1E-3</v>
      </c>
      <c r="AA126" s="197">
        <v>778.79</v>
      </c>
      <c r="AB126" s="198">
        <v>22297</v>
      </c>
      <c r="AC126" s="220">
        <v>1E-3</v>
      </c>
      <c r="AD126" s="197">
        <v>876.97</v>
      </c>
      <c r="AE126" s="220">
        <v>8.9999999999999993E-3</v>
      </c>
    </row>
    <row r="127" spans="1:31" x14ac:dyDescent="0.3">
      <c r="A127" t="s">
        <v>2094</v>
      </c>
      <c r="B127" s="2">
        <v>0</v>
      </c>
      <c r="C127" s="301">
        <v>0</v>
      </c>
      <c r="D127" s="14">
        <v>80</v>
      </c>
      <c r="E127" s="2">
        <v>13</v>
      </c>
      <c r="F127" s="301">
        <v>5.1813471502590676E-3</v>
      </c>
      <c r="G127" s="2">
        <v>13.3333333333333</v>
      </c>
      <c r="H127" s="2">
        <v>0</v>
      </c>
      <c r="I127" s="301">
        <v>0</v>
      </c>
      <c r="J127" s="14">
        <v>11.515152</v>
      </c>
      <c r="L127" s="2">
        <v>1895</v>
      </c>
      <c r="M127" s="301">
        <v>6.0933455521792954E-3</v>
      </c>
      <c r="N127" s="14">
        <v>195.15151515151501</v>
      </c>
      <c r="O127" s="2">
        <v>1132</v>
      </c>
      <c r="P127" s="301">
        <v>3.4586640757239668E-3</v>
      </c>
      <c r="Q127" s="2">
        <v>125.454545454545</v>
      </c>
      <c r="R127" s="2">
        <v>1396</v>
      </c>
      <c r="S127" s="301">
        <v>4.02552575500235E-3</v>
      </c>
      <c r="T127" s="14">
        <v>198.18182400000001</v>
      </c>
      <c r="U127" s="301">
        <v>-0.26332453825857521</v>
      </c>
      <c r="V127" s="198">
        <v>56377</v>
      </c>
      <c r="W127" s="220">
        <v>3.0000000000000001E-3</v>
      </c>
      <c r="X127" s="199">
        <v>1084.8499999999999</v>
      </c>
      <c r="Y127" s="198">
        <v>55549</v>
      </c>
      <c r="Z127" s="220">
        <v>3.0000000000000001E-3</v>
      </c>
      <c r="AA127" s="197">
        <v>988</v>
      </c>
      <c r="AB127" s="198">
        <v>55163</v>
      </c>
      <c r="AC127" s="220">
        <v>3.0000000000000001E-3</v>
      </c>
      <c r="AD127" s="199">
        <v>1267.8800000000001</v>
      </c>
      <c r="AE127" s="220">
        <v>-2.1999999999999999E-2</v>
      </c>
    </row>
    <row r="128" spans="1:31" x14ac:dyDescent="0.3">
      <c r="A128" t="s">
        <v>2095</v>
      </c>
      <c r="B128" s="2">
        <v>0</v>
      </c>
      <c r="C128" s="301">
        <v>0</v>
      </c>
      <c r="D128" s="14">
        <v>80</v>
      </c>
      <c r="E128" s="2">
        <v>0</v>
      </c>
      <c r="F128" s="301">
        <v>0</v>
      </c>
      <c r="G128" s="14">
        <v>10.303030303030299</v>
      </c>
      <c r="H128" s="2">
        <v>17</v>
      </c>
      <c r="I128" s="301">
        <v>6.2066447608616279E-3</v>
      </c>
      <c r="J128" s="14">
        <v>14.545455</v>
      </c>
      <c r="L128" s="2">
        <v>645</v>
      </c>
      <c r="M128" s="301">
        <v>2.0739883277866205E-3</v>
      </c>
      <c r="N128" s="14">
        <v>103.636363636363</v>
      </c>
      <c r="O128" s="2">
        <v>340</v>
      </c>
      <c r="P128" s="301">
        <v>1.0388213655001313E-3</v>
      </c>
      <c r="Q128" s="14">
        <v>69.090909090909093</v>
      </c>
      <c r="R128" s="2">
        <v>681</v>
      </c>
      <c r="S128" s="301">
        <v>1.9637414320606019E-3</v>
      </c>
      <c r="T128" s="14">
        <v>142.42424</v>
      </c>
      <c r="U128" s="301">
        <v>5.5813953488372092E-2</v>
      </c>
      <c r="V128" s="198">
        <v>27552</v>
      </c>
      <c r="W128" s="220">
        <v>2E-3</v>
      </c>
      <c r="X128" s="197">
        <v>729.09</v>
      </c>
      <c r="Y128" s="198">
        <v>26751</v>
      </c>
      <c r="Z128" s="220">
        <v>2E-3</v>
      </c>
      <c r="AA128" s="197">
        <v>681.21</v>
      </c>
      <c r="AB128" s="198">
        <v>27384</v>
      </c>
      <c r="AC128" s="220">
        <v>1E-3</v>
      </c>
      <c r="AD128" s="197">
        <v>712.12</v>
      </c>
      <c r="AE128" s="220">
        <v>-6.0000000000000001E-3</v>
      </c>
    </row>
    <row r="129" spans="1:31" x14ac:dyDescent="0.3">
      <c r="A129" t="s">
        <v>2096</v>
      </c>
      <c r="B129" s="2">
        <v>0</v>
      </c>
      <c r="C129" s="301">
        <v>0</v>
      </c>
      <c r="D129" s="14">
        <v>80</v>
      </c>
      <c r="E129" s="2">
        <v>0</v>
      </c>
      <c r="F129" s="301">
        <v>0</v>
      </c>
      <c r="G129" s="2">
        <v>10.303030303030299</v>
      </c>
      <c r="H129" s="2">
        <v>0</v>
      </c>
      <c r="I129" s="301">
        <v>0</v>
      </c>
      <c r="J129" s="14">
        <v>11.515152</v>
      </c>
      <c r="L129" s="2">
        <v>370</v>
      </c>
      <c r="M129" s="301">
        <v>1.1897297384202319E-3</v>
      </c>
      <c r="N129" s="14">
        <v>107.87878787878699</v>
      </c>
      <c r="O129" s="2">
        <v>371</v>
      </c>
      <c r="P129" s="301">
        <v>1.1335374311780846E-3</v>
      </c>
      <c r="Q129" s="2">
        <v>98.181818181818201</v>
      </c>
      <c r="R129" s="2">
        <v>318</v>
      </c>
      <c r="S129" s="301">
        <v>9.1698939118248376E-4</v>
      </c>
      <c r="T129" s="14">
        <v>109.090912</v>
      </c>
      <c r="U129" s="301">
        <v>-0.14054054054054055</v>
      </c>
      <c r="V129" s="198">
        <v>16998</v>
      </c>
      <c r="W129" s="220">
        <v>1E-3</v>
      </c>
      <c r="X129" s="197">
        <v>618.17999999999995</v>
      </c>
      <c r="Y129" s="198">
        <v>17594</v>
      </c>
      <c r="Z129" s="220">
        <v>1E-3</v>
      </c>
      <c r="AA129" s="197">
        <v>607</v>
      </c>
      <c r="AB129" s="198">
        <v>19005</v>
      </c>
      <c r="AC129" s="220">
        <v>1E-3</v>
      </c>
      <c r="AD129" s="197">
        <v>588.48</v>
      </c>
      <c r="AE129" s="220">
        <v>0.11799999999999999</v>
      </c>
    </row>
    <row r="130" spans="1:31" x14ac:dyDescent="0.3">
      <c r="A130" t="s">
        <v>2097</v>
      </c>
      <c r="B130" s="2">
        <v>45</v>
      </c>
      <c r="C130" s="301">
        <v>1.6685205784204672E-2</v>
      </c>
      <c r="D130" s="14">
        <v>41.818181818181799</v>
      </c>
      <c r="E130" s="2">
        <v>119</v>
      </c>
      <c r="F130" s="301">
        <v>4.7429254683140694E-2</v>
      </c>
      <c r="G130" s="14">
        <v>63.636363636363598</v>
      </c>
      <c r="H130" s="2">
        <v>0</v>
      </c>
      <c r="I130" s="301">
        <v>0</v>
      </c>
      <c r="J130" s="14">
        <v>11.515152</v>
      </c>
      <c r="K130" s="301">
        <v>-1</v>
      </c>
      <c r="L130" s="2">
        <v>2700</v>
      </c>
      <c r="M130" s="301">
        <v>8.6818116046881791E-3</v>
      </c>
      <c r="N130" s="14">
        <v>231.51515151515099</v>
      </c>
      <c r="O130" s="2">
        <v>3029</v>
      </c>
      <c r="P130" s="301">
        <v>9.2546762238232289E-3</v>
      </c>
      <c r="Q130" s="14">
        <v>272.12121212121201</v>
      </c>
      <c r="R130" s="2">
        <v>2999</v>
      </c>
      <c r="S130" s="301">
        <v>8.6479596986046188E-3</v>
      </c>
      <c r="T130" s="14">
        <v>321.81817599999999</v>
      </c>
      <c r="U130" s="301">
        <v>0.11074074074074074</v>
      </c>
      <c r="V130" s="198">
        <v>133291</v>
      </c>
      <c r="W130" s="220">
        <v>8.0000000000000002E-3</v>
      </c>
      <c r="X130" s="199">
        <v>1905.45</v>
      </c>
      <c r="Y130" s="198">
        <v>138550</v>
      </c>
      <c r="Z130" s="220">
        <v>8.0000000000000002E-3</v>
      </c>
      <c r="AA130" s="199">
        <v>1581.21</v>
      </c>
      <c r="AB130" s="198">
        <v>131139</v>
      </c>
      <c r="AC130" s="220">
        <v>7.0000000000000001E-3</v>
      </c>
      <c r="AD130" s="199">
        <v>1985.45</v>
      </c>
      <c r="AE130" s="220">
        <v>-1.6E-2</v>
      </c>
    </row>
    <row r="131" spans="1:31" x14ac:dyDescent="0.3">
      <c r="A131" t="s">
        <v>2098</v>
      </c>
      <c r="B131" s="2">
        <v>0</v>
      </c>
      <c r="C131" s="301">
        <v>0</v>
      </c>
      <c r="D131" s="14">
        <v>80</v>
      </c>
      <c r="E131" s="2">
        <v>0</v>
      </c>
      <c r="F131" s="301">
        <v>0</v>
      </c>
      <c r="G131" s="14">
        <v>10.303030303030299</v>
      </c>
      <c r="H131" s="2">
        <v>0</v>
      </c>
      <c r="I131" s="301">
        <v>0</v>
      </c>
      <c r="J131" s="14">
        <v>11.515152</v>
      </c>
      <c r="L131" s="2">
        <v>1159</v>
      </c>
      <c r="M131" s="301">
        <v>3.7267480184568886E-3</v>
      </c>
      <c r="N131" s="14">
        <v>172.72727272727201</v>
      </c>
      <c r="O131" s="2">
        <v>1483</v>
      </c>
      <c r="P131" s="301">
        <v>4.5310943677549847E-3</v>
      </c>
      <c r="Q131" s="14">
        <v>198.18181818181799</v>
      </c>
      <c r="R131" s="2">
        <v>951</v>
      </c>
      <c r="S131" s="301">
        <v>2.742317330234409E-3</v>
      </c>
      <c r="T131" s="14">
        <v>159.393936</v>
      </c>
      <c r="U131" s="301">
        <v>-0.17946505608283003</v>
      </c>
      <c r="V131" s="198">
        <v>31580</v>
      </c>
      <c r="W131" s="220">
        <v>2E-3</v>
      </c>
      <c r="X131" s="197">
        <v>786.06</v>
      </c>
      <c r="Y131" s="198">
        <v>28055</v>
      </c>
      <c r="Z131" s="220">
        <v>2E-3</v>
      </c>
      <c r="AA131" s="197">
        <v>766.67</v>
      </c>
      <c r="AB131" s="198">
        <v>27226</v>
      </c>
      <c r="AC131" s="220">
        <v>1E-3</v>
      </c>
      <c r="AD131" s="197">
        <v>833.94</v>
      </c>
      <c r="AE131" s="220">
        <v>-0.13800000000000001</v>
      </c>
    </row>
    <row r="132" spans="1:31" x14ac:dyDescent="0.3">
      <c r="A132" t="s">
        <v>2103</v>
      </c>
      <c r="B132" s="2">
        <v>414</v>
      </c>
      <c r="C132" s="301">
        <v>0.15350389321468297</v>
      </c>
      <c r="D132" s="14">
        <v>103.636363636363</v>
      </c>
      <c r="E132" s="2">
        <v>334</v>
      </c>
      <c r="F132" s="301">
        <v>0.13312076524511757</v>
      </c>
      <c r="G132" s="14">
        <v>81.818181818181799</v>
      </c>
      <c r="H132" s="2">
        <v>213</v>
      </c>
      <c r="I132" s="301">
        <v>7.7765607886089813E-2</v>
      </c>
      <c r="J132" s="14">
        <v>117.57576</v>
      </c>
      <c r="K132" s="301">
        <v>-0.48550724637681159</v>
      </c>
      <c r="L132" s="2">
        <v>39335</v>
      </c>
      <c r="M132" s="301">
        <v>0.1264811331371887</v>
      </c>
      <c r="N132" s="14">
        <v>872.12121212121201</v>
      </c>
      <c r="O132" s="2">
        <v>44788</v>
      </c>
      <c r="P132" s="301">
        <v>0.13684332740594082</v>
      </c>
      <c r="Q132" s="14">
        <v>1014.54545454545</v>
      </c>
      <c r="R132" s="2">
        <v>49659</v>
      </c>
      <c r="S132" s="301">
        <v>0.14319740936078917</v>
      </c>
      <c r="T132" s="14">
        <v>1405.4545900000001</v>
      </c>
      <c r="U132" s="301">
        <v>0.26246345493835005</v>
      </c>
      <c r="V132" s="198">
        <v>1839938</v>
      </c>
      <c r="W132" s="220">
        <v>0.111</v>
      </c>
      <c r="X132" s="199">
        <v>6555.76</v>
      </c>
      <c r="Y132" s="198">
        <v>1904287</v>
      </c>
      <c r="Z132" s="220">
        <v>0.11</v>
      </c>
      <c r="AA132" s="199">
        <v>6309.7</v>
      </c>
      <c r="AB132" s="198">
        <v>2210180</v>
      </c>
      <c r="AC132" s="220">
        <v>0.11899999999999999</v>
      </c>
      <c r="AD132" s="199">
        <v>7680</v>
      </c>
      <c r="AE132" s="220">
        <v>0.20100000000000001</v>
      </c>
    </row>
    <row r="133" spans="1:31" x14ac:dyDescent="0.3">
      <c r="A133" t="s">
        <v>2086</v>
      </c>
      <c r="B133" s="2">
        <v>152</v>
      </c>
      <c r="C133" s="301">
        <v>5.6358917315535779E-2</v>
      </c>
      <c r="D133" s="14">
        <v>56.363636363636303</v>
      </c>
      <c r="E133" s="2">
        <v>45</v>
      </c>
      <c r="F133" s="301">
        <v>1.7935432443204464E-2</v>
      </c>
      <c r="G133" s="14">
        <v>35.757575757575701</v>
      </c>
      <c r="H133" s="2">
        <v>23</v>
      </c>
      <c r="I133" s="301">
        <v>8.3972252646951438E-3</v>
      </c>
      <c r="J133" s="14">
        <v>23.636364</v>
      </c>
      <c r="K133" s="301">
        <v>-0.84868421052631582</v>
      </c>
      <c r="L133" s="2">
        <v>4331</v>
      </c>
      <c r="M133" s="301">
        <v>1.3926268911075741E-2</v>
      </c>
      <c r="N133" s="14">
        <v>318.78787878787801</v>
      </c>
      <c r="O133" s="2">
        <v>6331</v>
      </c>
      <c r="P133" s="301">
        <v>1.9343464897003917E-2</v>
      </c>
      <c r="Q133" s="14">
        <v>454.54545454545399</v>
      </c>
      <c r="R133" s="2">
        <v>5678</v>
      </c>
      <c r="S133" s="301">
        <v>1.6373162777151392E-2</v>
      </c>
      <c r="T133" s="14">
        <v>486.66665599999999</v>
      </c>
      <c r="U133" s="301">
        <v>0.31101362271992611</v>
      </c>
      <c r="V133" s="198">
        <v>29011</v>
      </c>
      <c r="W133" s="220">
        <v>2E-3</v>
      </c>
      <c r="X133" s="197">
        <v>936.36</v>
      </c>
      <c r="Y133" s="198">
        <v>33644</v>
      </c>
      <c r="Z133" s="220">
        <v>2E-3</v>
      </c>
      <c r="AA133" s="197">
        <v>985.45</v>
      </c>
      <c r="AB133" s="198">
        <v>33410</v>
      </c>
      <c r="AC133" s="220">
        <v>2E-3</v>
      </c>
      <c r="AD133" s="197">
        <v>957.58</v>
      </c>
      <c r="AE133" s="220">
        <v>0.152</v>
      </c>
    </row>
    <row r="134" spans="1:31" x14ac:dyDescent="0.3">
      <c r="A134" t="s">
        <v>2087</v>
      </c>
      <c r="B134" s="2">
        <v>154</v>
      </c>
      <c r="C134" s="301">
        <v>5.710048201705599E-2</v>
      </c>
      <c r="D134" s="14">
        <v>73.3333333333333</v>
      </c>
      <c r="E134" s="2">
        <v>55</v>
      </c>
      <c r="F134" s="301">
        <v>2.19210840972499E-2</v>
      </c>
      <c r="G134" s="14">
        <v>32.727272727272698</v>
      </c>
      <c r="H134" s="2">
        <v>0</v>
      </c>
      <c r="I134" s="301">
        <v>0</v>
      </c>
      <c r="J134" s="14">
        <v>11.515152</v>
      </c>
      <c r="K134" s="301">
        <v>-1</v>
      </c>
      <c r="L134" s="2">
        <v>2170</v>
      </c>
      <c r="M134" s="301">
        <v>6.9776041415456841E-3</v>
      </c>
      <c r="N134" s="14">
        <v>225.45454545454501</v>
      </c>
      <c r="O134" s="2">
        <v>1582</v>
      </c>
      <c r="P134" s="301">
        <v>4.8335747065329643E-3</v>
      </c>
      <c r="Q134" s="14">
        <v>196.363636363636</v>
      </c>
      <c r="R134" s="2">
        <v>1333</v>
      </c>
      <c r="S134" s="301">
        <v>3.8438580454284617E-3</v>
      </c>
      <c r="T134" s="14">
        <v>226.060608</v>
      </c>
      <c r="U134" s="301">
        <v>-0.38571428571428573</v>
      </c>
      <c r="V134" s="198">
        <v>41563</v>
      </c>
      <c r="W134" s="220">
        <v>2E-3</v>
      </c>
      <c r="X134" s="199">
        <v>1013.94</v>
      </c>
      <c r="Y134" s="198">
        <v>37100</v>
      </c>
      <c r="Z134" s="220">
        <v>2E-3</v>
      </c>
      <c r="AA134" s="199">
        <v>1132.73</v>
      </c>
      <c r="AB134" s="198">
        <v>41545</v>
      </c>
      <c r="AC134" s="220">
        <v>2E-3</v>
      </c>
      <c r="AD134" s="199">
        <v>1079.3900000000001</v>
      </c>
      <c r="AE134" s="220">
        <v>0</v>
      </c>
    </row>
    <row r="135" spans="1:31" x14ac:dyDescent="0.3">
      <c r="A135" t="s">
        <v>2088</v>
      </c>
      <c r="B135" s="2">
        <v>0</v>
      </c>
      <c r="C135" s="301">
        <v>0</v>
      </c>
      <c r="D135" s="14">
        <v>80</v>
      </c>
      <c r="E135" s="2">
        <v>29</v>
      </c>
      <c r="F135" s="301">
        <v>1.1558389796731766E-2</v>
      </c>
      <c r="G135" s="14">
        <v>21.2121212121212</v>
      </c>
      <c r="H135" s="2">
        <v>74</v>
      </c>
      <c r="I135" s="301">
        <v>2.7017159547280029E-2</v>
      </c>
      <c r="J135" s="14">
        <v>56.969695999999999</v>
      </c>
      <c r="L135" s="2">
        <v>8680</v>
      </c>
      <c r="M135" s="301">
        <v>2.7910416566182737E-2</v>
      </c>
      <c r="N135" s="14">
        <v>450.90909090909099</v>
      </c>
      <c r="O135" s="2">
        <v>10103</v>
      </c>
      <c r="P135" s="301">
        <v>3.0868271340140668E-2</v>
      </c>
      <c r="Q135" s="14">
        <v>532.72727272727195</v>
      </c>
      <c r="R135" s="2">
        <v>9905</v>
      </c>
      <c r="S135" s="301">
        <v>2.8562201005227994E-2</v>
      </c>
      <c r="T135" s="14">
        <v>520</v>
      </c>
      <c r="U135" s="301">
        <v>0.14112903225806453</v>
      </c>
      <c r="V135" s="198">
        <v>739302</v>
      </c>
      <c r="W135" s="220">
        <v>4.3999999999999997E-2</v>
      </c>
      <c r="X135" s="199">
        <v>3804.24</v>
      </c>
      <c r="Y135" s="198">
        <v>704224</v>
      </c>
      <c r="Z135" s="220">
        <v>4.1000000000000002E-2</v>
      </c>
      <c r="AA135" s="199">
        <v>3746.06</v>
      </c>
      <c r="AB135" s="198">
        <v>683439</v>
      </c>
      <c r="AC135" s="220">
        <v>3.6999999999999998E-2</v>
      </c>
      <c r="AD135" s="199">
        <v>4205.45</v>
      </c>
      <c r="AE135" s="220">
        <v>-7.5999999999999998E-2</v>
      </c>
    </row>
    <row r="136" spans="1:31" x14ac:dyDescent="0.3">
      <c r="A136" t="s">
        <v>2089</v>
      </c>
      <c r="B136" s="2">
        <v>0</v>
      </c>
      <c r="C136" s="301">
        <v>0</v>
      </c>
      <c r="D136" s="14">
        <v>80</v>
      </c>
      <c r="E136" s="2">
        <v>0</v>
      </c>
      <c r="F136" s="301">
        <v>0</v>
      </c>
      <c r="G136" s="14">
        <v>10.303030303030299</v>
      </c>
      <c r="H136" s="2">
        <v>0</v>
      </c>
      <c r="I136" s="301">
        <v>0</v>
      </c>
      <c r="J136" s="14">
        <v>11.515152</v>
      </c>
      <c r="L136" s="2">
        <v>2796</v>
      </c>
      <c r="M136" s="301">
        <v>8.9904982395215358E-3</v>
      </c>
      <c r="N136" s="14">
        <v>237.575757575757</v>
      </c>
      <c r="O136" s="2">
        <v>2947</v>
      </c>
      <c r="P136" s="301">
        <v>9.0041369533202572E-3</v>
      </c>
      <c r="Q136" s="14">
        <v>251.51515151515099</v>
      </c>
      <c r="R136" s="2">
        <v>2876</v>
      </c>
      <c r="S136" s="301">
        <v>8.2932751227698855E-3</v>
      </c>
      <c r="T136" s="14">
        <v>296.96969999999999</v>
      </c>
      <c r="U136" s="301">
        <v>2.8612303290414878E-2</v>
      </c>
      <c r="V136" s="198">
        <v>120891</v>
      </c>
      <c r="W136" s="220">
        <v>7.0000000000000001E-3</v>
      </c>
      <c r="X136" s="199">
        <v>1752.12</v>
      </c>
      <c r="Y136" s="198">
        <v>124636</v>
      </c>
      <c r="Z136" s="220">
        <v>7.0000000000000001E-3</v>
      </c>
      <c r="AA136" s="199">
        <v>1633.94</v>
      </c>
      <c r="AB136" s="198">
        <v>130826</v>
      </c>
      <c r="AC136" s="220">
        <v>7.0000000000000001E-3</v>
      </c>
      <c r="AD136" s="199">
        <v>1727.27</v>
      </c>
      <c r="AE136" s="220">
        <v>8.2000000000000003E-2</v>
      </c>
    </row>
    <row r="137" spans="1:31" x14ac:dyDescent="0.3">
      <c r="A137" t="s">
        <v>2090</v>
      </c>
      <c r="B137" s="2">
        <v>0</v>
      </c>
      <c r="C137" s="301">
        <v>0</v>
      </c>
      <c r="D137" s="14">
        <v>80</v>
      </c>
      <c r="E137" s="2">
        <v>40</v>
      </c>
      <c r="F137" s="301">
        <v>1.5942606616181746E-2</v>
      </c>
      <c r="G137" s="14">
        <v>32.121212121212103</v>
      </c>
      <c r="H137" s="2">
        <v>0</v>
      </c>
      <c r="I137" s="301">
        <v>0</v>
      </c>
      <c r="J137" s="14">
        <v>11.515152</v>
      </c>
      <c r="L137" s="2">
        <v>4479</v>
      </c>
      <c r="M137" s="301">
        <v>1.4402160806443834E-2</v>
      </c>
      <c r="N137" s="14">
        <v>349.69696969696901</v>
      </c>
      <c r="O137" s="2">
        <v>4789</v>
      </c>
      <c r="P137" s="301">
        <v>1.4632104468765086E-2</v>
      </c>
      <c r="Q137" s="14">
        <v>355.75757575757501</v>
      </c>
      <c r="R137" s="2">
        <v>8000</v>
      </c>
      <c r="S137" s="301">
        <v>2.3068915501446133E-2</v>
      </c>
      <c r="T137" s="14">
        <v>607.27269999999999</v>
      </c>
      <c r="U137" s="301">
        <v>0.78611297164545657</v>
      </c>
      <c r="V137" s="198">
        <v>189635</v>
      </c>
      <c r="W137" s="220">
        <v>1.0999999999999999E-2</v>
      </c>
      <c r="X137" s="199">
        <v>1948.48</v>
      </c>
      <c r="Y137" s="198">
        <v>207416</v>
      </c>
      <c r="Z137" s="220">
        <v>1.2E-2</v>
      </c>
      <c r="AA137" s="199">
        <v>2350.91</v>
      </c>
      <c r="AB137" s="198">
        <v>347166</v>
      </c>
      <c r="AC137" s="220">
        <v>1.9E-2</v>
      </c>
      <c r="AD137" s="199">
        <v>3027.88</v>
      </c>
      <c r="AE137" s="220">
        <v>0.83099999999999996</v>
      </c>
    </row>
    <row r="138" spans="1:31" x14ac:dyDescent="0.3">
      <c r="A138" t="s">
        <v>2091</v>
      </c>
      <c r="B138" s="2">
        <v>0</v>
      </c>
      <c r="C138" s="301">
        <v>0</v>
      </c>
      <c r="D138" s="14">
        <v>80</v>
      </c>
      <c r="E138" s="2">
        <v>116</v>
      </c>
      <c r="F138" s="301">
        <v>4.6233559186927065E-2</v>
      </c>
      <c r="G138" s="14">
        <v>55.151515151515099</v>
      </c>
      <c r="H138" s="2">
        <v>12</v>
      </c>
      <c r="I138" s="301">
        <v>4.3811610076670317E-3</v>
      </c>
      <c r="J138" s="14">
        <v>14.545455</v>
      </c>
      <c r="L138" s="2">
        <v>9029</v>
      </c>
      <c r="M138" s="301">
        <v>2.903262110323317E-2</v>
      </c>
      <c r="N138" s="14">
        <v>413.93939393939399</v>
      </c>
      <c r="O138" s="2">
        <v>10570</v>
      </c>
      <c r="P138" s="301">
        <v>3.2295123039224674E-2</v>
      </c>
      <c r="Q138" s="14">
        <v>534.54545454545405</v>
      </c>
      <c r="R138" s="2">
        <v>13141</v>
      </c>
      <c r="S138" s="301">
        <v>3.7893577325562956E-2</v>
      </c>
      <c r="T138" s="14">
        <v>658.18179999999995</v>
      </c>
      <c r="U138" s="301">
        <v>0.45542141986931001</v>
      </c>
      <c r="V138" s="198">
        <v>364932</v>
      </c>
      <c r="W138" s="220">
        <v>2.1999999999999999E-2</v>
      </c>
      <c r="X138" s="199">
        <v>2846.06</v>
      </c>
      <c r="Y138" s="198">
        <v>410393</v>
      </c>
      <c r="Z138" s="220">
        <v>2.4E-2</v>
      </c>
      <c r="AA138" s="199">
        <v>3055.76</v>
      </c>
      <c r="AB138" s="198">
        <v>567184</v>
      </c>
      <c r="AC138" s="220">
        <v>0.03</v>
      </c>
      <c r="AD138" s="199">
        <v>3953.33</v>
      </c>
      <c r="AE138" s="220">
        <v>0.55400000000000005</v>
      </c>
    </row>
    <row r="139" spans="1:31" x14ac:dyDescent="0.3">
      <c r="A139" t="s">
        <v>2092</v>
      </c>
      <c r="B139" s="2">
        <v>0</v>
      </c>
      <c r="C139" s="301">
        <v>0</v>
      </c>
      <c r="D139" s="14">
        <v>80</v>
      </c>
      <c r="E139" s="2">
        <v>0</v>
      </c>
      <c r="F139" s="301">
        <v>0</v>
      </c>
      <c r="G139" s="14">
        <v>10.303030303030299</v>
      </c>
      <c r="H139" s="2">
        <v>0</v>
      </c>
      <c r="I139" s="301">
        <v>0</v>
      </c>
      <c r="J139" s="14">
        <v>11.515152</v>
      </c>
      <c r="L139" s="2">
        <v>211</v>
      </c>
      <c r="M139" s="301">
        <v>6.7846749947748355E-4</v>
      </c>
      <c r="N139" s="14">
        <v>82.424242424242394</v>
      </c>
      <c r="O139" s="2">
        <v>171</v>
      </c>
      <c r="P139" s="301">
        <v>5.2246603970741907E-4</v>
      </c>
      <c r="Q139" s="14">
        <v>53.939393939393902</v>
      </c>
      <c r="R139" s="2">
        <v>92</v>
      </c>
      <c r="S139" s="301">
        <v>2.6529252826663051E-4</v>
      </c>
      <c r="T139" s="14">
        <v>32.727271999999999</v>
      </c>
      <c r="U139" s="301">
        <v>-0.56398104265402849</v>
      </c>
      <c r="V139" s="198">
        <v>20391</v>
      </c>
      <c r="W139" s="220">
        <v>1E-3</v>
      </c>
      <c r="X139" s="197">
        <v>731.52</v>
      </c>
      <c r="Y139" s="198">
        <v>16112</v>
      </c>
      <c r="Z139" s="220">
        <v>1E-3</v>
      </c>
      <c r="AA139" s="197">
        <v>569.70000000000005</v>
      </c>
      <c r="AB139" s="198">
        <v>14468</v>
      </c>
      <c r="AC139" s="220">
        <v>1E-3</v>
      </c>
      <c r="AD139" s="197">
        <v>601.82000000000005</v>
      </c>
      <c r="AE139" s="220">
        <v>-0.28999999999999998</v>
      </c>
    </row>
    <row r="140" spans="1:31" x14ac:dyDescent="0.3">
      <c r="A140" t="s">
        <v>2093</v>
      </c>
      <c r="B140" s="2">
        <v>0</v>
      </c>
      <c r="C140" s="301">
        <v>0</v>
      </c>
      <c r="D140" s="14">
        <v>80</v>
      </c>
      <c r="E140" s="2">
        <v>0</v>
      </c>
      <c r="F140" s="301">
        <v>0</v>
      </c>
      <c r="G140" s="14">
        <v>10.303030303030299</v>
      </c>
      <c r="H140" s="2">
        <v>0</v>
      </c>
      <c r="I140" s="301">
        <v>0</v>
      </c>
      <c r="J140" s="14">
        <v>11.515152</v>
      </c>
      <c r="L140" s="2">
        <v>256</v>
      </c>
      <c r="M140" s="301">
        <v>8.2316435955561991E-4</v>
      </c>
      <c r="N140" s="14">
        <v>58.787878787878803</v>
      </c>
      <c r="O140" s="2">
        <v>275</v>
      </c>
      <c r="P140" s="301">
        <v>8.4022316327216507E-4</v>
      </c>
      <c r="Q140" s="14">
        <v>58.787878787878803</v>
      </c>
      <c r="R140" s="2">
        <v>429</v>
      </c>
      <c r="S140" s="301">
        <v>1.2370705937650489E-3</v>
      </c>
      <c r="T140" s="14">
        <v>105.454544</v>
      </c>
      <c r="U140" s="301">
        <v>0.67578125</v>
      </c>
      <c r="V140" s="198">
        <v>17466</v>
      </c>
      <c r="W140" s="220">
        <v>1E-3</v>
      </c>
      <c r="X140" s="197">
        <v>600</v>
      </c>
      <c r="Y140" s="198">
        <v>19148</v>
      </c>
      <c r="Z140" s="220">
        <v>1E-3</v>
      </c>
      <c r="AA140" s="197">
        <v>563.03</v>
      </c>
      <c r="AB140" s="198">
        <v>20277</v>
      </c>
      <c r="AC140" s="220">
        <v>1E-3</v>
      </c>
      <c r="AD140" s="197">
        <v>723.64</v>
      </c>
      <c r="AE140" s="220">
        <v>0.161</v>
      </c>
    </row>
    <row r="141" spans="1:31" x14ac:dyDescent="0.3">
      <c r="A141" t="s">
        <v>2094</v>
      </c>
      <c r="B141" s="2">
        <v>27</v>
      </c>
      <c r="C141" s="301">
        <v>1.0011123470522803E-2</v>
      </c>
      <c r="D141" s="14">
        <v>21.818181818181799</v>
      </c>
      <c r="E141" s="2">
        <v>7</v>
      </c>
      <c r="F141" s="301">
        <v>2.7899561578318055E-3</v>
      </c>
      <c r="G141" s="14">
        <v>10.303030303030299</v>
      </c>
      <c r="H141" s="2">
        <v>104</v>
      </c>
      <c r="I141" s="301">
        <v>3.797006206644761E-2</v>
      </c>
      <c r="J141" s="14">
        <v>97.575760000000002</v>
      </c>
      <c r="K141" s="301">
        <v>2.8518518518518516</v>
      </c>
      <c r="L141" s="2">
        <v>2054</v>
      </c>
      <c r="M141" s="301">
        <v>6.6046077911220439E-3</v>
      </c>
      <c r="N141" s="14">
        <v>196.969696969697</v>
      </c>
      <c r="O141" s="2">
        <v>2631</v>
      </c>
      <c r="P141" s="301">
        <v>8.0386441547966054E-3</v>
      </c>
      <c r="Q141" s="14">
        <v>243.636363636363</v>
      </c>
      <c r="R141" s="2">
        <v>2505</v>
      </c>
      <c r="S141" s="301">
        <v>7.2234541663903206E-3</v>
      </c>
      <c r="T141" s="14">
        <v>280.60604899999998</v>
      </c>
      <c r="U141" s="301">
        <v>0.21957156767283351</v>
      </c>
      <c r="V141" s="198">
        <v>101147</v>
      </c>
      <c r="W141" s="220">
        <v>6.0000000000000001E-3</v>
      </c>
      <c r="X141" s="199">
        <v>1562.42</v>
      </c>
      <c r="Y141" s="198">
        <v>122221</v>
      </c>
      <c r="Z141" s="220">
        <v>7.0000000000000001E-3</v>
      </c>
      <c r="AA141" s="199">
        <v>1795.76</v>
      </c>
      <c r="AB141" s="198">
        <v>127284</v>
      </c>
      <c r="AC141" s="220">
        <v>7.0000000000000001E-3</v>
      </c>
      <c r="AD141" s="199">
        <v>2056.9699999999998</v>
      </c>
      <c r="AE141" s="220">
        <v>0.25800000000000001</v>
      </c>
    </row>
    <row r="142" spans="1:31" x14ac:dyDescent="0.3">
      <c r="A142" t="s">
        <v>2095</v>
      </c>
      <c r="B142" s="2">
        <v>81</v>
      </c>
      <c r="C142" s="301">
        <v>3.0033370411568408E-2</v>
      </c>
      <c r="D142" s="14">
        <v>49.696969696969703</v>
      </c>
      <c r="E142" s="2">
        <v>29</v>
      </c>
      <c r="F142" s="301">
        <v>1.1558389796731766E-2</v>
      </c>
      <c r="G142" s="14">
        <v>30.303030303030301</v>
      </c>
      <c r="H142" s="2">
        <v>0</v>
      </c>
      <c r="I142" s="301">
        <v>0</v>
      </c>
      <c r="J142" s="14">
        <v>11.515152</v>
      </c>
      <c r="K142" s="301">
        <v>-1</v>
      </c>
      <c r="L142" s="2">
        <v>1612</v>
      </c>
      <c r="M142" s="301">
        <v>5.1833630765767942E-3</v>
      </c>
      <c r="N142" s="14">
        <v>187.87878787878699</v>
      </c>
      <c r="O142" s="2">
        <v>1768</v>
      </c>
      <c r="P142" s="301">
        <v>5.4018711006006831E-3</v>
      </c>
      <c r="Q142" s="14">
        <v>220.60606060606</v>
      </c>
      <c r="R142" s="2">
        <v>1343</v>
      </c>
      <c r="S142" s="301">
        <v>3.8726941898052695E-3</v>
      </c>
      <c r="T142" s="14">
        <v>186.66667200000001</v>
      </c>
      <c r="U142" s="301">
        <v>-0.16687344913151364</v>
      </c>
      <c r="V142" s="198">
        <v>49049</v>
      </c>
      <c r="W142" s="220">
        <v>3.0000000000000001E-3</v>
      </c>
      <c r="X142" s="199">
        <v>1212.73</v>
      </c>
      <c r="Y142" s="198">
        <v>52734</v>
      </c>
      <c r="Z142" s="220">
        <v>3.0000000000000001E-3</v>
      </c>
      <c r="AA142" s="197">
        <v>939.39</v>
      </c>
      <c r="AB142" s="198">
        <v>54939</v>
      </c>
      <c r="AC142" s="220">
        <v>3.0000000000000001E-3</v>
      </c>
      <c r="AD142" s="199">
        <v>1203.6400000000001</v>
      </c>
      <c r="AE142" s="220">
        <v>0.12</v>
      </c>
    </row>
    <row r="143" spans="1:31" x14ac:dyDescent="0.3">
      <c r="A143" t="s">
        <v>2096</v>
      </c>
      <c r="B143" s="2">
        <v>0</v>
      </c>
      <c r="C143" s="301">
        <v>0</v>
      </c>
      <c r="D143" s="14">
        <v>80</v>
      </c>
      <c r="E143" s="2">
        <v>0</v>
      </c>
      <c r="F143" s="301">
        <v>0</v>
      </c>
      <c r="G143" s="14">
        <v>10.303030303030299</v>
      </c>
      <c r="H143" s="2">
        <v>0</v>
      </c>
      <c r="I143" s="301">
        <v>0</v>
      </c>
      <c r="J143" s="14">
        <v>11.515152</v>
      </c>
      <c r="L143" s="2">
        <v>939</v>
      </c>
      <c r="M143" s="301">
        <v>3.0193411469637776E-3</v>
      </c>
      <c r="N143" s="14">
        <v>140</v>
      </c>
      <c r="O143" s="2">
        <v>996</v>
      </c>
      <c r="P143" s="301">
        <v>3.0431355295239141E-3</v>
      </c>
      <c r="Q143" s="14">
        <v>185.45454545454501</v>
      </c>
      <c r="R143" s="2">
        <v>1353</v>
      </c>
      <c r="S143" s="301">
        <v>3.9015303341820773E-3</v>
      </c>
      <c r="T143" s="14">
        <v>170.909088</v>
      </c>
      <c r="U143" s="301">
        <v>0.44089456869009586</v>
      </c>
      <c r="V143" s="198">
        <v>43508</v>
      </c>
      <c r="W143" s="220">
        <v>3.0000000000000001E-3</v>
      </c>
      <c r="X143" s="197">
        <v>963.03</v>
      </c>
      <c r="Y143" s="198">
        <v>52816</v>
      </c>
      <c r="Z143" s="220">
        <v>3.0000000000000001E-3</v>
      </c>
      <c r="AA143" s="197">
        <v>962.42</v>
      </c>
      <c r="AB143" s="198">
        <v>62465</v>
      </c>
      <c r="AC143" s="220">
        <v>3.0000000000000001E-3</v>
      </c>
      <c r="AD143" s="199">
        <v>1050.9100000000001</v>
      </c>
      <c r="AE143" s="220">
        <v>0.436</v>
      </c>
    </row>
    <row r="144" spans="1:31" x14ac:dyDescent="0.3">
      <c r="A144" t="s">
        <v>2097</v>
      </c>
      <c r="B144" s="2">
        <v>0</v>
      </c>
      <c r="C144" s="301">
        <v>0</v>
      </c>
      <c r="D144" s="14">
        <v>80</v>
      </c>
      <c r="E144" s="2">
        <v>6</v>
      </c>
      <c r="F144" s="301">
        <v>2.3913909924272616E-3</v>
      </c>
      <c r="G144" s="14">
        <v>6.0606060606060597</v>
      </c>
      <c r="H144" s="2">
        <v>0</v>
      </c>
      <c r="I144" s="301">
        <v>0</v>
      </c>
      <c r="J144" s="14">
        <v>11.515152</v>
      </c>
      <c r="L144" s="2">
        <v>2191</v>
      </c>
      <c r="M144" s="301">
        <v>7.0451293429154805E-3</v>
      </c>
      <c r="N144" s="14">
        <v>207.87878787878699</v>
      </c>
      <c r="O144" s="2">
        <v>2101</v>
      </c>
      <c r="P144" s="301">
        <v>6.419304967399341E-3</v>
      </c>
      <c r="Q144" s="14">
        <v>217.575757575757</v>
      </c>
      <c r="R144" s="2">
        <v>2422</v>
      </c>
      <c r="S144" s="301">
        <v>6.9841141680628167E-3</v>
      </c>
      <c r="T144" s="14">
        <v>352.72726399999999</v>
      </c>
      <c r="U144" s="301">
        <v>0.10543130990415335</v>
      </c>
      <c r="V144" s="198">
        <v>107147</v>
      </c>
      <c r="W144" s="220">
        <v>6.0000000000000001E-3</v>
      </c>
      <c r="X144" s="199">
        <v>1788.48</v>
      </c>
      <c r="Y144" s="198">
        <v>106359</v>
      </c>
      <c r="Z144" s="220">
        <v>6.0000000000000001E-3</v>
      </c>
      <c r="AA144" s="199">
        <v>1559.39</v>
      </c>
      <c r="AB144" s="198">
        <v>107804</v>
      </c>
      <c r="AC144" s="220">
        <v>6.0000000000000001E-3</v>
      </c>
      <c r="AD144" s="199">
        <v>1838.18</v>
      </c>
      <c r="AE144" s="220">
        <v>6.0000000000000001E-3</v>
      </c>
    </row>
    <row r="145" spans="1:31" x14ac:dyDescent="0.3">
      <c r="A145" t="s">
        <v>2098</v>
      </c>
      <c r="B145" s="2">
        <v>0</v>
      </c>
      <c r="C145" s="301">
        <v>0</v>
      </c>
      <c r="D145" s="14">
        <v>80</v>
      </c>
      <c r="E145" s="2">
        <v>7</v>
      </c>
      <c r="F145" s="301">
        <v>2.7899561578318055E-3</v>
      </c>
      <c r="G145" s="14">
        <v>9.6969696969696901</v>
      </c>
      <c r="H145" s="2">
        <v>0</v>
      </c>
      <c r="I145" s="301">
        <v>0</v>
      </c>
      <c r="J145" s="14">
        <v>11.515152</v>
      </c>
      <c r="L145" s="2">
        <v>587</v>
      </c>
      <c r="M145" s="301">
        <v>1.8874901525748001E-3</v>
      </c>
      <c r="N145" s="14">
        <v>106.06060606060601</v>
      </c>
      <c r="O145" s="2">
        <v>524</v>
      </c>
      <c r="P145" s="301">
        <v>1.6010070456531436E-3</v>
      </c>
      <c r="Q145" s="14">
        <v>99.393939393939405</v>
      </c>
      <c r="R145" s="2">
        <v>582</v>
      </c>
      <c r="S145" s="301">
        <v>1.6782636027302062E-3</v>
      </c>
      <c r="T145" s="14">
        <v>115.757576</v>
      </c>
      <c r="U145" s="301">
        <v>-8.5178875638841564E-3</v>
      </c>
      <c r="V145" s="198">
        <v>15896</v>
      </c>
      <c r="W145" s="220">
        <v>1E-3</v>
      </c>
      <c r="X145" s="197">
        <v>563.64</v>
      </c>
      <c r="Y145" s="198">
        <v>17484</v>
      </c>
      <c r="Z145" s="220">
        <v>1E-3</v>
      </c>
      <c r="AA145" s="197">
        <v>577.58000000000004</v>
      </c>
      <c r="AB145" s="198">
        <v>19373</v>
      </c>
      <c r="AC145" s="220">
        <v>1E-3</v>
      </c>
      <c r="AD145" s="197">
        <v>700.61</v>
      </c>
      <c r="AE145" s="220">
        <v>0.219</v>
      </c>
    </row>
    <row r="146" spans="1:31" x14ac:dyDescent="0.3">
      <c r="A146" s="18"/>
      <c r="B146" s="18"/>
      <c r="C146" s="18"/>
      <c r="D146" s="18"/>
      <c r="E146" s="18"/>
      <c r="F146" s="18"/>
      <c r="G146" s="18"/>
      <c r="H146" s="18"/>
      <c r="I146" s="18"/>
      <c r="J146" s="18"/>
      <c r="K146" s="18"/>
      <c r="L146" s="200"/>
      <c r="M146" s="200"/>
      <c r="N146" s="200"/>
      <c r="O146" s="200"/>
      <c r="P146" s="200"/>
      <c r="Q146" s="200"/>
      <c r="R146" s="200"/>
      <c r="S146" s="200"/>
      <c r="T146" s="200"/>
      <c r="U146" s="200"/>
      <c r="V146" s="200"/>
      <c r="W146" s="200"/>
      <c r="X146" s="200"/>
      <c r="Y146" s="200"/>
      <c r="Z146" s="200"/>
      <c r="AA146" s="200"/>
      <c r="AB146" s="200"/>
      <c r="AC146" s="200"/>
      <c r="AD146" s="200"/>
      <c r="AE146" s="20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1" t="s">
        <v>2436</v>
      </c>
      <c r="C1" s="371"/>
      <c r="D1" s="371"/>
      <c r="E1" s="371"/>
      <c r="F1" s="371"/>
      <c r="G1" s="371"/>
    </row>
    <row r="2" spans="1:25" ht="36" customHeight="1" x14ac:dyDescent="0.3">
      <c r="A2" t="s">
        <v>170</v>
      </c>
      <c r="B2" s="373" t="str">
        <f>Population!B3</f>
        <v>City of Taft</v>
      </c>
      <c r="C2" s="373"/>
      <c r="D2" s="373"/>
      <c r="E2" s="373"/>
      <c r="F2" s="373"/>
      <c r="G2" s="373"/>
      <c r="H2" s="373"/>
      <c r="I2" s="373"/>
      <c r="J2" s="373" t="str">
        <f>Population!B4</f>
        <v>Kern County</v>
      </c>
      <c r="K2" s="373"/>
      <c r="L2" s="373"/>
      <c r="M2" s="373"/>
      <c r="N2" s="373"/>
      <c r="O2" s="373"/>
      <c r="P2" s="373"/>
      <c r="Q2" s="373"/>
      <c r="R2" s="373" t="s">
        <v>171</v>
      </c>
      <c r="S2" s="373"/>
      <c r="T2" s="373"/>
      <c r="U2" s="373"/>
      <c r="V2" s="373"/>
      <c r="W2" s="373"/>
      <c r="X2" s="373"/>
      <c r="Y2" s="373"/>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3" t="s">
        <v>2437</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ht="54" customHeight="1" x14ac:dyDescent="0.3">
      <c r="B5" s="304" t="s">
        <v>1668</v>
      </c>
      <c r="C5" s="304"/>
      <c r="D5" s="304" t="s">
        <v>1669</v>
      </c>
      <c r="E5" s="304"/>
      <c r="F5" s="304" t="s">
        <v>1670</v>
      </c>
      <c r="G5" s="304"/>
      <c r="H5" s="304" t="s">
        <v>1671</v>
      </c>
      <c r="I5" s="304"/>
      <c r="J5" s="304" t="s">
        <v>1668</v>
      </c>
      <c r="K5" s="304"/>
      <c r="L5" s="304" t="s">
        <v>1669</v>
      </c>
      <c r="M5" s="304"/>
      <c r="N5" s="304" t="s">
        <v>1670</v>
      </c>
      <c r="O5" s="304"/>
      <c r="P5" s="304" t="s">
        <v>1671</v>
      </c>
      <c r="Q5" s="304"/>
      <c r="R5" s="212" t="s">
        <v>1668</v>
      </c>
      <c r="S5" s="212"/>
      <c r="T5" s="212" t="s">
        <v>1669</v>
      </c>
      <c r="U5" s="212"/>
      <c r="V5" s="212" t="s">
        <v>1670</v>
      </c>
      <c r="W5" s="212"/>
      <c r="X5" s="212" t="s">
        <v>1671</v>
      </c>
      <c r="Y5" s="212"/>
    </row>
    <row r="6" spans="1:25" ht="14.4" x14ac:dyDescent="0.3">
      <c r="A6" t="s">
        <v>1667</v>
      </c>
      <c r="B6" s="2">
        <v>12</v>
      </c>
      <c r="C6" t="s">
        <v>170</v>
      </c>
      <c r="D6" s="2">
        <v>0</v>
      </c>
      <c r="E6" t="s">
        <v>170</v>
      </c>
      <c r="F6" s="2">
        <v>0</v>
      </c>
      <c r="G6" t="s">
        <v>170</v>
      </c>
      <c r="H6" s="2">
        <v>0</v>
      </c>
      <c r="I6" t="s">
        <v>170</v>
      </c>
      <c r="J6" s="2">
        <v>2182</v>
      </c>
      <c r="K6" t="s">
        <v>170</v>
      </c>
      <c r="L6" s="2">
        <v>6</v>
      </c>
      <c r="M6" t="s">
        <v>170</v>
      </c>
      <c r="N6" s="2">
        <v>8</v>
      </c>
      <c r="O6" t="s">
        <v>170</v>
      </c>
      <c r="P6" s="2">
        <v>6</v>
      </c>
      <c r="Q6" t="s">
        <v>170</v>
      </c>
      <c r="R6" s="2">
        <v>56085</v>
      </c>
      <c r="S6" t="s">
        <v>170</v>
      </c>
      <c r="T6" s="2">
        <v>1210</v>
      </c>
      <c r="U6" t="s">
        <v>170</v>
      </c>
      <c r="V6" s="2">
        <v>470</v>
      </c>
      <c r="W6" t="s">
        <v>170</v>
      </c>
      <c r="X6" s="2">
        <v>1512</v>
      </c>
      <c r="Y6" t="s">
        <v>170</v>
      </c>
    </row>
    <row r="7" spans="1:25" ht="14.4" x14ac:dyDescent="0.3">
      <c r="A7" t="s">
        <v>2438</v>
      </c>
      <c r="B7" s="2">
        <v>12</v>
      </c>
      <c r="C7" t="s">
        <v>170</v>
      </c>
      <c r="D7" s="2">
        <v>0</v>
      </c>
      <c r="E7" t="s">
        <v>170</v>
      </c>
      <c r="F7" s="2">
        <v>0</v>
      </c>
      <c r="G7" t="s">
        <v>170</v>
      </c>
      <c r="H7" s="2">
        <v>0</v>
      </c>
      <c r="I7" t="s">
        <v>170</v>
      </c>
      <c r="J7" s="2">
        <v>2182</v>
      </c>
      <c r="K7" t="s">
        <v>170</v>
      </c>
      <c r="L7" s="2">
        <v>12</v>
      </c>
      <c r="M7" t="s">
        <v>170</v>
      </c>
      <c r="N7" s="2">
        <v>24</v>
      </c>
      <c r="O7" t="s">
        <v>170</v>
      </c>
      <c r="P7" s="2">
        <v>35</v>
      </c>
      <c r="Q7" t="s">
        <v>170</v>
      </c>
      <c r="R7" s="2">
        <v>56085</v>
      </c>
      <c r="S7" t="s">
        <v>170</v>
      </c>
      <c r="T7" s="2">
        <v>2420</v>
      </c>
      <c r="U7" t="s">
        <v>170</v>
      </c>
      <c r="V7" s="2">
        <v>1623</v>
      </c>
      <c r="W7" t="s">
        <v>170</v>
      </c>
      <c r="X7" s="2">
        <v>46005</v>
      </c>
      <c r="Y7" t="s">
        <v>170</v>
      </c>
    </row>
    <row r="8" spans="1:25" ht="14.4" x14ac:dyDescent="0.3">
      <c r="A8" t="s">
        <v>2439</v>
      </c>
      <c r="B8" s="15">
        <v>1910913</v>
      </c>
      <c r="C8" t="s">
        <v>170</v>
      </c>
      <c r="D8" s="15">
        <v>0</v>
      </c>
      <c r="E8" t="s">
        <v>170</v>
      </c>
      <c r="F8" s="15">
        <v>0</v>
      </c>
      <c r="G8" t="s">
        <v>170</v>
      </c>
      <c r="H8" s="15">
        <v>0</v>
      </c>
      <c r="I8" t="s">
        <v>170</v>
      </c>
      <c r="J8" s="15">
        <v>524303212</v>
      </c>
      <c r="K8" t="s">
        <v>170</v>
      </c>
      <c r="L8" s="15">
        <v>1406935</v>
      </c>
      <c r="M8" t="s">
        <v>170</v>
      </c>
      <c r="N8" s="15">
        <v>2211391</v>
      </c>
      <c r="O8" t="s">
        <v>170</v>
      </c>
      <c r="P8" s="15">
        <v>8939120</v>
      </c>
      <c r="Q8" t="s">
        <v>170</v>
      </c>
      <c r="R8" s="15">
        <v>16660377</v>
      </c>
      <c r="S8" t="s">
        <v>170</v>
      </c>
      <c r="T8" s="15">
        <v>480472</v>
      </c>
      <c r="U8" t="s">
        <v>170</v>
      </c>
      <c r="V8" s="15">
        <v>291986</v>
      </c>
      <c r="W8" t="s">
        <v>170</v>
      </c>
      <c r="X8" s="15">
        <v>8150225</v>
      </c>
      <c r="Y8" t="s">
        <v>170</v>
      </c>
    </row>
    <row r="9" spans="1:25" ht="14.4" x14ac:dyDescent="0.3">
      <c r="A9" t="s">
        <v>2440</v>
      </c>
      <c r="B9" s="15">
        <v>159242.75</v>
      </c>
      <c r="C9" t="s">
        <v>170</v>
      </c>
      <c r="D9" t="s">
        <v>170</v>
      </c>
      <c r="E9" t="s">
        <v>170</v>
      </c>
      <c r="F9" t="s">
        <v>170</v>
      </c>
      <c r="G9" t="s">
        <v>170</v>
      </c>
      <c r="H9" t="s">
        <v>170</v>
      </c>
      <c r="I9" t="s">
        <v>170</v>
      </c>
      <c r="J9" s="15">
        <v>240285.61503208065</v>
      </c>
      <c r="K9" t="s">
        <v>170</v>
      </c>
      <c r="L9" s="15">
        <v>234489.16666666666</v>
      </c>
      <c r="M9" t="s">
        <v>170</v>
      </c>
      <c r="N9" s="15">
        <v>276423.875</v>
      </c>
      <c r="O9" t="s">
        <v>170</v>
      </c>
      <c r="P9" s="15">
        <v>1489853.3333333333</v>
      </c>
      <c r="Q9" t="s">
        <v>170</v>
      </c>
      <c r="R9" s="15">
        <v>297.05584380850496</v>
      </c>
      <c r="S9" t="s">
        <v>170</v>
      </c>
      <c r="T9" s="15">
        <v>397.08429752066115</v>
      </c>
      <c r="U9" t="s">
        <v>170</v>
      </c>
      <c r="V9" s="15">
        <v>621.24680851063829</v>
      </c>
      <c r="W9" t="s">
        <v>170</v>
      </c>
      <c r="X9" s="15">
        <v>5390.3604497354499</v>
      </c>
      <c r="Y9" t="s">
        <v>170</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2236</v>
      </c>
    </row>
    <row r="16" spans="1:25" ht="36" customHeight="1" x14ac:dyDescent="0.3">
      <c r="A16" s="183" t="s">
        <v>2237</v>
      </c>
    </row>
    <row r="17" spans="1:1" ht="14.4" x14ac:dyDescent="0.3">
      <c r="A17" s="184" t="s">
        <v>2441</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2023-01-20T19:37:52Z</dcterms:modified>
  <cp:category/>
  <cp:contentStatus/>
</cp:coreProperties>
</file>