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41747799-0A53-43B0-8026-C9323689AE2C}"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6" r:id="rId21"/>
    <pivotCache cacheId="7" r:id="rId22"/>
    <pivotCache cacheId="8"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91" i="18"/>
  <c r="B335" i="11"/>
  <c r="C336" i="11" s="1"/>
  <c r="B67" i="18"/>
  <c r="B21" i="18"/>
  <c r="C25" i="18" s="1"/>
  <c r="C22" i="18"/>
  <c r="B227" i="9"/>
  <c r="B73" i="18"/>
  <c r="B103" i="18"/>
  <c r="B53" i="18"/>
  <c r="C14"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B28" i="18"/>
  <c r="C29" i="18" s="1"/>
  <c r="C63" i="18"/>
  <c r="B66" i="18"/>
  <c r="C67" i="18" s="1"/>
  <c r="C23" i="18"/>
  <c r="B229" i="9"/>
  <c r="B230" i="9" s="1"/>
  <c r="E211" i="11"/>
  <c r="G211" i="11"/>
  <c r="C215" i="11"/>
  <c r="E230" i="9"/>
  <c r="F230" i="9"/>
  <c r="E228" i="9"/>
  <c r="B228" i="9" l="1"/>
  <c r="C73" i="18"/>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<sst xmlns="http://schemas.openxmlformats.org/spreadsheetml/2006/main" count="16323" uniqueCount="4608">
  <si>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</si>
  <si>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</si>
  <si>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</si>
  <si>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</si>
  <si>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</si>
  <si>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</si>
  <si>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</si>
  <si>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</si>
  <si>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</si>
  <si>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</si>
  <si>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</si>
  <si>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</si>
  <si>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</si>
  <si>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</si>
  <si>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</si>
  <si>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</si>
  <si>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</si>
  <si>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</si>
  <si>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</si>
  <si>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</si>
  <si>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</si>
  <si>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</si>
  <si>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</si>
  <si>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</si>
  <si>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</si>
  <si>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</si>
  <si>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</si>
  <si>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</si>
  <si>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</si>
  <si>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</si>
  <si>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</si>
  <si>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</si>
  <si>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</si>
  <si>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</si>
  <si>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</si>
  <si>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</si>
  <si>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</si>
  <si>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</si>
  <si>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</si>
  <si>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</si>
  <si>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</si>
  <si>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</si>
  <si>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</si>
  <si>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</si>
  <si>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</si>
  <si>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</si>
  <si>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</si>
  <si>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</si>
  <si>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</si>
  <si>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</si>
  <si>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</si>
  <si>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</si>
  <si>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</si>
  <si>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</si>
  <si>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</si>
  <si>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</si>
  <si>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</si>
  <si>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</si>
  <si>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</si>
  <si>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</si>
  <si>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</si>
  <si>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</si>
  <si>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</si>
  <si>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</si>
  <si>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</si>
  <si>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</si>
  <si>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</si>
  <si>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</si>
  <si>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</si>
  <si>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</si>
  <si>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</si>
  <si>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</si>
  <si>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</si>
  <si>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</si>
  <si>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</si>
  <si>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</si>
  <si>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</si>
  <si>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</si>
  <si>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</si>
  <si>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</si>
  <si>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</si>
  <si>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</si>
  <si>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</si>
  <si>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</si>
  <si>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</si>
  <si>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</si>
  <si>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</si>
  <si>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</si>
  <si>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</si>
  <si>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</si>
  <si>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</si>
  <si>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</si>
  <si>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</si>
  <si>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</si>
  <si>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</si>
  <si>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</si>
  <si>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</si>
  <si>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</si>
  <si>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</si>
  <si>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</si>
  <si>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</si>
  <si>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</si>
  <si>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</si>
  <si>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</si>
  <si>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</si>
  <si>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</si>
  <si>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</si>
  <si>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</si>
  <si>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</si>
  <si>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</si>
  <si>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</si>
  <si>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</si>
  <si>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</si>
  <si>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</si>
  <si>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</si>
  <si>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</si>
  <si>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</si>
  <si>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</si>
  <si>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</si>
  <si>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</si>
  <si>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</si>
  <si>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</si>
  <si>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</si>
  <si>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</si>
  <si>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</si>
  <si>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</si>
  <si>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</si>
  <si>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</si>
  <si>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</si>
  <si>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</si>
  <si>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</si>
  <si>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</si>
  <si>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</si>
  <si>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</si>
  <si>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</si>
  <si>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</si>
  <si>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</si>
  <si>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</si>
  <si>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</si>
  <si>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</si>
  <si>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</si>
  <si>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</si>
  <si>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</si>
  <si>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</si>
  <si>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</si>
  <si>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</si>
  <si>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</si>
  <si>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</si>
  <si>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</si>
  <si>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</si>
  <si>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</si>
  <si>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</si>
  <si>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</si>
  <si>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</si>
  <si>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</si>
  <si>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</si>
  <si>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</si>
  <si>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</si>
  <si>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</si>
  <si>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</si>
  <si>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</si>
  <si>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</si>
  <si>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</si>
  <si>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</si>
  <si>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</si>
  <si>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</si>
  <si>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</si>
  <si>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</si>
  <si>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</si>
  <si>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</si>
  <si>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</si>
  <si>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</si>
  <si>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</si>
  <si>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</si>
  <si>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</si>
  <si>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</si>
  <si>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</si>
  <si>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</si>
  <si>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</si>
  <si>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</si>
  <si>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</si>
  <si>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</si>
  <si>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</si>
  <si>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</si>
  <si>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</si>
  <si>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</si>
  <si>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</si>
  <si>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</si>
  <si>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</si>
  <si>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</si>
  <si>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</si>
  <si>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</si>
  <si>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</si>
  <si>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</si>
  <si>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</si>
  <si>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</si>
  <si>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</si>
  <si>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</si>
  <si>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</si>
  <si>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</si>
  <si>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</si>
  <si>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</si>
  <si>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</si>
  <si>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</si>
  <si>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</si>
  <si>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</si>
  <si>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</si>
  <si>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</si>
  <si>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</si>
  <si>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</si>
  <si>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</si>
  <si>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</si>
  <si>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</si>
  <si>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</si>
  <si>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</si>
  <si>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</si>
  <si>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</si>
  <si>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</si>
  <si>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</si>
  <si>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</si>
  <si>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</si>
  <si>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</si>
  <si>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</si>
  <si>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</si>
  <si>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</si>
  <si>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</si>
  <si>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</si>
  <si>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</si>
  <si>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</si>
  <si>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</si>
  <si>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</si>
  <si>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</si>
  <si>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</si>
  <si>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</si>
  <si>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</si>
  <si>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</si>
  <si>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</si>
  <si>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</si>
  <si>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</si>
  <si>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</si>
  <si>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</si>
  <si>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</si>
  <si>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</si>
  <si>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</si>
  <si>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</si>
  <si>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</si>
  <si>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</si>
  <si>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</si>
  <si>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</si>
  <si>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</si>
  <si>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</si>
  <si>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</si>
  <si>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</si>
  <si>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</si>
  <si>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</si>
  <si>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</si>
  <si>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</si>
  <si>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</si>
  <si>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</si>
  <si>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</si>
  <si>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</si>
  <si>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</si>
  <si>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</si>
  <si>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</si>
  <si>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</si>
  <si>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</si>
  <si>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</si>
  <si>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</si>
  <si>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</si>
  <si>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</si>
  <si>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</si>
  <si>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</si>
  <si>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</si>
  <si>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</si>
  <si>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</si>
  <si>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</si>
  <si>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</si>
  <si>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</si>
  <si>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</si>
  <si>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</si>
  <si>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</si>
  <si>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</si>
  <si>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</si>
  <si>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</si>
  <si>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</si>
  <si>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</si>
  <si>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</si>
  <si>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</si>
  <si>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</si>
  <si>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</si>
  <si>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</si>
  <si>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</si>
  <si>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</si>
  <si>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</si>
  <si>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</si>
  <si>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</si>
  <si>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</si>
  <si>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</si>
  <si>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</si>
  <si>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</si>
  <si>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</si>
  <si>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</si>
  <si>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</si>
  <si>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</si>
  <si>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</si>
  <si>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</si>
  <si>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</si>
  <si>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</si>
  <si>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</si>
  <si>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</si>
  <si>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</si>
  <si>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</si>
  <si>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</si>
  <si>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</si>
  <si>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</si>
  <si>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</si>
  <si>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</si>
  <si>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</si>
  <si>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</si>
  <si>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</si>
  <si>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</si>
  <si>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</si>
  <si>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</si>
  <si>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</si>
  <si>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</si>
  <si>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</si>
  <si>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</si>
  <si>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</si>
  <si>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</si>
  <si>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</si>
  <si>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</si>
  <si>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</si>
  <si>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</si>
  <si>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</si>
  <si>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</si>
  <si>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</si>
  <si>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</si>
  <si>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</si>
  <si>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</si>
  <si>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</si>
  <si>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</si>
  <si>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</si>
  <si>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</si>
  <si>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</si>
  <si>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</si>
  <si>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</si>
  <si>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</si>
  <si>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</si>
  <si>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</si>
  <si>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</si>
  <si>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</si>
  <si>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</si>
  <si>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</si>
  <si>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</si>
  <si>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</si>
  <si>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</si>
  <si>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</si>
  <si>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</si>
  <si>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</si>
  <si>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</si>
  <si>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</si>
  <si>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</si>
  <si>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</si>
  <si>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</si>
  <si>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</si>
  <si>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</si>
  <si>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</si>
  <si>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</si>
  <si>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</si>
  <si>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</si>
  <si>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</si>
  <si>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</si>
  <si>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</si>
  <si>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</si>
  <si>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</si>
  <si>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</si>
  <si>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</si>
  <si>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</si>
  <si>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</si>
  <si>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</si>
  <si>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</si>
  <si>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</si>
  <si>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</si>
  <si>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</si>
  <si>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</si>
  <si>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</si>
  <si>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</si>
  <si>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</si>
  <si>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</si>
  <si>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</si>
  <si>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</si>
  <si>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</si>
  <si>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</si>
  <si>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</si>
  <si>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</si>
  <si>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</si>
  <si>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</si>
  <si>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</si>
  <si>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</si>
  <si>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</si>
  <si>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</si>
  <si>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</si>
  <si>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</si>
  <si>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</si>
  <si>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</si>
  <si>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</si>
  <si>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</si>
  <si>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</si>
  <si>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</si>
  <si>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</si>
  <si>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</si>
  <si>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</si>
  <si>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</si>
  <si>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</si>
  <si>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</si>
  <si>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</si>
  <si>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</si>
  <si>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</si>
  <si>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</si>
  <si>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</si>
  <si>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</si>
  <si>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</si>
  <si>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</si>
  <si>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</si>
  <si>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</si>
  <si>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</si>
  <si>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</si>
  <si>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</si>
  <si>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</si>
  <si>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</si>
  <si>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</si>
  <si>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</si>
  <si>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</si>
  <si>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</si>
  <si>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</si>
  <si>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</si>
  <si>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</si>
  <si>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</si>
  <si>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</si>
  <si>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</si>
  <si>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</si>
  <si>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</si>
  <si>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</si>
  <si>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</si>
  <si>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</si>
  <si>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</si>
  <si>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</si>
  <si>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</si>
  <si>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</si>
  <si>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</si>
  <si>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</si>
  <si>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</si>
  <si>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</si>
  <si>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</si>
  <si>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</si>
  <si>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</si>
  <si>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</si>
  <si>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</si>
  <si>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</si>
  <si>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</si>
  <si>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</si>
  <si>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</si>
  <si>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</si>
  <si>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</si>
  <si>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</si>
  <si>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</si>
  <si>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</si>
  <si>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</si>
  <si>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</si>
  <si>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</si>
  <si>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</si>
  <si>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</si>
  <si>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</si>
  <si>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</si>
  <si>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</si>
  <si>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</si>
  <si>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</si>
  <si>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</si>
  <si>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</si>
  <si>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</si>
  <si>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</si>
  <si>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</si>
  <si>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</si>
  <si>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</si>
  <si>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</si>
  <si>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</si>
  <si>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</si>
  <si>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</si>
  <si>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</si>
  <si>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</si>
  <si>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</si>
  <si>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</si>
  <si>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</si>
  <si>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</si>
  <si>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</si>
  <si>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</si>
  <si>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</si>
  <si>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</si>
  <si>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</si>
  <si>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</si>
  <si>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</si>
  <si>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</si>
  <si>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</si>
  <si>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</si>
  <si>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</si>
  <si>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</si>
  <si>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</si>
  <si>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</si>
  <si>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</si>
  <si>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</si>
  <si>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</si>
  <si>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</si>
  <si>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</si>
  <si>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</si>
  <si>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</si>
  <si>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</si>
  <si>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</si>
  <si>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</si>
  <si>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</si>
  <si>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</si>
  <si>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</si>
  <si>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</si>
  <si>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</si>
  <si>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</si>
  <si>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</si>
  <si>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</si>
  <si>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</si>
  <si>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</si>
  <si>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</si>
  <si>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</si>
  <si>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</si>
  <si>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</si>
  <si>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</si>
  <si>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</si>
  <si>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</si>
  <si>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</si>
  <si>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</si>
  <si>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</si>
  <si>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</si>
  <si>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</si>
  <si>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</si>
  <si>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</si>
  <si>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</si>
  <si>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</si>
  <si>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</si>
  <si>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</si>
  <si>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</si>
  <si>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</si>
  <si>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</si>
  <si>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</si>
  <si>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</si>
  <si>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</si>
  <si>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</si>
  <si>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</si>
  <si>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</si>
  <si>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</si>
  <si>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</si>
  <si>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</si>
  <si>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</si>
  <si>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</si>
  <si>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</si>
  <si>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</si>
  <si>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</si>
  <si>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</si>
  <si>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</si>
  <si>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</si>
  <si>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</si>
  <si>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</si>
  <si>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</si>
  <si>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</si>
  <si>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</si>
  <si>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</si>
  <si>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</si>
  <si>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</si>
  <si>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</si>
  <si>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</si>
  <si>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</si>
  <si>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</si>
  <si>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</si>
  <si>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</si>
  <si>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</si>
  <si>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</si>
  <si>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</si>
  <si>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</si>
  <si>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</si>
  <si>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</si>
  <si>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</si>
  <si>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</si>
  <si>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</si>
  <si>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</si>
  <si>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</si>
  <si>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</si>
  <si>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</si>
  <si>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</si>
  <si>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</si>
  <si>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</si>
  <si>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</si>
  <si>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</si>
  <si>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</si>
  <si>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</si>
  <si>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</si>
  <si>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</si>
  <si>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</si>
  <si>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</si>
  <si>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</si>
  <si>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</si>
  <si>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</si>
  <si>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</si>
  <si>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</si>
  <si>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</si>
  <si>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</si>
  <si>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</si>
  <si>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</si>
  <si>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</si>
  <si>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</si>
  <si>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</si>
  <si>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</si>
  <si>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</si>
  <si>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</si>
  <si>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</si>
  <si>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</si>
  <si>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</si>
  <si>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</si>
  <si>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</si>
  <si>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</si>
  <si>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</si>
  <si>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</si>
  <si>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</si>
  <si>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</si>
  <si>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</si>
  <si>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</si>
  <si>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</si>
  <si>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</si>
  <si>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</si>
  <si>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</si>
  <si>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</si>
  <si>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</si>
  <si>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</si>
  <si>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</si>
  <si>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</si>
  <si>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</si>
  <si>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</si>
  <si>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</si>
  <si>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</si>
  <si>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</si>
  <si>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</si>
  <si>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</si>
  <si>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</si>
  <si>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</si>
  <si>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</si>
  <si>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</si>
  <si>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</si>
  <si>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</si>
  <si>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</si>
  <si>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</si>
  <si>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</si>
  <si>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</si>
  <si>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</si>
  <si>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</si>
  <si>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</si>
  <si>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</si>
  <si>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</si>
  <si>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</si>
  <si>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</si>
  <si>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</si>
  <si>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</si>
  <si>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</si>
  <si>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</si>
  <si>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</si>
  <si>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</si>
  <si>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</si>
  <si>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</si>
  <si>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</si>
  <si>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</si>
  <si>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</si>
  <si>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</si>
  <si>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</si>
  <si>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</si>
  <si>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</si>
  <si>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</si>
  <si>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</si>
  <si>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</si>
  <si>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</si>
  <si>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</si>
  <si>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</si>
  <si>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</si>
  <si>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</si>
  <si>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</si>
  <si>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</si>
  <si>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</si>
  <si>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</si>
  <si>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</si>
  <si>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</si>
  <si>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</si>
  <si>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</si>
  <si>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</si>
  <si>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</si>
  <si>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</si>
  <si>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</si>
  <si>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</si>
  <si>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</si>
  <si>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</si>
  <si>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</si>
  <si>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</si>
  <si>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</si>
  <si>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</si>
  <si>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</si>
  <si>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</si>
  <si>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</si>
  <si>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</si>
  <si>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</si>
  <si>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</si>
  <si>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</si>
  <si>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</si>
  <si>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</si>
  <si>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</si>
  <si>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</si>
  <si>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</si>
  <si>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</si>
  <si>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</si>
  <si>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</si>
  <si>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</si>
  <si>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</si>
  <si>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</si>
  <si>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</si>
  <si>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</si>
  <si>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</si>
  <si>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</si>
  <si>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</si>
  <si>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</si>
  <si>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</si>
  <si>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</si>
  <si>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</si>
  <si>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</si>
  <si>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</si>
  <si>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</si>
  <si>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</si>
  <si>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</si>
  <si>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</si>
  <si>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</si>
  <si>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</si>
  <si>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</si>
  <si>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</si>
  <si>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</si>
  <si>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</si>
  <si>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</si>
  <si>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</si>
  <si>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</si>
  <si>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</si>
  <si>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</si>
  <si>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</si>
  <si>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</si>
  <si>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</si>
  <si>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</si>
  <si>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</si>
  <si>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</si>
  <si>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</si>
  <si>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</si>
  <si>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</si>
  <si>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</si>
  <si>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</si>
  <si>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</si>
  <si>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</si>
  <si>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</si>
  <si>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</si>
  <si>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</si>
  <si>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</si>
  <si>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</si>
  <si>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</si>
  <si>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</si>
  <si>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</si>
  <si>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</si>
  <si>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</si>
  <si>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</si>
  <si>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</si>
  <si>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</si>
  <si>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</si>
  <si>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</si>
  <si>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</si>
  <si>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</si>
  <si>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</si>
  <si>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</si>
  <si>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</si>
  <si>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</si>
  <si>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</si>
  <si>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</si>
  <si>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</si>
  <si>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</si>
  <si>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</si>
  <si>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</si>
  <si>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</si>
  <si>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</si>
  <si>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</si>
  <si>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</si>
  <si>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</si>
  <si>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</si>
  <si>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</si>
  <si>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</si>
  <si>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</si>
  <si>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</si>
  <si>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</si>
  <si>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</si>
  <si>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</si>
  <si>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</si>
  <si>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</si>
  <si>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</si>
  <si>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</si>
  <si>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</si>
  <si>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</si>
  <si>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</si>
  <si>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</si>
  <si>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</si>
  <si>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</si>
  <si>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</si>
  <si>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</si>
  <si>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</si>
  <si>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</si>
  <si>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</si>
  <si>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</si>
  <si>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</si>
  <si>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</si>
  <si>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</si>
  <si>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</si>
  <si>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</si>
  <si>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</si>
  <si>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</si>
  <si>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</si>
  <si>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</si>
  <si>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</si>
  <si>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</si>
  <si>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</si>
  <si>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</si>
  <si>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</si>
  <si>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</si>
  <si>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</si>
  <si>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</si>
  <si>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</si>
  <si>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</si>
  <si>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</si>
  <si>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</si>
  <si>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</si>
  <si>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</si>
  <si>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</si>
  <si>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</si>
  <si>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</si>
  <si>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</si>
  <si>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</si>
  <si>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</si>
  <si>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</si>
  <si>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</si>
  <si>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</si>
  <si>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</si>
  <si>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</si>
  <si>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</si>
  <si>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</si>
  <si>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</si>
  <si>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</si>
  <si>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</si>
  <si>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</si>
  <si>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</si>
  <si>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</si>
  <si>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</si>
  <si>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</si>
  <si>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</si>
  <si>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</si>
  <si>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</si>
  <si>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</si>
  <si>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</si>
  <si>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</si>
  <si>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</si>
  <si>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</si>
  <si>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</si>
  <si>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</si>
  <si>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</si>
  <si>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</si>
  <si>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</si>
  <si>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</si>
  <si>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</si>
  <si>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</si>
  <si>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</si>
  <si>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</si>
  <si>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</si>
  <si>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</si>
  <si>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</si>
  <si>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</si>
  <si>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</si>
  <si>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</si>
  <si>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</si>
  <si>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</si>
  <si>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</si>
  <si>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</si>
  <si>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</si>
  <si>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</si>
  <si>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</si>
  <si>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</si>
  <si>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</si>
  <si>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</si>
  <si>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</si>
  <si>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</si>
  <si>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</si>
  <si>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</si>
  <si>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</si>
  <si>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</si>
  <si>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</si>
  <si>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</si>
  <si>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</si>
  <si>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</si>
  <si>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</si>
  <si>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</si>
  <si>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</si>
  <si>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</si>
  <si>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</si>
  <si>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</si>
  <si>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</si>
  <si>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</si>
  <si>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</si>
  <si>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</si>
  <si>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</si>
  <si>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</si>
  <si>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</si>
  <si>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</si>
  <si>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</si>
  <si>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</si>
  <si>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</si>
  <si>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</si>
  <si>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</si>
  <si>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</si>
  <si>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</si>
  <si>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</si>
  <si>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</si>
  <si>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</si>
  <si>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</si>
  <si>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</si>
  <si>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</si>
  <si>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</si>
  <si>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</si>
  <si>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</si>
  <si>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</si>
  <si>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</si>
  <si>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</si>
  <si>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</si>
  <si>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</si>
  <si>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</si>
  <si>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</si>
  <si>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</si>
  <si>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</si>
  <si>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</si>
  <si>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</si>
  <si>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</si>
  <si>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</si>
  <si>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</si>
  <si>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</si>
  <si>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</si>
  <si>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</si>
  <si>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</si>
  <si>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</si>
  <si>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</si>
  <si>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</si>
  <si>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</si>
  <si>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</si>
  <si>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</si>
  <si>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</si>
  <si>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</si>
  <si>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</si>
  <si>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</si>
  <si>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</si>
  <si>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</si>
  <si>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</si>
  <si>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</si>
  <si>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</si>
  <si>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</si>
  <si>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</si>
  <si>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</si>
  <si>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</si>
  <si>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</si>
  <si>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</si>
  <si>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</si>
  <si>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</si>
  <si>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</si>
  <si>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</si>
  <si>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</si>
  <si>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</si>
  <si>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</si>
  <si>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</si>
  <si>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</si>
  <si>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</si>
  <si>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</si>
  <si>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</si>
  <si>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</si>
  <si>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</si>
  <si>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</si>
  <si>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</si>
  <si>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</si>
  <si>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</si>
  <si>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</si>
  <si>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</si>
  <si>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</si>
  <si>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</si>
  <si>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</si>
  <si>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</si>
  <si>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</si>
  <si>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</si>
  <si>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</si>
  <si>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</si>
  <si>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</si>
  <si>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</si>
  <si>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</si>
  <si>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</si>
  <si>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</si>
  <si>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</si>
  <si>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</si>
  <si>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</si>
  <si>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</si>
  <si>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</si>
  <si>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</si>
  <si>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</si>
  <si>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</si>
  <si>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</si>
  <si>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</si>
  <si>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</si>
  <si>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</si>
  <si>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</si>
  <si>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</si>
  <si>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</si>
  <si>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</si>
  <si>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</si>
  <si>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</si>
  <si>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</si>
  <si>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</si>
  <si>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</si>
  <si>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</si>
  <si>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</si>
  <si>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</si>
  <si>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</si>
  <si>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</si>
  <si>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</si>
  <si>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</si>
  <si>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</si>
  <si>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</si>
  <si>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</si>
  <si>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</si>
  <si>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</si>
  <si>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</si>
  <si>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</si>
  <si>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</si>
  <si>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</si>
  <si>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</si>
  <si>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</si>
  <si>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</si>
  <si>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</si>
  <si>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</si>
  <si>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</si>
  <si>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</si>
  <si>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</si>
  <si>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</si>
  <si>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</si>
  <si>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</si>
  <si>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</si>
  <si>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</si>
  <si>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</si>
  <si>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</si>
  <si>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</si>
  <si>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</si>
  <si>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</si>
  <si>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</si>
  <si>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</si>
  <si>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</si>
  <si>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</si>
  <si>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</si>
  <si>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</si>
  <si>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</si>
  <si>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</si>
  <si>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</si>
  <si>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</si>
  <si>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</si>
  <si>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</si>
  <si>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</si>
  <si>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</si>
  <si>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</si>
  <si>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</si>
  <si>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</si>
  <si>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</si>
  <si>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</si>
  <si>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</si>
  <si>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</si>
  <si>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</si>
  <si>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</si>
  <si>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</si>
  <si>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</si>
  <si>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</si>
  <si>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</si>
  <si>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</si>
  <si>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</si>
  <si>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</si>
  <si>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</si>
  <si>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</si>
  <si>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</si>
  <si>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</si>
  <si>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</si>
  <si>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</si>
  <si>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</si>
  <si>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</si>
  <si>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</si>
  <si>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</si>
  <si>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</si>
  <si>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</si>
  <si>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</si>
  <si>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</si>
  <si>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</si>
  <si>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</si>
  <si>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</si>
  <si>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</si>
  <si>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</si>
  <si>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</si>
  <si>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</si>
  <si>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</si>
  <si>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</si>
  <si>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</si>
  <si>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</si>
  <si>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</si>
  <si>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</si>
  <si>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</si>
  <si>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</si>
  <si>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</si>
  <si>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</si>
  <si>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</si>
  <si>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</si>
  <si>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</si>
  <si>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</si>
  <si>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</si>
  <si>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</si>
  <si>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</si>
  <si>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</si>
  <si>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</si>
  <si>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</si>
  <si>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</si>
  <si>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</si>
  <si>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</si>
  <si>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</si>
  <si>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</si>
  <si>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</si>
  <si>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</si>
  <si>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</si>
  <si>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</si>
  <si>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</si>
  <si>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</si>
  <si>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</si>
  <si>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</si>
  <si>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</si>
  <si>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</si>
  <si>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</si>
  <si>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</si>
  <si>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</si>
  <si>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</si>
  <si>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</si>
  <si>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</si>
  <si>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</si>
  <si>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</si>
  <si>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</si>
  <si>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</si>
  <si>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</si>
  <si>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</si>
  <si>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</si>
  <si>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</si>
  <si>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</si>
  <si>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</si>
  <si>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</si>
  <si>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</si>
  <si>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</si>
  <si>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</si>
  <si>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</si>
  <si>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</si>
  <si>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</si>
  <si>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</si>
  <si>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</si>
  <si>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</si>
  <si>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</si>
  <si>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</si>
  <si>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</si>
  <si>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</si>
  <si>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</si>
  <si>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</si>
  <si>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</si>
  <si>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</si>
  <si>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</si>
  <si>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</si>
  <si>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</si>
  <si>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</si>
  <si>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</si>
  <si>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</si>
  <si>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</si>
  <si>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</si>
  <si>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</si>
  <si>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</si>
  <si>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</si>
  <si>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</si>
  <si>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</si>
  <si>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</si>
  <si>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</si>
  <si>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</si>
  <si>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</si>
  <si>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</si>
  <si>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</si>
  <si>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</si>
  <si>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</si>
  <si>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</si>
  <si>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</si>
  <si>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</si>
  <si>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</si>
  <si>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</si>
  <si>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</si>
  <si>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</si>
  <si>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</si>
  <si>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</si>
  <si>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</si>
  <si>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</si>
  <si>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</si>
  <si>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</si>
  <si>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</si>
  <si>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</si>
  <si>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</si>
  <si>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</si>
  <si>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</si>
  <si>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</si>
  <si>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</si>
  <si>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</si>
  <si>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</si>
  <si>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</si>
  <si>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</si>
  <si>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</si>
  <si>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</si>
  <si>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</si>
  <si>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</si>
  <si>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</si>
  <si>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</si>
  <si>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</si>
  <si>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</si>
  <si>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</si>
  <si>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</si>
  <si>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</si>
  <si>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</si>
  <si>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</si>
  <si>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</si>
  <si>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</si>
  <si>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</si>
  <si>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</si>
  <si>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</si>
  <si>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</si>
  <si>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</si>
  <si>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</si>
  <si>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</si>
  <si>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</si>
  <si>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</si>
  <si>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</si>
  <si>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</si>
  <si>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</si>
  <si>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</si>
  <si>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</si>
  <si>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</si>
  <si>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</si>
  <si>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</si>
  <si>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</si>
  <si>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</si>
  <si>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</si>
  <si>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</si>
  <si>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</si>
  <si>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</si>
  <si>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</si>
  <si>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</si>
  <si>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</si>
  <si>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</si>
  <si>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</si>
  <si>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</si>
  <si>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</si>
  <si>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</si>
  <si>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</si>
  <si>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</si>
  <si>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</si>
  <si>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</si>
  <si>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</si>
  <si>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</si>
  <si>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</si>
  <si>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</si>
  <si>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</si>
  <si>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</si>
  <si>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</si>
  <si>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</si>
  <si>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</si>
  <si>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</si>
  <si>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</si>
  <si>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</si>
  <si>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</si>
  <si>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</si>
  <si>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</si>
  <si>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</si>
  <si>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</si>
  <si>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</si>
  <si>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</si>
  <si>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</si>
  <si>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</si>
  <si>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</si>
  <si>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</si>
  <si>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</si>
  <si>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</si>
  <si>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</si>
  <si>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</si>
  <si>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</si>
  <si>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</si>
  <si>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</si>
  <si>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</si>
  <si>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</si>
  <si>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</si>
  <si>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</si>
  <si>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</si>
  <si>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</si>
  <si>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</si>
  <si>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</si>
  <si>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</si>
  <si>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</si>
  <si>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</si>
  <si>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</si>
  <si>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</si>
  <si>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</si>
  <si>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</si>
  <si>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</si>
  <si>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</si>
  <si>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</si>
  <si>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</si>
  <si>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</si>
  <si>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</si>
  <si>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</si>
  <si>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</si>
  <si>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</si>
  <si>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</si>
  <si>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</si>
  <si>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</si>
  <si>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</si>
  <si>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</si>
  <si>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</si>
  <si>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</si>
  <si>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</si>
  <si>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</si>
  <si>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</si>
  <si>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</si>
  <si>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</si>
  <si>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</si>
  <si>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</si>
  <si>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</si>
  <si>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</si>
  <si>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</si>
  <si>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</si>
  <si>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</si>
  <si>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</si>
  <si>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</si>
  <si>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</si>
  <si>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</si>
  <si>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</si>
  <si>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</si>
  <si>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</si>
  <si>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</si>
  <si>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</si>
  <si>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</si>
  <si>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</si>
  <si>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</si>
  <si>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</si>
  <si>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</si>
  <si>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</si>
  <si>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</si>
  <si>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</si>
  <si>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</si>
  <si>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</si>
  <si>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</si>
  <si>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</si>
  <si>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</si>
  <si>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</si>
  <si>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</si>
  <si>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</si>
  <si>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</si>
  <si>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</si>
  <si>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</si>
  <si>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</si>
  <si>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</si>
  <si>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</si>
  <si>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</si>
  <si>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</si>
  <si>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</si>
  <si>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</si>
  <si>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</si>
  <si>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</si>
  <si>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</si>
  <si>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</si>
  <si>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</si>
  <si>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</si>
  <si>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</si>
  <si>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</si>
  <si>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</si>
  <si>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</si>
  <si>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</si>
  <si>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</si>
  <si>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</si>
  <si>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</si>
  <si>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</si>
  <si>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</si>
  <si>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</si>
  <si>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</si>
  <si>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</si>
  <si>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</si>
  <si>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</si>
  <si>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</si>
  <si>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</si>
  <si>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</si>
  <si>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</si>
  <si>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</si>
  <si>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</si>
  <si>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</si>
  <si>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</si>
  <si>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</si>
  <si>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</si>
  <si>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</si>
  <si>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</si>
  <si>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</si>
  <si>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</si>
  <si>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</si>
  <si>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</si>
  <si>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</si>
  <si>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</si>
  <si>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</si>
  <si>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</si>
  <si>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</si>
  <si>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</si>
  <si>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</si>
  <si>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</si>
  <si>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</si>
  <si>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</si>
  <si>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</si>
  <si>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</si>
  <si>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</si>
  <si>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</si>
  <si>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</si>
  <si>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</si>
  <si>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</si>
  <si>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</si>
  <si>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</si>
  <si>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</si>
  <si>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</si>
  <si>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</si>
  <si>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</si>
  <si>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</si>
  <si>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</si>
  <si>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</si>
  <si>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</si>
  <si>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</si>
  <si>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</si>
  <si>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</si>
  <si>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</si>
  <si>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</si>
  <si>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</si>
  <si>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</si>
  <si>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</si>
  <si>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</si>
  <si>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</si>
  <si>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</si>
  <si>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</si>
  <si>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</si>
  <si>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</si>
  <si>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</si>
  <si>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</si>
  <si>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</si>
  <si>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</si>
  <si>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</si>
  <si>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</si>
  <si>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</si>
  <si>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</si>
  <si>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</si>
  <si>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</si>
  <si>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</si>
  <si>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</si>
  <si>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</si>
  <si>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</si>
  <si>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</si>
  <si>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</si>
  <si>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</si>
  <si>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</si>
  <si>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</si>
  <si>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</si>
  <si>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</si>
  <si>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</si>
  <si>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</si>
  <si>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</si>
  <si>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</si>
  <si>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</si>
  <si>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</si>
  <si>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</si>
  <si>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</si>
  <si>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</si>
  <si>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</si>
  <si>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</si>
  <si>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</si>
  <si>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</si>
  <si>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</si>
  <si>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</si>
  <si>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</si>
  <si>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</si>
  <si>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</si>
  <si>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</si>
  <si>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</si>
  <si>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</si>
  <si>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</si>
  <si>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</si>
  <si>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</si>
  <si>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</si>
  <si>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</si>
  <si>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</si>
  <si>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</si>
  <si>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</si>
  <si>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</si>
  <si>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</si>
  <si>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</si>
  <si>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</si>
  <si>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</si>
  <si>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</si>
  <si>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</si>
  <si>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</si>
  <si>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</si>
  <si>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</si>
  <si>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</si>
  <si>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</si>
  <si>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</si>
  <si>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</si>
  <si>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</si>
  <si>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</si>
  <si>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</si>
  <si>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</si>
  <si>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</si>
  <si>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</si>
  <si>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</si>
  <si>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</si>
  <si>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</si>
  <si>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</si>
  <si>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</si>
  <si>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</si>
  <si>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</si>
  <si>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</si>
  <si>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</si>
  <si>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</si>
  <si>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</si>
  <si>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</si>
  <si>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</si>
  <si>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</si>
  <si>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</si>
  <si>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</si>
  <si>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</si>
  <si>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</si>
  <si>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</si>
  <si>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</si>
  <si>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</si>
  <si>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</si>
  <si>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</si>
  <si>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</si>
  <si>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</si>
  <si>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</si>
  <si>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</si>
  <si>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</si>
  <si>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</si>
  <si>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</si>
  <si>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</si>
  <si>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</si>
  <si>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</si>
  <si>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</si>
  <si>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</si>
  <si>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</si>
  <si>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</si>
  <si>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</si>
  <si>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</si>
  <si>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</si>
  <si>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</si>
  <si>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</si>
  <si>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</si>
  <si>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</si>
  <si>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</si>
  <si>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</si>
  <si>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</si>
  <si>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</si>
  <si>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</si>
  <si>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</si>
  <si>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</si>
  <si>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</si>
  <si>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</si>
  <si>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</si>
  <si>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</si>
  <si>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</si>
  <si>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</si>
  <si>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</si>
  <si>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</si>
  <si>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</si>
  <si>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</si>
  <si>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</si>
  <si>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</si>
  <si>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</si>
  <si>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</si>
  <si>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</si>
  <si>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</si>
  <si>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</si>
  <si>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</si>
  <si>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</si>
  <si>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</si>
  <si>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</si>
  <si>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</si>
  <si>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</si>
  <si>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</si>
  <si>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</si>
  <si>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</si>
  <si>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</si>
  <si>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</si>
  <si>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</si>
  <si>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</si>
  <si>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</si>
  <si>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</si>
  <si>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</si>
  <si>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</si>
  <si>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</si>
  <si>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</si>
  <si>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</si>
  <si>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</si>
  <si>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</si>
  <si>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</si>
  <si>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</si>
  <si>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</si>
  <si>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</si>
  <si>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</si>
  <si>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</si>
  <si>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</si>
  <si>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</si>
  <si>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</si>
  <si>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</si>
  <si>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</si>
  <si>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</si>
  <si>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</si>
  <si>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</si>
  <si>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</si>
  <si>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</si>
  <si>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</si>
  <si>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</si>
  <si>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</si>
  <si>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</si>
  <si>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</si>
  <si>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</si>
  <si>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</si>
  <si>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</si>
  <si>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</si>
  <si>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</si>
  <si>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</si>
  <si>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</si>
  <si>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</si>
  <si>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</si>
  <si>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</si>
  <si>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</si>
  <si>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</si>
  <si>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</si>
  <si>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</si>
  <si>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</si>
  <si>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</si>
  <si>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</si>
  <si>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</si>
  <si>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</si>
  <si>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</si>
  <si>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</si>
  <si>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</si>
  <si>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</si>
  <si>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</si>
  <si>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</si>
  <si>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</si>
  <si>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</si>
  <si>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</si>
  <si>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</si>
  <si>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</si>
  <si>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</si>
  <si>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</si>
  <si>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</si>
  <si>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</si>
  <si>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</si>
  <si>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</si>
  <si>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</si>
  <si>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</si>
  <si>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</si>
  <si>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</si>
  <si>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</si>
  <si>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</si>
  <si>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</si>
  <si>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</si>
  <si>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</si>
  <si>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</si>
  <si>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</si>
  <si>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</si>
  <si>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</si>
  <si>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</si>
  <si>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</si>
  <si>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</si>
  <si>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</si>
  <si>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</si>
  <si>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</si>
  <si>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</si>
  <si>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</si>
  <si>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</si>
  <si>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</si>
  <si>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</si>
  <si>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</si>
  <si>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</si>
  <si>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</si>
  <si>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</si>
  <si>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</si>
  <si>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</si>
  <si>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</si>
  <si>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</si>
  <si>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</si>
  <si>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</si>
  <si>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</si>
  <si>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</si>
  <si>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</si>
  <si>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</si>
  <si>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</si>
  <si>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</si>
  <si>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</si>
  <si>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</si>
  <si>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</si>
  <si>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</si>
  <si>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</si>
  <si>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</si>
  <si>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</si>
  <si>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</si>
  <si>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</si>
  <si>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</si>
  <si>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</si>
  <si>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</si>
  <si>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</si>
  <si>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</si>
  <si>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</si>
  <si>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</si>
  <si>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</si>
  <si>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</si>
  <si>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</si>
  <si>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</si>
  <si>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</si>
  <si>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</si>
  <si>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</si>
  <si>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</si>
  <si>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</si>
  <si>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</si>
  <si>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</si>
  <si>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</si>
  <si>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</si>
  <si>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</si>
  <si>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</si>
  <si>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</si>
  <si>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</si>
  <si>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</si>
  <si>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</si>
  <si>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</si>
  <si>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</si>
  <si>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</si>
  <si>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</si>
  <si>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</si>
  <si>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</si>
  <si>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</si>
  <si>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</si>
  <si>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</si>
  <si>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</si>
  <si>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</si>
  <si>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</si>
  <si>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</si>
  <si>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</si>
  <si>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</si>
  <si>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</si>
  <si>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</si>
  <si>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</si>
  <si>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</si>
  <si>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</si>
  <si>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</si>
  <si>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</si>
  <si>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</si>
  <si>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</si>
  <si>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</si>
  <si>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</si>
  <si>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</si>
  <si>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</si>
  <si>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</si>
  <si>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</si>
  <si>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</si>
  <si>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</si>
  <si>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</si>
  <si>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</si>
  <si>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</si>
  <si>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</si>
  <si>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</si>
  <si>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</si>
  <si>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</si>
  <si>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</si>
  <si>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</si>
  <si>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</si>
  <si>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</si>
  <si>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</si>
  <si>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</si>
  <si>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</si>
  <si>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</si>
  <si>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</si>
  <si>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</si>
  <si>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</si>
  <si>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</si>
  <si>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</si>
  <si>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</si>
  <si>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</si>
  <si>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</si>
  <si>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</si>
  <si>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</si>
  <si>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</si>
  <si>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</si>
  <si>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</si>
  <si>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</si>
  <si>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</si>
  <si>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</si>
  <si>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</si>
  <si>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</si>
  <si>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</si>
  <si>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</si>
  <si>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</si>
  <si>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</si>
  <si>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</si>
  <si>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</si>
  <si>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</si>
  <si>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</si>
  <si>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</si>
  <si>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</si>
  <si>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</si>
  <si>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</si>
  <si>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</si>
  <si>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</si>
  <si>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</si>
  <si>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</si>
  <si>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</si>
  <si>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</si>
  <si>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</si>
  <si>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</si>
  <si>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</si>
  <si>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</si>
  <si>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</si>
  <si>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</si>
  <si>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</si>
  <si>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</si>
  <si>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</si>
  <si>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</si>
  <si>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</si>
  <si>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</si>
  <si>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</si>
  <si>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</si>
  <si>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</si>
  <si>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</si>
  <si>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</si>
  <si>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</si>
  <si>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</si>
  <si>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</si>
  <si>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</si>
  <si>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</si>
  <si>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</si>
  <si>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</si>
  <si>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</si>
  <si>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</si>
  <si>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</si>
  <si>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</si>
  <si>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</si>
  <si>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</si>
  <si>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</si>
  <si>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</si>
  <si>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</si>
  <si>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</si>
  <si>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</si>
  <si>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</si>
  <si>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</si>
  <si>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</si>
  <si>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</si>
  <si>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</si>
  <si>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</si>
  <si>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</si>
  <si>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</si>
  <si>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</si>
  <si>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</si>
  <si>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</si>
  <si>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</si>
  <si>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</si>
  <si>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</si>
  <si>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</si>
  <si>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</si>
  <si>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</si>
  <si>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</si>
  <si>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</si>
  <si>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</si>
  <si>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</si>
  <si>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</si>
  <si>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</si>
  <si>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</si>
  <si>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</si>
  <si>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</si>
  <si>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</si>
  <si>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</si>
  <si>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</si>
  <si>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</si>
  <si>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</si>
  <si>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</si>
  <si>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</si>
  <si>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</si>
  <si>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</si>
  <si>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</si>
  <si>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</si>
  <si>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</si>
  <si>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</si>
  <si>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</si>
  <si>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</si>
  <si>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</si>
  <si>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</si>
  <si>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</si>
  <si>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</si>
  <si>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</si>
  <si>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</si>
  <si>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</si>
  <si>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</si>
  <si>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</si>
  <si>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</si>
  <si>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</si>
  <si>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</si>
  <si>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</si>
  <si>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</si>
  <si>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</si>
  <si>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</si>
  <si>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</si>
  <si>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</si>
  <si>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</si>
  <si>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</si>
  <si>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</si>
  <si>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</si>
  <si>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</si>
  <si>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</si>
  <si>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</si>
  <si>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</si>
  <si>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</si>
  <si>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</si>
  <si>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</si>
  <si>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</si>
  <si>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</si>
  <si>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</si>
  <si>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</si>
  <si>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</si>
  <si>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</si>
  <si>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</si>
  <si>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</si>
  <si>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</si>
  <si>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</si>
  <si>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</si>
  <si>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</si>
  <si>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</si>
  <si>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</si>
  <si>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</si>
  <si>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</si>
  <si>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</si>
  <si>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</si>
  <si>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</si>
  <si>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</si>
  <si>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</si>
  <si>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</si>
  <si>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</si>
  <si>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</si>
  <si>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</si>
  <si>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</si>
  <si>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</si>
  <si>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</si>
  <si>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</si>
  <si>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</si>
  <si>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</si>
  <si>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</si>
  <si>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</si>
  <si>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</si>
  <si>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</si>
  <si>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</si>
  <si>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</si>
  <si>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</si>
  <si>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</si>
  <si>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</si>
  <si>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</si>
  <si>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</si>
  <si>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</si>
  <si>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</si>
  <si>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</si>
  <si>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</si>
  <si>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</si>
  <si>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</si>
  <si>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</si>
  <si>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</si>
  <si>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</si>
  <si>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</si>
  <si>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</si>
  <si>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</si>
  <si>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</si>
  <si>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</si>
  <si>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</si>
  <si>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</si>
  <si>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</si>
  <si>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</si>
  <si>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</si>
  <si>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</si>
  <si>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</si>
  <si>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</si>
  <si>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</si>
  <si>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</si>
  <si>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</si>
  <si>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</si>
  <si>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</si>
  <si>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</si>
  <si>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</si>
  <si>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</si>
  <si>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</si>
  <si>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</si>
  <si>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</si>
  <si>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</si>
  <si>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</si>
  <si>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</si>
  <si>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</si>
  <si>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</si>
  <si>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</si>
  <si>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</si>
  <si>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</si>
  <si>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</si>
  <si>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</si>
  <si>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</si>
  <si>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</si>
  <si>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</si>
  <si>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</si>
  <si>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</si>
  <si>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</si>
  <si>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</si>
  <si>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</si>
  <si>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</si>
  <si>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</si>
  <si>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</si>
  <si>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</si>
  <si>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</si>
  <si>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</si>
  <si>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</si>
  <si>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</si>
  <si>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</si>
  <si>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</si>
  <si>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</si>
  <si>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</si>
  <si>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</si>
  <si>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</si>
  <si>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</si>
  <si>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</si>
  <si>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</si>
  <si>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</si>
  <si>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</si>
  <si>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</si>
  <si>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</si>
  <si>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</si>
  <si>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</si>
  <si>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</si>
  <si>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</si>
  <si>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</si>
  <si>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</si>
  <si>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</si>
  <si>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</si>
  <si>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</si>
  <si>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</si>
  <si>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</si>
  <si>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</si>
  <si>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</si>
  <si>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</si>
  <si>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</si>
  <si>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</si>
  <si>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</si>
  <si>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</si>
  <si>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</si>
  <si>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</si>
  <si>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</si>
  <si>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</si>
  <si>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</si>
  <si>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</si>
  <si>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</si>
  <si>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</si>
  <si>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</si>
  <si>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</si>
  <si>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</si>
  <si>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</si>
  <si>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</si>
  <si>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</si>
  <si>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</si>
  <si>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</si>
  <si>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</si>
  <si>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</si>
  <si>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</si>
  <si>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</si>
  <si>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</si>
  <si>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</si>
  <si>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</si>
  <si>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</si>
  <si>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</si>
  <si>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</si>
  <si>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</si>
  <si>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</si>
  <si>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</si>
  <si>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</si>
  <si>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</si>
  <si>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</si>
  <si>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</si>
  <si>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</si>
  <si>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</si>
  <si>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</si>
  <si>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</si>
  <si>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</si>
  <si>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</si>
  <si>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</si>
  <si>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</si>
  <si>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</si>
  <si>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</si>
  <si>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</si>
  <si>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</si>
  <si>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</si>
  <si>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</si>
  <si>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</si>
  <si>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</si>
  <si>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</si>
  <si>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</si>
  <si>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</si>
  <si>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</si>
  <si>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</si>
  <si>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</si>
  <si>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</si>
  <si>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</si>
  <si>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</si>
  <si>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</si>
  <si>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</si>
  <si>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</si>
  <si>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</si>
  <si>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</si>
  <si>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</si>
  <si>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</si>
  <si>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</si>
  <si>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</si>
  <si>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</si>
  <si>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</si>
  <si>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</si>
  <si>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</si>
  <si>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</si>
  <si>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</si>
  <si>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</si>
  <si>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</si>
  <si>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</si>
  <si>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</si>
  <si>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</si>
  <si>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</si>
  <si>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</si>
  <si>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</si>
  <si>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</si>
  <si>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</si>
  <si>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</si>
  <si>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</si>
  <si>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</si>
  <si>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</si>
  <si>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</si>
  <si>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</si>
  <si>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</si>
  <si>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</si>
  <si>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</si>
  <si>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</si>
  <si>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</si>
  <si>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</si>
  <si>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</si>
  <si>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</si>
  <si>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</si>
  <si>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</si>
  <si>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</si>
  <si>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</si>
  <si>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</si>
  <si>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</si>
  <si>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</si>
  <si>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</si>
  <si>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</si>
  <si>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</si>
  <si>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</si>
  <si>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</si>
  <si>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</si>
  <si>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</si>
  <si>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</si>
  <si>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</si>
  <si>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</si>
  <si>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</si>
  <si>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</si>
  <si>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</si>
  <si>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</si>
  <si>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</si>
  <si>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</si>
  <si>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</si>
  <si>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</si>
  <si>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</si>
  <si>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</si>
  <si>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</si>
  <si>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</si>
  <si>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</si>
  <si>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</si>
  <si>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</si>
  <si>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</si>
  <si>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</si>
  <si>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</si>
  <si>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</si>
  <si>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</si>
  <si>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</si>
  <si>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</si>
  <si>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</si>
  <si>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</si>
  <si>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</si>
  <si>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</si>
  <si>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</si>
  <si>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</si>
  <si>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</si>
  <si>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</si>
  <si>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</si>
  <si>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</si>
  <si>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</si>
  <si>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</si>
  <si>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</si>
  <si>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</si>
  <si>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</si>
  <si>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</si>
  <si>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</si>
  <si>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</si>
  <si>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</si>
  <si>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</si>
  <si>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</si>
  <si>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</si>
  <si>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</si>
  <si>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</si>
  <si>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</si>
  <si>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</si>
  <si>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</si>
  <si>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</si>
  <si>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</si>
  <si>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</si>
  <si>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</si>
  <si>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</si>
  <si>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</si>
  <si>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</si>
  <si>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</si>
  <si>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</si>
  <si>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</si>
  <si>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</si>
  <si>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</si>
  <si>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</si>
  <si>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</si>
  <si>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</si>
  <si>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</si>
  <si>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</si>
  <si>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</si>
  <si>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</si>
  <si>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</si>
  <si>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</si>
  <si>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</si>
  <si>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</si>
  <si>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</si>
  <si>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</si>
  <si>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</si>
  <si>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</si>
  <si>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</si>
  <si>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</si>
  <si>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</si>
  <si>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</si>
  <si>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</si>
  <si>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</si>
  <si>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</si>
  <si>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</si>
  <si>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</si>
  <si>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</si>
  <si>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</si>
  <si>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</si>
  <si>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</si>
  <si>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</si>
  <si>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</si>
  <si>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</si>
  <si>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</si>
  <si>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</si>
  <si>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</si>
  <si>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</si>
  <si>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</si>
  <si>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</si>
  <si>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</si>
  <si>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</si>
  <si>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</si>
  <si>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</si>
  <si>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</si>
  <si>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</si>
  <si>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</si>
  <si>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</si>
  <si>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</si>
  <si>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</si>
  <si>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</si>
  <si>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</si>
  <si>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</si>
  <si>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</si>
  <si>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</si>
  <si>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</si>
  <si>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</si>
  <si>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</si>
  <si>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</si>
  <si>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</si>
  <si>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</si>
  <si>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</si>
  <si>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</si>
  <si>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</si>
  <si>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</si>
  <si>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</si>
  <si>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</si>
  <si>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</si>
  <si>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</si>
  <si>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</si>
  <si>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</si>
  <si>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</si>
  <si>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</si>
  <si>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</si>
  <si>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</si>
  <si>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</si>
  <si>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</si>
  <si>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</si>
  <si>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</si>
  <si>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</si>
  <si>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</si>
  <si>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</si>
  <si>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</si>
  <si>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</si>
  <si>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</si>
  <si>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</si>
  <si>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</si>
  <si>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</si>
  <si>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</si>
  <si>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</si>
  <si>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</si>
  <si>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</si>
  <si>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</si>
  <si>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</si>
  <si>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</si>
  <si>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</si>
  <si>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</si>
  <si>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</si>
  <si>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</si>
  <si>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</si>
  <si>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</si>
  <si>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</si>
  <si>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</si>
  <si>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</si>
  <si>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</si>
  <si>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</si>
  <si>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</si>
  <si>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</si>
  <si>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</si>
  <si>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</si>
  <si>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</si>
  <si>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</si>
  <si>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</si>
  <si>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</si>
  <si>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</si>
  <si>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</si>
  <si>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</si>
  <si>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</si>
  <si>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</si>
  <si>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</si>
  <si>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</si>
  <si>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</si>
  <si>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</si>
  <si>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</si>
  <si>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</si>
  <si>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</si>
  <si>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</si>
  <si>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</si>
  <si>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</si>
  <si>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</si>
  <si>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</si>
  <si>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</si>
  <si>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</si>
  <si>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</si>
  <si>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</si>
  <si>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</si>
  <si>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</si>
  <si>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</si>
  <si>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</si>
  <si>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</si>
  <si>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</si>
  <si>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</si>
  <si>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</si>
  <si>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</si>
  <si>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</si>
  <si>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</si>
  <si>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</si>
  <si>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</si>
  <si>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</si>
  <si>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</si>
  <si>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</si>
  <si>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</si>
  <si>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</si>
  <si>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</si>
  <si>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</si>
  <si>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</si>
  <si>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</si>
  <si>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</si>
  <si>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</si>
  <si>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</si>
  <si>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</si>
  <si>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</si>
  <si>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</si>
  <si>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</si>
  <si>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</si>
  <si>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</si>
  <si>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</si>
  <si>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</si>
  <si>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</si>
  <si>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</si>
  <si>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</si>
  <si>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</si>
  <si>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</si>
  <si>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</si>
  <si>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</si>
  <si>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</si>
  <si>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</si>
  <si>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</si>
  <si>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</si>
  <si>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</si>
  <si>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</si>
  <si>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</si>
  <si>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</si>
  <si>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</si>
  <si>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</si>
  <si>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</si>
  <si>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</si>
  <si>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</si>
  <si>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</si>
  <si>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</si>
  <si>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</si>
  <si>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</si>
  <si>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</si>
  <si>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</si>
  <si>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</si>
  <si>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</si>
  <si>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</si>
  <si>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</si>
  <si>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</si>
  <si>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</si>
  <si>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</si>
  <si>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</si>
  <si>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</si>
  <si>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</si>
  <si>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</si>
  <si>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</si>
  <si>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</si>
  <si>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</si>
  <si>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</si>
  <si>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</si>
  <si>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</si>
  <si>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</si>
  <si>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</si>
  <si>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</si>
  <si>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</si>
  <si>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</si>
  <si>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</si>
  <si>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</si>
  <si>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</si>
  <si>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</si>
  <si>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</si>
  <si>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</si>
  <si>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</si>
  <si>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</si>
  <si>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</si>
  <si>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</si>
  <si>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</si>
  <si>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</si>
  <si>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</si>
  <si>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</si>
  <si>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</si>
  <si>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</si>
  <si>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</si>
  <si>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</si>
  <si>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</si>
  <si>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</si>
  <si>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</si>
  <si>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</si>
  <si>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</si>
  <si>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</si>
  <si>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</si>
  <si>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</si>
  <si>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</si>
  <si>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</si>
  <si>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</si>
  <si>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</si>
  <si>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</si>
  <si>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</si>
  <si>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</si>
  <si>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</si>
  <si>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</si>
  <si>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</si>
  <si>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</si>
  <si>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</si>
  <si>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</si>
  <si>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</si>
  <si>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</si>
  <si>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</si>
  <si>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</si>
  <si>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</si>
  <si>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</si>
  <si>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</si>
  <si>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</si>
  <si>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</si>
  <si>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</si>
  <si>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</si>
  <si>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</si>
  <si>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</si>
  <si>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</si>
  <si>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</si>
  <si>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</si>
  <si>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</si>
  <si>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</si>
  <si>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</si>
  <si>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</si>
  <si>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</si>
  <si>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</si>
  <si>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</si>
  <si>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</si>
  <si>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</si>
  <si>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</si>
  <si>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</si>
  <si>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</si>
  <si>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</si>
  <si>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</si>
  <si>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</si>
  <si>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</si>
  <si>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</si>
  <si>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</si>
  <si>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</si>
  <si>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</si>
  <si>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</si>
  <si>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</si>
  <si>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</si>
  <si>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</si>
  <si>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</si>
  <si>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</si>
  <si>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</si>
  <si>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</si>
  <si>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</si>
  <si>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</si>
  <si>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</si>
  <si>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</si>
  <si>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</si>
  <si>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</si>
  <si>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</si>
  <si>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</si>
  <si>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</si>
  <si>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</si>
  <si>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</si>
  <si>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</si>
  <si>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</si>
  <si>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</si>
  <si>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</si>
  <si>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</si>
  <si>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</si>
  <si>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</si>
  <si>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</si>
  <si>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</si>
  <si>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</si>
  <si>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</si>
  <si>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</si>
  <si>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</si>
  <si>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</si>
  <si>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</si>
  <si>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</si>
  <si>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</si>
  <si>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</si>
  <si>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</si>
  <si>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</si>
  <si>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</si>
  <si>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</si>
  <si>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</si>
  <si>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</si>
  <si>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</si>
  <si>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</si>
  <si>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</si>
  <si>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</si>
  <si>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</si>
  <si>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</si>
  <si>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</si>
  <si>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</si>
  <si>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</si>
  <si>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</si>
  <si>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</si>
  <si>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</si>
  <si>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</si>
  <si>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</si>
  <si>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</si>
  <si>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</si>
  <si>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</si>
  <si>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</si>
  <si>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</si>
  <si>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</si>
  <si>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</si>
  <si>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</si>
  <si>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</si>
  <si>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</si>
  <si>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</si>
  <si>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</si>
  <si>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</si>
  <si>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</si>
  <si>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</si>
  <si>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</si>
  <si>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</si>
  <si>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</si>
  <si>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</si>
  <si>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</si>
  <si>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</si>
  <si>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</si>
  <si>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</si>
  <si>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</si>
  <si>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</si>
  <si>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</si>
  <si>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</si>
  <si>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</si>
  <si>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</si>
  <si>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</si>
  <si>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</si>
  <si>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</si>
  <si>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</si>
  <si>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</si>
  <si>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</si>
  <si>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</si>
  <si>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</si>
  <si>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</si>
  <si>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</si>
  <si>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</si>
  <si>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</si>
  <si>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</si>
  <si>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</si>
  <si>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</si>
  <si>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</si>
  <si>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</si>
  <si>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</si>
  <si>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</si>
  <si>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</si>
  <si>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</si>
  <si>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</si>
  <si>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</si>
  <si>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</si>
  <si>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</si>
  <si>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</si>
  <si>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</si>
  <si>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</si>
  <si>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</si>
  <si>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</si>
  <si>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</si>
  <si>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</si>
  <si>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</si>
  <si>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</si>
  <si>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</si>
  <si>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</si>
  <si>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</si>
  <si>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</si>
  <si>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</si>
  <si>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</si>
  <si>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</si>
  <si>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</si>
  <si>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</si>
  <si>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</si>
  <si>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</si>
  <si>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</si>
  <si>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</si>
  <si>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</si>
  <si>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</si>
  <si>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</si>
  <si>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</si>
  <si>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</si>
  <si>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</si>
  <si>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</si>
  <si>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</si>
  <si>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</si>
  <si>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</si>
  <si>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</si>
  <si>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</si>
  <si>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</si>
  <si>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</si>
  <si>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</si>
  <si>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</si>
  <si>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</si>
  <si>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</si>
  <si>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</si>
  <si>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</si>
  <si>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</si>
  <si>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</si>
  <si>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</si>
  <si>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</si>
  <si>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</si>
  <si>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</si>
  <si>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</si>
  <si>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</si>
  <si>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</si>
  <si>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</si>
  <si>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</si>
  <si>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</si>
  <si>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</si>
  <si>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</si>
  <si>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</si>
  <si>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</si>
  <si>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</si>
  <si>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</si>
  <si>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</si>
  <si>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</si>
  <si>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</si>
  <si>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</si>
  <si>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</si>
  <si>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</si>
  <si>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</si>
  <si>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</si>
  <si>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</si>
  <si>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</si>
  <si>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</si>
  <si>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</si>
  <si>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</si>
  <si>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</si>
  <si>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</si>
  <si>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</si>
  <si>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</si>
  <si>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</si>
  <si>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</si>
  <si>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</si>
  <si>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</si>
  <si>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</si>
  <si>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</si>
  <si>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</si>
  <si>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</si>
  <si>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</si>
  <si>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</si>
  <si>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</si>
  <si>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</si>
  <si>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</si>
  <si>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</si>
  <si>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</si>
  <si>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</si>
  <si>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</si>
  <si>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</si>
  <si>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</si>
  <si>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</si>
  <si>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</si>
  <si>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</si>
  <si>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</si>
  <si>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</si>
  <si>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</si>
  <si>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</si>
  <si>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</si>
  <si>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</si>
  <si>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</si>
  <si>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</si>
  <si>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</si>
  <si>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</si>
  <si>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</si>
  <si>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</si>
  <si>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</si>
  <si>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</si>
  <si>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</si>
  <si>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</si>
  <si>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</si>
  <si>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</si>
  <si>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</si>
  <si>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</si>
  <si>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</si>
  <si>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</si>
  <si>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</si>
  <si>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</si>
  <si>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</si>
  <si>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</si>
  <si>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</si>
  <si>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</si>
  <si>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</si>
  <si>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</si>
  <si>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</si>
  <si>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</si>
  <si>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</si>
  <si>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</si>
  <si>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</si>
  <si>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</si>
  <si>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</si>
  <si>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</si>
  <si>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</si>
  <si>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</si>
  <si>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</si>
  <si>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</si>
  <si>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</si>
  <si>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</si>
  <si>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</si>
  <si>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</si>
  <si>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</si>
  <si>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</si>
  <si>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</si>
  <si>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</si>
  <si>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</si>
  <si>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</si>
  <si>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</si>
  <si>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</si>
  <si>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</si>
  <si>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</si>
  <si>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</si>
  <si>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</si>
  <si>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</si>
  <si>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</si>
  <si>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</si>
  <si>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</si>
  <si>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</si>
  <si>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</si>
  <si>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</si>
  <si>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</si>
  <si>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</si>
  <si>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</si>
  <si>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</si>
  <si>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</si>
  <si>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</si>
  <si>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</si>
  <si>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</si>
  <si>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</si>
  <si>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</si>
  <si>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</si>
  <si>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</si>
  <si>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</si>
  <si>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</si>
  <si>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</si>
  <si>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</si>
  <si>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</si>
  <si>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</si>
  <si>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</si>
  <si>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</si>
  <si>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</si>
  <si>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</si>
  <si>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</si>
  <si>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</si>
  <si>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</si>
  <si>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</si>
  <si>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</si>
  <si>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</si>
  <si>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</si>
  <si>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</si>
  <si>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</si>
  <si>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</si>
  <si>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</si>
  <si>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</si>
  <si>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</si>
  <si>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</si>
  <si>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</si>
  <si>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</si>
  <si>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</si>
  <si>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</si>
  <si>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</si>
  <si>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</si>
  <si>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</si>
  <si>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</si>
  <si>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</si>
  <si>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</si>
  <si>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</si>
  <si>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</si>
  <si>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</si>
  <si>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</si>
  <si>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</si>
  <si>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</si>
  <si>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</si>
  <si>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</si>
  <si>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</si>
  <si>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</si>
  <si>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</si>
  <si>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</si>
  <si>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</si>
  <si>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</si>
  <si>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</si>
  <si>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</si>
  <si>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</si>
  <si>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</si>
  <si>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</si>
  <si>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</si>
  <si>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</si>
  <si>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</si>
  <si>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</si>
  <si>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</si>
  <si>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</si>
  <si>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</si>
  <si>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</si>
  <si>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</si>
  <si>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</si>
  <si>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</si>
  <si>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</si>
  <si>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</si>
  <si>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</si>
  <si>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</si>
  <si>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</si>
  <si>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</si>
  <si>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</si>
  <si>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</si>
  <si>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</si>
  <si>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</si>
  <si>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</si>
  <si>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</si>
  <si>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</si>
  <si>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</si>
  <si>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</si>
  <si>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</si>
  <si>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</si>
  <si>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</si>
  <si>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</si>
  <si>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</si>
  <si>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</si>
  <si>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</si>
  <si>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</si>
  <si>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</si>
  <si>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</si>
  <si>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</si>
  <si>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</si>
  <si>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</si>
  <si>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</si>
  <si>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</si>
  <si>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</si>
  <si>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</si>
  <si>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</si>
  <si>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</si>
  <si>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</si>
  <si>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</si>
  <si>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</si>
  <si>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</si>
  <si>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</si>
  <si>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</si>
  <si>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</si>
  <si>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</si>
  <si>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</si>
  <si>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</si>
  <si>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</si>
  <si>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</si>
  <si>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</si>
  <si>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</si>
  <si>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</si>
  <si>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</si>
  <si>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</si>
  <si>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</si>
  <si>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</si>
  <si>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</si>
  <si>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</si>
  <si>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</si>
  <si>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</si>
  <si>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</si>
  <si>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</si>
  <si>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</si>
  <si>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</si>
  <si>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</si>
  <si>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</si>
  <si>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</si>
  <si>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</si>
  <si>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</si>
  <si>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</si>
  <si>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</si>
  <si>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</si>
  <si>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</si>
  <si>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</si>
  <si>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</si>
  <si>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</si>
  <si>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</si>
  <si>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</si>
  <si>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</si>
  <si>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</si>
  <si>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</si>
  <si>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</si>
  <si>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</si>
  <si>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</si>
  <si>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</si>
  <si>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</si>
  <si>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</si>
  <si>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</si>
  <si>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</si>
  <si>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</si>
  <si>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</si>
  <si>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</si>
  <si>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</si>
  <si>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</si>
  <si>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</si>
  <si>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</si>
  <si>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</si>
  <si>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</si>
  <si>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</si>
  <si>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</si>
  <si>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</si>
  <si>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</si>
  <si>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</si>
  <si>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</si>
  <si>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</si>
  <si>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</si>
  <si>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</si>
  <si>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</si>
  <si>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</si>
  <si>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</si>
  <si>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</si>
  <si>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</si>
  <si>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</si>
  <si>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</si>
  <si>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</si>
  <si>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</si>
  <si>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</si>
  <si>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</si>
  <si>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</si>
  <si>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</si>
  <si>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</si>
  <si>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</si>
  <si>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</si>
  <si>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</si>
  <si>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</si>
  <si>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</si>
  <si>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</si>
  <si>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</si>
  <si>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</si>
  <si>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</si>
  <si>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</si>
  <si>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</si>
  <si>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</si>
  <si>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</si>
  <si>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</si>
  <si>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</si>
  <si>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</si>
  <si>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</si>
  <si>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</si>
  <si>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</si>
  <si>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</si>
  <si>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</si>
  <si>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</si>
  <si>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</si>
  <si>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</si>
  <si>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</si>
  <si>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</si>
  <si>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</si>
  <si>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</si>
  <si>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</si>
  <si>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</si>
  <si>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</si>
  <si>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</si>
  <si>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</si>
  <si>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</si>
  <si>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</si>
  <si>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</si>
  <si>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</si>
  <si>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</si>
  <si>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</si>
  <si>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</si>
  <si>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</si>
  <si>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</si>
  <si>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</si>
  <si>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</si>
  <si>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</si>
  <si>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</si>
  <si>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</si>
  <si>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</si>
  <si>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</si>
  <si>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</si>
  <si>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</si>
  <si>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</si>
  <si>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</si>
  <si>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</si>
  <si>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</si>
  <si>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</si>
  <si>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</si>
  <si>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</si>
  <si>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</si>
  <si>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</si>
  <si>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</si>
  <si>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</si>
  <si>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</si>
  <si>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</si>
  <si>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</si>
  <si>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</si>
  <si>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</si>
  <si>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</si>
  <si>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</si>
  <si>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</si>
  <si>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</si>
  <si>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</si>
  <si>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</si>
  <si>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</si>
  <si>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</si>
  <si>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</si>
  <si>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</si>
  <si>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</si>
  <si>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</si>
  <si>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</si>
  <si>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</si>
  <si>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</si>
  <si>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</si>
  <si>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</si>
  <si>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</si>
  <si>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</si>
  <si>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</si>
  <si>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</si>
  <si>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</si>
  <si>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</si>
  <si>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</si>
  <si>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</si>
  <si>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</si>
  <si>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</si>
  <si>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</si>
  <si>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</si>
  <si>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</si>
  <si>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</si>
  <si>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</si>
  <si>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</si>
  <si>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</si>
  <si>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</si>
  <si>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</si>
  <si>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</si>
  <si>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</si>
  <si>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</si>
  <si>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</si>
  <si>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</si>
  <si>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</si>
  <si>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</si>
  <si>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</si>
  <si>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</si>
  <si>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</si>
  <si>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</si>
  <si>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</si>
  <si>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</si>
  <si>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</si>
  <si>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</si>
  <si>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</si>
  <si>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</si>
  <si>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</si>
  <si>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</si>
  <si>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</si>
  <si>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</si>
  <si>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</si>
  <si>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</si>
  <si>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</si>
  <si>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</si>
  <si>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</si>
  <si>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</si>
  <si>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</si>
  <si>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</si>
  <si>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</si>
  <si>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</si>
  <si>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</si>
  <si>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</si>
  <si>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</si>
  <si>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</si>
  <si>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</si>
  <si>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</si>
  <si>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</si>
  <si>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</si>
  <si>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</si>
  <si>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</si>
  <si>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</si>
  <si>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</si>
  <si>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</si>
  <si>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</si>
  <si>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</si>
  <si>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</si>
  <si>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</si>
  <si>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</si>
  <si>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</si>
  <si>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</si>
  <si>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</si>
  <si>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</si>
  <si>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</si>
  <si>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</si>
  <si>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</si>
  <si>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</si>
  <si>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</si>
  <si>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</si>
  <si>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</si>
  <si>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</si>
  <si>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</si>
  <si>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</si>
  <si>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</si>
  <si>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</si>
  <si>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</si>
  <si>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</si>
  <si>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</si>
  <si>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</si>
  <si>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</si>
  <si>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</si>
  <si>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</si>
  <si>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</si>
  <si>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</si>
  <si>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</si>
  <si>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</si>
  <si>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</si>
  <si>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</si>
  <si>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</si>
  <si>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</si>
  <si>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</si>
  <si>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</si>
  <si>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</si>
  <si>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</si>
  <si>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</si>
  <si>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</si>
  <si>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</si>
  <si>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</si>
  <si>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</si>
  <si>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</si>
  <si>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</si>
  <si>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</si>
  <si>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</si>
  <si>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</si>
  <si>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</si>
  <si>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</si>
  <si>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</si>
  <si>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</si>
  <si>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</si>
  <si>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</si>
  <si>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</si>
  <si>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</si>
  <si>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</si>
  <si>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</si>
  <si>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</si>
  <si>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</si>
  <si>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</si>
  <si>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</si>
  <si>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</si>
  <si>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</si>
  <si>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</si>
  <si>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</si>
  <si>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</si>
  <si>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</si>
  <si>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</si>
  <si>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</si>
  <si>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</si>
  <si>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</si>
  <si>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</si>
  <si>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</si>
  <si>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</si>
  <si>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</si>
  <si>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</si>
  <si>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</si>
  <si>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</si>
  <si>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</si>
  <si>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</si>
  <si>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</si>
  <si>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</si>
  <si>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</si>
  <si>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</si>
  <si>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</si>
  <si>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</si>
  <si>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</si>
  <si>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</si>
  <si>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</si>
  <si>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</si>
  <si>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</si>
  <si>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</si>
  <si>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</si>
  <si>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</si>
  <si>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</si>
  <si>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</si>
  <si>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</si>
  <si>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</si>
  <si>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</si>
  <si>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</si>
  <si>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</si>
  <si>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</si>
  <si>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</si>
  <si>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</si>
  <si>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</si>
  <si>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</si>
  <si>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</si>
  <si>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</si>
  <si>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</si>
  <si>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</si>
  <si>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</si>
  <si>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</si>
  <si>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</si>
  <si>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</si>
  <si>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</si>
  <si>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</si>
  <si>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</si>
  <si>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</si>
  <si>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</si>
  <si>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</si>
  <si>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</si>
  <si>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</si>
  <si>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</si>
  <si>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</si>
  <si>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</si>
  <si>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</si>
  <si>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</si>
  <si>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</si>
  <si>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</si>
  <si>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</si>
  <si>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</si>
  <si>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</si>
  <si>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</si>
  <si>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</si>
  <si>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</si>
  <si>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</si>
  <si>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</si>
  <si>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</si>
  <si>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</si>
  <si>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</si>
  <si>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</si>
  <si>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</si>
  <si>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</si>
  <si>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</si>
  <si>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</si>
  <si>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</si>
  <si>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</si>
  <si>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</si>
  <si>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</si>
  <si>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</si>
  <si>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</si>
  <si>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</si>
  <si>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</si>
  <si>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</si>
  <si>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</si>
  <si>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</si>
  <si>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</si>
  <si>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</si>
  <si>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</si>
  <si>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</si>
  <si>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</si>
  <si>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</si>
  <si>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</si>
  <si>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</si>
  <si>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</si>
  <si>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</si>
  <si>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</si>
  <si>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</si>
  <si>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</si>
  <si>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</si>
  <si>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</si>
  <si>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</si>
  <si>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</si>
  <si>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</si>
  <si>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</si>
  <si>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</si>
  <si>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</si>
  <si>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</si>
  <si>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</si>
  <si>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</si>
  <si>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</si>
  <si>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</si>
  <si>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</si>
  <si>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</si>
  <si>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</si>
  <si>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</si>
  <si>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</si>
  <si>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</si>
  <si>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</si>
  <si>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</si>
  <si>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</si>
  <si>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</si>
  <si>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</si>
  <si>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</si>
  <si>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</si>
  <si>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</si>
  <si>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</si>
  <si>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</si>
  <si>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</si>
  <si>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</si>
  <si>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</si>
  <si>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</si>
  <si>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</si>
  <si>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</si>
  <si>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</si>
  <si>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</si>
  <si>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</si>
  <si>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</si>
  <si>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</si>
  <si>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</si>
  <si>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</si>
  <si>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</si>
  <si>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</si>
  <si>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</si>
  <si>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</si>
  <si>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</si>
  <si>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</si>
  <si>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</si>
  <si>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</si>
  <si>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</si>
  <si>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</si>
  <si>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</si>
  <si>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</si>
  <si>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</si>
  <si>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</si>
  <si>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</si>
  <si>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</si>
  <si>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</si>
  <si>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</si>
  <si>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</si>
  <si>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</si>
  <si>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</si>
  <si>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</si>
  <si>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</si>
  <si>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</si>
  <si>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</si>
  <si>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</si>
  <si>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</si>
  <si>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</si>
  <si>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</si>
  <si>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</si>
  <si>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</si>
  <si>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</si>
  <si>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</si>
  <si>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</si>
  <si>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</si>
  <si>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</si>
  <si>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</si>
  <si>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</si>
  <si>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</si>
  <si>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</si>
  <si>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</si>
  <si>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</si>
  <si>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</si>
  <si>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</si>
  <si>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</si>
  <si>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</si>
  <si>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</si>
  <si>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</si>
  <si>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</si>
  <si>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</si>
  <si>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</si>
  <si>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</si>
  <si>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</si>
  <si>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</si>
  <si>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</si>
  <si>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</si>
  <si>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</si>
  <si>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</si>
  <si>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</si>
  <si>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</si>
  <si>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</si>
  <si>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</si>
  <si>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</si>
  <si>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</si>
  <si>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</si>
  <si>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</si>
  <si>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</si>
  <si>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</si>
  <si>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</si>
  <si>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</si>
  <si>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</si>
  <si>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</si>
  <si>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</si>
  <si>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</si>
  <si>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</si>
  <si>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</si>
  <si>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</si>
  <si>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</si>
  <si>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</si>
  <si>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</si>
  <si>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</si>
  <si>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</si>
  <si>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</si>
  <si>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</si>
  <si>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</si>
  <si>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</si>
  <si>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</si>
  <si>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</si>
  <si>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</si>
  <si>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</si>
  <si>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</si>
  <si>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</si>
  <si>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</si>
  <si>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</si>
  <si>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</si>
  <si>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</si>
  <si>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</si>
  <si>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</si>
  <si>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</si>
  <si>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</si>
  <si>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</si>
  <si>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</si>
  <si>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</si>
  <si>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</si>
  <si>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</si>
  <si>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</si>
  <si>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</si>
  <si>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</si>
  <si>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</si>
  <si>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</si>
  <si>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</si>
  <si>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</si>
  <si>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</si>
  <si>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</si>
  <si>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</si>
  <si>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</si>
  <si>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</si>
  <si>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</si>
  <si>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</si>
  <si>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</si>
  <si>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</si>
  <si>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</si>
  <si>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</si>
  <si>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</si>
  <si>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</si>
  <si>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</si>
  <si>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</si>
  <si>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</si>
  <si>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</si>
  <si>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</si>
  <si>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</si>
  <si>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</si>
  <si>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</si>
  <si>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</si>
  <si>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</si>
  <si>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</si>
  <si>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</si>
  <si>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</si>
  <si>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</si>
  <si>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</si>
  <si>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</si>
  <si>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</si>
  <si>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</si>
  <si>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</si>
  <si>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</si>
  <si>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</si>
  <si>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</si>
  <si>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</si>
  <si>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</si>
  <si>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</si>
  <si>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</si>
  <si>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</si>
  <si>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</si>
  <si>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</si>
  <si>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</si>
  <si>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</si>
  <si>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</si>
  <si>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</si>
  <si>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</si>
  <si>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</si>
  <si>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</si>
  <si>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</si>
  <si>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</si>
  <si>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</si>
  <si>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</si>
  <si>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</si>
  <si>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</si>
  <si>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</si>
  <si>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</si>
  <si>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</si>
  <si>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</si>
  <si>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</si>
  <si>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</si>
  <si>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</si>
  <si>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</si>
  <si>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</si>
  <si>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</si>
  <si>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</si>
  <si>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</si>
  <si>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</si>
  <si>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</si>
  <si>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</si>
  <si>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</si>
  <si>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</si>
  <si>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</si>
  <si>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</si>
  <si>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</si>
  <si>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</si>
  <si>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</si>
  <si>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</si>
  <si>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</si>
  <si>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</si>
  <si>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</si>
  <si>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</si>
  <si>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</si>
  <si>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</si>
  <si>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</si>
  <si>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</si>
  <si>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</si>
  <si>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</si>
  <si>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</si>
  <si>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</si>
  <si>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</si>
  <si>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</si>
  <si>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</si>
  <si>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</si>
  <si>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</si>
  <si>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</si>
  <si>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</si>
  <si>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</si>
  <si>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</si>
  <si>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</si>
  <si>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</si>
  <si>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</si>
  <si>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</si>
  <si>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</si>
  <si>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</si>
  <si>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</si>
  <si>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</si>
  <si>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</si>
  <si>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</si>
  <si>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</si>
  <si>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</si>
  <si>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</si>
  <si>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</si>
  <si>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</si>
  <si>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</si>
  <si>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</si>
  <si>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</si>
  <si>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</si>
  <si>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</si>
  <si>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</si>
  <si>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</si>
  <si>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</si>
  <si>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</si>
  <si>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</si>
  <si>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</si>
  <si>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</si>
  <si>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</si>
  <si>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</si>
  <si>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</si>
  <si>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</si>
  <si>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</si>
  <si>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</si>
  <si>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</si>
  <si>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</si>
  <si>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</si>
  <si>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</si>
  <si>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</si>
  <si>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</si>
  <si>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</si>
  <si>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</si>
  <si>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</si>
  <si>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</si>
  <si>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</si>
  <si>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</si>
  <si>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</si>
  <si>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</si>
  <si>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</si>
  <si>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</si>
  <si>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</si>
  <si>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</si>
  <si>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</si>
  <si>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</si>
  <si>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</si>
  <si>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</si>
  <si>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</si>
  <si>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</si>
  <si>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</si>
  <si>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</si>
  <si>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</si>
  <si>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</si>
  <si>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</si>
  <si>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</si>
  <si>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</si>
  <si>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</si>
  <si>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</si>
  <si>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</si>
  <si>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</si>
  <si>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</si>
  <si>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</si>
  <si>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</si>
  <si>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</si>
  <si>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</si>
  <si>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</si>
  <si>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</si>
  <si>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</si>
  <si>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</si>
  <si>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</si>
  <si>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</si>
  <si>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</si>
  <si>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</si>
  <si>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</si>
  <si>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</si>
  <si>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</si>
  <si>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</si>
  <si>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</si>
  <si>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</si>
  <si>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</si>
  <si>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</si>
  <si>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</si>
  <si>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</si>
  <si>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</si>
  <si>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</si>
  <si>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</si>
  <si>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</si>
  <si>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</si>
  <si>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</si>
  <si>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</si>
  <si>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</si>
  <si>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</si>
  <si>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</si>
  <si>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</si>
  <si>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</si>
  <si>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</si>
  <si>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</si>
  <si>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</si>
  <si>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</si>
  <si>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</si>
  <si>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</si>
  <si>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</si>
  <si>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</si>
  <si>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</si>
  <si>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</si>
  <si>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</si>
  <si>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</si>
  <si>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</si>
  <si>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</si>
  <si>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</si>
  <si>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</si>
  <si>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</si>
  <si>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</si>
  <si>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</si>
  <si>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</si>
  <si>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</si>
  <si>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</si>
  <si>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</si>
  <si>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</si>
  <si>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</si>
  <si>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</si>
  <si>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</si>
  <si>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</si>
  <si>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</si>
  <si>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</si>
  <si>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</si>
  <si>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</si>
  <si>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</si>
  <si>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</si>
  <si>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</si>
  <si>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</si>
  <si>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</si>
  <si>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</si>
  <si>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</si>
  <si>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</si>
  <si>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</si>
  <si>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</si>
  <si>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</si>
  <si>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</si>
  <si>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</si>
  <si>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</si>
  <si>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</si>
  <si>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</si>
  <si>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</si>
  <si>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</si>
  <si>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</si>
  <si>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</si>
  <si>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</si>
  <si>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</si>
  <si>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</si>
  <si>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</si>
  <si>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</si>
  <si>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</si>
  <si>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</si>
  <si>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</si>
  <si>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</si>
  <si>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</si>
  <si>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</si>
  <si>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</si>
  <si>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</si>
  <si>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</si>
  <si>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</si>
  <si>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</si>
  <si>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</si>
  <si>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</si>
  <si>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</si>
  <si>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</si>
  <si>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</si>
  <si>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</si>
  <si>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</si>
  <si>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</si>
  <si>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</si>
  <si>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</si>
  <si>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</si>
  <si>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</si>
  <si>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</si>
  <si>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</si>
  <si>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</si>
  <si>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</si>
  <si>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</si>
  <si>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</si>
  <si>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</si>
  <si>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</si>
  <si>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</si>
  <si>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</si>
  <si>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</si>
  <si>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</si>
  <si>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</si>
  <si>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</si>
  <si>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</si>
  <si>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</si>
  <si>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</si>
  <si>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</si>
  <si>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</si>
  <si>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</si>
  <si>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</si>
  <si>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</si>
  <si>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</si>
  <si>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</si>
  <si>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</si>
  <si>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</si>
  <si>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</si>
  <si>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</si>
  <si>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</si>
  <si>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</si>
  <si>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</si>
  <si>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</si>
  <si>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</si>
  <si>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</si>
  <si>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</si>
  <si>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</si>
  <si>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</si>
  <si>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</si>
  <si>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</si>
  <si>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</si>
  <si>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</si>
  <si>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</si>
  <si>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</si>
  <si>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</si>
  <si>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</si>
  <si>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</si>
  <si>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</si>
  <si>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</si>
  <si>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</si>
  <si>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</si>
  <si>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</si>
  <si>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</si>
  <si>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</si>
  <si>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</si>
  <si>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</si>
  <si>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</si>
  <si>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</si>
  <si>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</si>
  <si>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</si>
  <si>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</si>
  <si>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</si>
  <si>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</si>
  <si>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</si>
  <si>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</si>
  <si>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</si>
  <si>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</si>
  <si>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</si>
  <si>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</si>
  <si>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</si>
  <si>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</si>
  <si>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</si>
  <si>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</si>
  <si>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</si>
  <si>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</si>
  <si>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</si>
  <si>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</si>
  <si>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</si>
  <si>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</si>
  <si>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</si>
  <si>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</si>
  <si>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</si>
  <si>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</si>
  <si>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</si>
  <si>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</si>
  <si>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</si>
  <si>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</si>
  <si>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</si>
  <si>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</si>
  <si>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</si>
  <si>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</si>
  <si>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</si>
  <si>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</si>
  <si>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</si>
  <si>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</si>
  <si>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</si>
  <si>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</si>
  <si>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</si>
  <si>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</si>
  <si>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</si>
  <si>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</si>
  <si>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</si>
  <si>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</si>
  <si>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</si>
  <si>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</si>
  <si>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</si>
  <si>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</si>
  <si>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</si>
  <si>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</si>
  <si>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</si>
  <si>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</si>
  <si>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</si>
  <si>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</si>
  <si>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</si>
  <si>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</si>
  <si>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</si>
  <si>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</si>
  <si>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</si>
  <si>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</si>
  <si>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</si>
  <si>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</si>
  <si>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</si>
  <si>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</si>
  <si>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</si>
  <si>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</si>
  <si>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</si>
  <si>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</si>
  <si>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</si>
  <si>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</si>
  <si>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</si>
  <si>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</si>
  <si>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</si>
  <si>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</si>
  <si>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</si>
  <si>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</si>
  <si>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</si>
  <si>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</si>
  <si>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</si>
  <si>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</si>
  <si>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</si>
  <si>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</si>
  <si>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</si>
  <si>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</si>
  <si>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</si>
  <si>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</si>
  <si>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</si>
  <si>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</si>
  <si>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</si>
  <si>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</si>
  <si>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</si>
  <si>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</si>
  <si>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</si>
  <si>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</si>
  <si>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</si>
  <si>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</si>
  <si>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</si>
  <si>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</si>
  <si>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</si>
  <si>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</si>
  <si>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</si>
  <si>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</si>
  <si>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</si>
  <si>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</si>
  <si>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</si>
  <si>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</si>
  <si>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</si>
  <si>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</si>
  <si>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</si>
  <si>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</si>
  <si>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</si>
  <si>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</si>
  <si>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</si>
  <si>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</si>
  <si>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</si>
  <si>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</si>
  <si>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</si>
  <si>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</si>
  <si>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</si>
  <si>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</si>
  <si>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</si>
  <si>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</si>
  <si>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</si>
  <si>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</si>
  <si>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</si>
  <si>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</si>
  <si>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</si>
  <si>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</si>
  <si>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</si>
  <si>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</si>
  <si>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</si>
  <si>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</si>
  <si>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</si>
  <si>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</si>
  <si>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</si>
  <si>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</si>
  <si>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</si>
  <si>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</si>
  <si>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</si>
  <si>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</si>
  <si>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</si>
  <si>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</si>
  <si>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</si>
  <si>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</si>
  <si>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</si>
  <si>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</si>
  <si>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</si>
  <si>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</si>
  <si>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</si>
  <si>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</si>
  <si>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</si>
  <si>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</si>
  <si>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</si>
  <si>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</si>
  <si>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</si>
  <si>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</si>
  <si>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</si>
  <si>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</si>
  <si>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</si>
  <si>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</si>
  <si>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</si>
  <si>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</si>
  <si>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</si>
  <si>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</si>
  <si>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</si>
  <si>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</si>
  <si>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</si>
  <si>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</si>
  <si>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</si>
  <si>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</si>
  <si>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</si>
  <si>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</si>
  <si>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</si>
  <si>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</si>
  <si>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</si>
  <si>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</si>
  <si>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</si>
  <si>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</si>
  <si>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</si>
  <si>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</si>
  <si>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</si>
  <si>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</si>
  <si>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</si>
  <si>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</si>
  <si>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</si>
  <si>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</si>
  <si>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</si>
  <si>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</si>
  <si>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</si>
  <si>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</si>
  <si>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</si>
  <si>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</si>
  <si>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</si>
  <si>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</si>
  <si>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</si>
  <si>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</si>
  <si>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</si>
  <si>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</si>
  <si>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</si>
  <si>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</si>
  <si>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</si>
  <si>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</si>
  <si>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</si>
  <si>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</si>
  <si>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</si>
  <si>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</si>
  <si>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</si>
  <si>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</si>
  <si>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</si>
  <si>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</si>
  <si>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</si>
  <si>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</si>
  <si>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</si>
  <si>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</si>
  <si>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</si>
  <si>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</si>
  <si>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</si>
  <si>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</si>
  <si>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</si>
  <si>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</si>
  <si>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</si>
  <si>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</si>
  <si>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</si>
  <si>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</si>
  <si>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</si>
  <si>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</si>
  <si>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</si>
  <si>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</si>
  <si>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</si>
  <si>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</si>
  <si>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</si>
  <si>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</si>
  <si>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</si>
  <si>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</si>
  <si>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</si>
  <si>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</si>
  <si>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</si>
  <si>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</si>
  <si>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</si>
  <si>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</si>
  <si>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</si>
  <si>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</si>
  <si>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</si>
  <si>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</si>
  <si>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</si>
  <si>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</si>
  <si>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</si>
  <si>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</si>
  <si>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</si>
  <si>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</si>
  <si>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</si>
  <si>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</si>
  <si>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</si>
  <si>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</si>
  <si>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</si>
  <si>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</si>
  <si>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</si>
  <si>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</si>
  <si>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</si>
  <si>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</si>
  <si>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</si>
  <si>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</si>
  <si>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</si>
  <si>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</si>
  <si>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</si>
  <si>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</si>
  <si>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</si>
  <si>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</si>
  <si>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</si>
  <si>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</si>
  <si>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</si>
  <si>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</si>
  <si>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</si>
  <si>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</si>
  <si>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</si>
  <si>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</si>
  <si>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</si>
  <si>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</si>
  <si>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</si>
  <si>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</si>
  <si>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</si>
  <si>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</si>
  <si>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</si>
  <si>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</si>
  <si>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</si>
  <si>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</si>
  <si>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</si>
  <si>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</si>
  <si>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</si>
  <si>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</si>
  <si>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</si>
  <si>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</si>
  <si>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</si>
  <si>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</si>
  <si>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</si>
  <si>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</si>
  <si>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</si>
  <si>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</si>
  <si>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</si>
  <si>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</si>
  <si>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</si>
  <si>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</si>
  <si>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</si>
  <si>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</si>
  <si>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</si>
  <si>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</si>
  <si>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</si>
  <si>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</si>
  <si>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</si>
  <si>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</si>
  <si>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</si>
  <si>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</si>
  <si>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</si>
  <si>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</si>
  <si>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</si>
  <si>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</si>
  <si>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</si>
  <si>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</si>
  <si>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</si>
  <si>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</si>
  <si>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</si>
  <si>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</si>
  <si>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</si>
  <si>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</si>
  <si>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</si>
  <si>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</si>
  <si>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</si>
  <si>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</si>
  <si>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</si>
  <si>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</si>
  <si>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</si>
  <si>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</si>
  <si>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</si>
  <si>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</si>
  <si>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</si>
  <si>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</si>
  <si>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</si>
  <si>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</si>
  <si>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</si>
  <si>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</si>
  <si>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</si>
  <si>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</si>
  <si>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</si>
  <si>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</si>
  <si>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</si>
  <si>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</si>
  <si>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</si>
  <si>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</si>
  <si>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</si>
  <si>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</si>
  <si>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</si>
  <si>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</si>
  <si>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</si>
  <si>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</si>
  <si>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</si>
  <si>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</si>
  <si>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</si>
  <si>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</si>
  <si>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</si>
  <si>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</si>
  <si>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</si>
  <si>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</si>
  <si>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</si>
  <si>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</si>
  <si>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</si>
  <si>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</si>
  <si>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</si>
  <si>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</si>
  <si>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</si>
  <si>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</si>
  <si>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</si>
  <si>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</si>
  <si>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</si>
  <si>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</si>
  <si>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</si>
  <si>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</si>
  <si>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</si>
  <si>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</si>
  <si>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</si>
  <si>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</si>
  <si>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</si>
  <si>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</si>
  <si>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</si>
  <si>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</si>
  <si>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</si>
  <si>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</si>
  <si>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</si>
  <si>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</si>
  <si>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</si>
  <si>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</si>
  <si>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</si>
  <si>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</si>
  <si>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</si>
  <si>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</si>
  <si>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</si>
  <si>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</si>
  <si>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</si>
  <si>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</si>
  <si>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</si>
  <si>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</si>
  <si>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</si>
  <si>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</si>
  <si>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</si>
  <si>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</si>
  <si>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</si>
  <si>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</si>
  <si>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</si>
  <si>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</si>
  <si>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</si>
  <si>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</si>
  <si>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</si>
  <si>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</si>
  <si>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</si>
  <si>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</si>
  <si>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</si>
  <si>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</si>
  <si>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</si>
  <si>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</si>
  <si>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</si>
  <si>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</si>
  <si>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</si>
  <si>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</si>
  <si>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</si>
  <si>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</si>
  <si>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</si>
  <si>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</si>
  <si>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</si>
  <si>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</si>
  <si>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</si>
  <si>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</si>
  <si>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</si>
  <si>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</si>
  <si>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</si>
  <si>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</si>
  <si>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</si>
  <si>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</si>
  <si>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</si>
  <si>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</si>
  <si>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</si>
  <si>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</si>
  <si>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</si>
  <si>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</si>
  <si>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</si>
  <si>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</si>
  <si>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</si>
  <si>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</si>
  <si>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</si>
  <si>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</si>
  <si>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</si>
  <si>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</si>
  <si>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</si>
  <si>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</si>
  <si>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</si>
  <si>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</si>
  <si>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</si>
  <si>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</si>
  <si>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</si>
  <si>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</si>
  <si>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</si>
  <si>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</si>
  <si>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</si>
  <si>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</si>
  <si>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</si>
  <si>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</si>
  <si>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</si>
  <si>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</si>
  <si>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</si>
  <si>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</si>
  <si>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</si>
  <si>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</si>
  <si>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</si>
  <si>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</si>
  <si>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</si>
  <si>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</si>
  <si>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</si>
  <si>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</si>
  <si>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</si>
  <si>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</si>
  <si>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</si>
  <si>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</si>
  <si>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</si>
  <si>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</si>
  <si>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</si>
  <si>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</si>
  <si>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</si>
  <si>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</si>
  <si>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</si>
  <si>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</si>
  <si>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</si>
  <si>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</si>
  <si>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</si>
  <si>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</si>
  <si>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</si>
  <si>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</si>
  <si>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</si>
  <si>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</si>
  <si>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</si>
  <si>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</si>
  <si>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</si>
  <si>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</si>
  <si>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</si>
  <si>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</si>
  <si>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</si>
  <si>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</si>
  <si>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</si>
  <si>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</si>
  <si>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</si>
  <si>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</si>
  <si>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</si>
  <si>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</si>
  <si>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</si>
  <si>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</si>
  <si>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</si>
  <si>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</si>
  <si>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</si>
  <si>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</si>
  <si>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</si>
  <si>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</si>
  <si>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</si>
  <si>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</si>
  <si>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</si>
  <si>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</si>
  <si>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</si>
  <si>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</si>
  <si>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</si>
  <si>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</si>
  <si>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</si>
  <si>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</si>
  <si>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</si>
  <si>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</si>
  <si>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</si>
  <si>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</si>
  <si>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</si>
  <si>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</si>
  <si>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</si>
  <si>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</si>
  <si>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</si>
  <si>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</si>
  <si>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</si>
  <si>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</si>
  <si>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</si>
  <si>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</si>
  <si>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</si>
  <si>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</si>
  <si>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</si>
  <si>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</si>
  <si>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</si>
  <si>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</si>
  <si>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</si>
  <si>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</si>
  <si>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</si>
  <si>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</si>
  <si>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</si>
  <si>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</si>
  <si>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</si>
  <si>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</si>
  <si>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</si>
  <si>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</si>
  <si>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</si>
  <si>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</si>
  <si>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</si>
  <si>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</si>
  <si>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</si>
  <si>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</si>
  <si>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</si>
  <si>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</si>
  <si>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</si>
  <si>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</si>
  <si>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</si>
  <si>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</si>
  <si>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</si>
  <si>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</si>
  <si>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</si>
  <si>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</si>
  <si>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</si>
  <si>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</si>
  <si>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</si>
  <si>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</si>
  <si>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</si>
  <si>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</si>
  <si>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</si>
  <si>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</si>
  <si>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</si>
  <si>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</si>
  <si>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</si>
  <si>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</si>
  <si>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</si>
  <si>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</si>
  <si>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</si>
  <si>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</si>
  <si>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</si>
  <si>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</si>
  <si>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</si>
  <si>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</si>
  <si>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</si>
  <si>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</si>
  <si>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</si>
  <si>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</si>
  <si>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</si>
  <si>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</si>
  <si>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</si>
  <si>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</si>
  <si>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</si>
  <si>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</si>
  <si>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</si>
  <si>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</si>
  <si>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</si>
  <si>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</si>
  <si>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</si>
  <si>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</si>
  <si>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</si>
  <si>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</si>
  <si>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</si>
  <si>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</si>
  <si>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</si>
  <si>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</si>
  <si>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</si>
  <si>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</si>
  <si>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</si>
  <si>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</si>
  <si>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</si>
  <si>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</si>
  <si>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</si>
  <si>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</si>
  <si>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</si>
  <si>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</si>
  <si>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</si>
  <si>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</si>
  <si>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</si>
  <si>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</si>
  <si>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</si>
  <si>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</si>
  <si>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</si>
  <si>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</si>
  <si>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</si>
  <si>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</si>
  <si>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</si>
  <si>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</si>
  <si>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</si>
  <si>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</si>
  <si>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</si>
  <si>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</si>
  <si>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</si>
  <si>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</si>
  <si>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</si>
  <si>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</si>
  <si>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</si>
  <si>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</si>
  <si>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</si>
  <si>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</si>
  <si>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</si>
  <si>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</si>
  <si>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</si>
  <si>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</si>
  <si>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</si>
  <si>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</si>
  <si>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</si>
  <si>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</si>
  <si>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</si>
  <si>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</si>
  <si>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</si>
  <si>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</si>
  <si>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</si>
  <si>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</si>
  <si>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</si>
  <si>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</si>
  <si>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</si>
  <si>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</si>
  <si>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</si>
  <si>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</si>
  <si>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</si>
  <si>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</si>
  <si>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</si>
  <si>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</si>
  <si>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</si>
  <si>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</si>
  <si>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</si>
  <si>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</si>
  <si>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</si>
  <si>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</si>
  <si>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</si>
  <si>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</si>
  <si>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</si>
  <si>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</si>
  <si>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</si>
  <si>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</si>
  <si>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</si>
  <si>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</si>
  <si>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</si>
  <si>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</si>
  <si>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</si>
  <si>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</si>
  <si>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</si>
  <si>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</si>
  <si>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</si>
  <si>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</si>
  <si>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</si>
  <si>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</si>
  <si>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</si>
  <si>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</si>
  <si>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</si>
  <si>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</si>
  <si>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</si>
  <si>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</si>
  <si>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</si>
  <si>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</si>
  <si>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</si>
  <si>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</si>
  <si>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</si>
  <si>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</si>
  <si>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</si>
  <si>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</si>
  <si>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</si>
  <si>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</si>
  <si>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</si>
  <si>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</si>
  <si>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</si>
  <si>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</si>
  <si>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</si>
  <si>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</si>
  <si>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</si>
  <si>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</si>
  <si>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</si>
  <si>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</si>
  <si>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</si>
  <si>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</si>
  <si>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</si>
  <si>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</si>
  <si>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</si>
  <si>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</si>
  <si>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</si>
  <si>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</si>
  <si>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</si>
  <si>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</si>
  <si>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</si>
  <si>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</si>
  <si>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</si>
  <si>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</si>
  <si>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</si>
  <si>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</si>
  <si>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</si>
  <si>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</si>
  <si>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</si>
  <si>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</si>
  <si>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</si>
  <si>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</si>
  <si>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</si>
  <si>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</si>
  <si>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</si>
  <si>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</si>
  <si>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</si>
  <si>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</si>
  <si>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</si>
  <si>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</si>
  <si>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</si>
  <si>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</si>
  <si>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</si>
  <si>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</si>
  <si>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</si>
  <si>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</si>
  <si>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</si>
  <si>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</si>
  <si>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</si>
  <si>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</si>
  <si>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</si>
  <si>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</si>
  <si>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</si>
  <si>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</si>
  <si>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</si>
  <si>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</si>
  <si>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</si>
  <si>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</si>
  <si>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</si>
  <si>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</si>
  <si>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</si>
  <si>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</si>
  <si>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</si>
  <si>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</si>
  <si>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</si>
  <si>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</si>
  <si>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Tracy city; California</t>
  </si>
  <si>
    <t>CA-511</t>
  </si>
  <si>
    <t>Stockton/San Joaquin County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</si>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</sst>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2" fillId="0" borderId="6" xfId="0" applyFont="1" applyBorder="1" applyAlignment="1">
      <alignment horizontal="left" vertical="top"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18428</c:v>
                </c:pt>
                <c:pt idx="1">
                  <c:v>33558</c:v>
                </c:pt>
                <c:pt idx="2">
                  <c:v>56929</c:v>
                </c:pt>
                <c:pt idx="3">
                  <c:v>82922</c:v>
                </c:pt>
                <c:pt idx="4">
                  <c:v>93000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0.8210332103321033</c:v>
                </c:pt>
                <c:pt idx="2">
                  <c:v>0.69643602121699744</c:v>
                </c:pt>
                <c:pt idx="3">
                  <c:v>0.456586274130935</c:v>
                </c:pt>
                <c:pt idx="4">
                  <c:v>0.12153590120836448</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4.7842170160295933E-2</c:v>
                </c:pt>
                <c:pt idx="1">
                  <c:v>4.4636251541307029E-2</c:v>
                </c:pt>
                <c:pt idx="2">
                  <c:v>7.8175092478421707E-2</c:v>
                </c:pt>
                <c:pt idx="3">
                  <c:v>3.551171393341554E-2</c:v>
                </c:pt>
                <c:pt idx="4">
                  <c:v>2.9839704069050555E-2</c:v>
                </c:pt>
                <c:pt idx="5">
                  <c:v>3.649815043156597E-2</c:v>
                </c:pt>
                <c:pt idx="6">
                  <c:v>3.6744759556103575E-2</c:v>
                </c:pt>
                <c:pt idx="7">
                  <c:v>5.1541307028360052E-2</c:v>
                </c:pt>
                <c:pt idx="8">
                  <c:v>4.5376078914919855E-2</c:v>
                </c:pt>
                <c:pt idx="9">
                  <c:v>8.2367447595561041E-2</c:v>
                </c:pt>
                <c:pt idx="10">
                  <c:v>0.10998766954377312</c:v>
                </c:pt>
                <c:pt idx="11">
                  <c:v>0.12922318125770654</c:v>
                </c:pt>
                <c:pt idx="12">
                  <c:v>5.1048088779284836E-2</c:v>
                </c:pt>
                <c:pt idx="13">
                  <c:v>6.6091245376078911E-2</c:v>
                </c:pt>
                <c:pt idx="14">
                  <c:v>8.6313193588162765E-2</c:v>
                </c:pt>
                <c:pt idx="15">
                  <c:v>6.8803945745992606E-2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Tracy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194</c:v>
                      </c:pt>
                      <c:pt idx="1">
                        <c:v>181</c:v>
                      </c:pt>
                      <c:pt idx="2">
                        <c:v>317</c:v>
                      </c:pt>
                      <c:pt idx="3">
                        <c:v>144</c:v>
                      </c:pt>
                      <c:pt idx="4">
                        <c:v>121</c:v>
                      </c:pt>
                      <c:pt idx="5">
                        <c:v>148</c:v>
                      </c:pt>
                      <c:pt idx="6">
                        <c:v>149</c:v>
                      </c:pt>
                      <c:pt idx="7">
                        <c:v>209</c:v>
                      </c:pt>
                      <c:pt idx="8">
                        <c:v>184</c:v>
                      </c:pt>
                      <c:pt idx="9">
                        <c:v>334</c:v>
                      </c:pt>
                      <c:pt idx="10">
                        <c:v>446</c:v>
                      </c:pt>
                      <c:pt idx="11">
                        <c:v>524</c:v>
                      </c:pt>
                      <c:pt idx="12">
                        <c:v>207</c:v>
                      </c:pt>
                      <c:pt idx="13">
                        <c:v>268</c:v>
                      </c:pt>
                      <c:pt idx="14">
                        <c:v>350</c:v>
                      </c:pt>
                      <c:pt idx="15">
                        <c:v>279</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Tracy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3.36</c:v>
                </c:pt>
                <c:pt idx="1">
                  <c:v>3.49</c:v>
                </c:pt>
                <c:pt idx="2">
                  <c:v>3.38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4.6500047598473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57-460E-BCD2-97CDB0600E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6632</c:v>
                </c:pt>
                <c:pt idx="1">
                  <c:v>11208</c:v>
                </c:pt>
                <c:pt idx="2">
                  <c:v>17620</c:v>
                </c:pt>
                <c:pt idx="3">
                  <c:v>24331</c:v>
                </c:pt>
                <c:pt idx="4">
                  <c:v>27007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0.6899879372738239</c:v>
                </c:pt>
                <c:pt idx="2">
                  <c:v>0.57209136331192001</c:v>
                </c:pt>
                <c:pt idx="3">
                  <c:v>0.3808740068104427</c:v>
                </c:pt>
                <c:pt idx="4">
                  <c:v>0.10998314906908882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0.58666271707335138</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7.0241048617025209E-2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0.19157996075091643</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0.151516273558707</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0.3153256563113267</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0.27133706076202468</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3.499092827785389E-2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3.5250120339171326E-2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7.9683045136446112E-2</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4.6358351538490022E-2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6.2132039841522567E-2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3.4065242344577334E-3</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8.142333469100603E-2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1.4848002369755989E-2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4.0322879253526865E-2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1.4922057244418113E-2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Tracy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0.30628571428571427</c:v>
                </c:pt>
                <c:pt idx="1">
                  <c:v>0.25492125984251968</c:v>
                </c:pt>
                <c:pt idx="2">
                  <c:v>0.23131935881627622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804</c:v>
                      </c:pt>
                      <c:pt idx="1">
                        <c:v>777</c:v>
                      </c:pt>
                      <c:pt idx="2" formatCode="#,##0">
                        <c:v>938</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0.12170918650720183</c:v>
                </c:pt>
                <c:pt idx="1">
                  <c:v>5.7540637612470844E-2</c:v>
                </c:pt>
                <c:pt idx="2">
                  <c:v>2.873329136890436E-2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3287</c:v>
                      </c:pt>
                      <c:pt idx="1">
                        <c:v>1554</c:v>
                      </c:pt>
                      <c:pt idx="2">
                        <c:v>776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0.15039186613005717</c:v>
                </c:pt>
                <c:pt idx="1">
                  <c:v>0.12643772592836017</c:v>
                </c:pt>
                <c:pt idx="2">
                  <c:v>0.16110637982745213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0.2263503495022241</c:v>
                </c:pt>
                <c:pt idx="1">
                  <c:v>0.2448241866579034</c:v>
                </c:pt>
                <c:pt idx="2">
                  <c:v>0.22494168178620358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0.18000423639059521</c:v>
                </c:pt>
                <c:pt idx="1">
                  <c:v>0.19014952349654946</c:v>
                </c:pt>
                <c:pt idx="2">
                  <c:v>0.19065427481763986</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0.23312857445456472</c:v>
                </c:pt>
                <c:pt idx="1">
                  <c:v>0.2270785409135721</c:v>
                </c:pt>
                <c:pt idx="2">
                  <c:v>0.21531454808012737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0.11755983901715739</c:v>
                </c:pt>
                <c:pt idx="1">
                  <c:v>0.12187808084127505</c:v>
                </c:pt>
                <c:pt idx="2">
                  <c:v>0.12170918650720183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4.7320482948527851E-2</c:v>
                </c:pt>
                <c:pt idx="1">
                  <c:v>4.39533355241538E-2</c:v>
                </c:pt>
                <c:pt idx="2">
                  <c:v>5.7540637612470844E-2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4.5244651556873544E-2</c:v>
                </c:pt>
                <c:pt idx="1">
                  <c:v>4.5678606638186001E-2</c:v>
                </c:pt>
                <c:pt idx="2">
                  <c:v>2.873329136890436E-2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0.69697098072442276</c:v>
                      </c:pt>
                      <c:pt idx="1">
                        <c:v>0.63317449884981925</c:v>
                      </c:pt>
                      <c:pt idx="2">
                        <c:v>0.61776576443144371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8.4431264562592673E-2</c:v>
                      </c:pt>
                      <c:pt idx="1">
                        <c:v>7.2461386789352614E-2</c:v>
                      </c:pt>
                      <c:pt idx="2">
                        <c:v>8.4089310178842525E-2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0.16246557932641389</c:v>
                      </c:pt>
                      <c:pt idx="1">
                        <c:v>0.16455800197173842</c:v>
                      </c:pt>
                      <c:pt idx="2">
                        <c:v>0.16351316325397119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0.13285320906587586</c:v>
                      </c:pt>
                      <c:pt idx="1">
                        <c:v>0.12980611238908971</c:v>
                      </c:pt>
                      <c:pt idx="2">
                        <c:v>0.10293627578035325</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0.17047235755136625</c:v>
                      </c:pt>
                      <c:pt idx="1">
                        <c:v>0.14516924088070982</c:v>
                      </c:pt>
                      <c:pt idx="2">
                        <c:v>0.14337023734587329</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8.6761279389959756E-2</c:v>
                      </c:pt>
                      <c:pt idx="1">
                        <c:v>7.4474203089056848E-2</c:v>
                      </c:pt>
                      <c:pt idx="2">
                        <c:v>7.2536749731551081E-2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3.3467485702181742E-2</c:v>
                      </c:pt>
                      <c:pt idx="1">
                        <c:v>2.472888596779494E-2</c:v>
                      </c:pt>
                      <c:pt idx="2">
                        <c:v>3.5916614211130446E-2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2.6519805126032619E-2</c:v>
                      </c:pt>
                      <c:pt idx="1">
                        <c:v>2.1976667762076896E-2</c:v>
                      </c:pt>
                      <c:pt idx="2">
                        <c:v>1.5403413929721924E-2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0.30302901927557718</c:v>
                      </c:pt>
                      <c:pt idx="1">
                        <c:v>0.36682550115018075</c:v>
                      </c:pt>
                      <c:pt idx="2">
                        <c:v>0.38223423556855629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6.5960601567464514E-2</c:v>
                      </c:pt>
                      <c:pt idx="1">
                        <c:v>5.3976339139007561E-2</c:v>
                      </c:pt>
                      <c:pt idx="2">
                        <c:v>7.7017069648609618E-2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6.3884770175810207E-2</c:v>
                      </c:pt>
                      <c:pt idx="1">
                        <c:v>8.0266184686164962E-2</c:v>
                      </c:pt>
                      <c:pt idx="2">
                        <c:v>6.1428518532232385E-2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4.715102732471934E-2</c:v>
                      </c:pt>
                      <c:pt idx="1">
                        <c:v>6.0343411107459742E-2</c:v>
                      </c:pt>
                      <c:pt idx="2">
                        <c:v>8.7717999037286623E-2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6.2656216903198475E-2</c:v>
                      </c:pt>
                      <c:pt idx="1">
                        <c:v>8.1909300032862301E-2</c:v>
                      </c:pt>
                      <c:pt idx="2">
                        <c:v>7.1944310734254086E-2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3.0798559627197627E-2</c:v>
                      </c:pt>
                      <c:pt idx="1">
                        <c:v>4.7403877752218208E-2</c:v>
                      </c:pt>
                      <c:pt idx="2">
                        <c:v>4.9172436775650759E-2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1.3852997246346112E-2</c:v>
                      </c:pt>
                      <c:pt idx="1">
                        <c:v>1.9224449556358856E-2</c:v>
                      </c:pt>
                      <c:pt idx="2">
                        <c:v>2.1624023401340394E-2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1.8724846430840922E-2</c:v>
                      </c:pt>
                      <c:pt idx="1">
                        <c:v>2.3701938876109104E-2</c:v>
                      </c:pt>
                      <c:pt idx="2">
                        <c:v>1.3329877439182434E-2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2507</c:v>
                </c:pt>
                <c:pt idx="1">
                  <c:v>1914</c:v>
                </c:pt>
                <c:pt idx="2">
                  <c:v>2123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-0.23653769445552453</c:v>
                </c:pt>
                <c:pt idx="2">
                  <c:v>0.10919540229885058</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Tracy</c:v>
                </c:pt>
                <c:pt idx="1">
                  <c:v>San Joaquin County</c:v>
                </c:pt>
                <c:pt idx="2">
                  <c:v>California</c:v>
                </c:pt>
              </c:strCache>
            </c:strRef>
          </c:cat>
          <c:val>
            <c:numRef>
              <c:f>(Households!$B$316,Households!$D$316,Households!$F$316)</c:f>
              <c:numCache>
                <c:formatCode>0.0%</c:formatCode>
                <c:ptCount val="3"/>
                <c:pt idx="0">
                  <c:v>0.22399999999999998</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225</c:v>
                </c:pt>
                <c:pt idx="1">
                  <c:v>598</c:v>
                </c:pt>
                <c:pt idx="2">
                  <c:v>807</c:v>
                </c:pt>
                <c:pt idx="3">
                  <c:v>1290</c:v>
                </c:pt>
                <c:pt idx="4">
                  <c:v>1862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1.6577777777777778</c:v>
                </c:pt>
                <c:pt idx="2">
                  <c:v>0.34949832775919731</c:v>
                </c:pt>
                <c:pt idx="3">
                  <c:v>0.5985130111524164</c:v>
                </c:pt>
                <c:pt idx="4">
                  <c:v>0.44341085271317832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15765</c:v>
                </c:pt>
                <c:pt idx="1">
                  <c:v>30557</c:v>
                </c:pt>
                <c:pt idx="2">
                  <c:v>35997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30723</c:v>
                </c:pt>
                <c:pt idx="1">
                  <c:v>30005</c:v>
                </c:pt>
                <c:pt idx="2">
                  <c:v>25117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2976</c:v>
                </c:pt>
                <c:pt idx="1">
                  <c:v>5636</c:v>
                </c:pt>
                <c:pt idx="2">
                  <c:v>5737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297</c:v>
                </c:pt>
                <c:pt idx="1">
                  <c:v>297</c:v>
                </c:pt>
                <c:pt idx="2">
                  <c:v>310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4481</c:v>
                </c:pt>
                <c:pt idx="1">
                  <c:v>11803</c:v>
                </c:pt>
                <c:pt idx="2">
                  <c:v>19339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275</c:v>
                </c:pt>
                <c:pt idx="1">
                  <c:v>641</c:v>
                </c:pt>
                <c:pt idx="2">
                  <c:v>897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2230</c:v>
                </c:pt>
                <c:pt idx="1">
                  <c:v>3760</c:v>
                </c:pt>
                <c:pt idx="2">
                  <c:v>4969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Tracy</c:v>
                </c:pt>
                <c:pt idx="1">
                  <c:v>San Joaquin County</c:v>
                </c:pt>
                <c:pt idx="2">
                  <c:v>California</c:v>
                </c:pt>
              </c:strCache>
            </c:strRef>
          </c:cat>
          <c:val>
            <c:numRef>
              <c:f>(Households!$B$368,Households!$D$368,Households!$F$368)</c:f>
              <c:numCache>
                <c:formatCode>0.0%</c:formatCode>
                <c:ptCount val="3"/>
                <c:pt idx="0">
                  <c:v>0.28499999999999998</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705</c:v>
                </c:pt>
                <c:pt idx="1">
                  <c:v>1285</c:v>
                </c:pt>
                <c:pt idx="2">
                  <c:v>1363</c:v>
                </c:pt>
                <c:pt idx="3">
                  <c:v>3064</c:v>
                </c:pt>
                <c:pt idx="4">
                  <c:v>3098</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0.82269503546099287</c:v>
                </c:pt>
                <c:pt idx="2">
                  <c:v>6.0700389105058365E-2</c:v>
                </c:pt>
                <c:pt idx="3">
                  <c:v>1.2479823917828319</c:v>
                </c:pt>
                <c:pt idx="4">
                  <c:v>1.1096605744125326E-2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427</c:v>
                </c:pt>
                <c:pt idx="1">
                  <c:v>1355</c:v>
                </c:pt>
                <c:pt idx="2">
                  <c:v>2725</c:v>
                </c:pt>
                <c:pt idx="3">
                  <c:v>6719</c:v>
                </c:pt>
                <c:pt idx="4">
                  <c:v>3666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229E-2"/>
                  <c:y val="4.7159767679642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7.822128003230365E-2"/>
                  <c:y val="8.2082065566843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2.1733021077283374</c:v>
                </c:pt>
                <c:pt idx="2">
                  <c:v>1.0110701107011071</c:v>
                </c:pt>
                <c:pt idx="3">
                  <c:v>1.4656880733944955</c:v>
                </c:pt>
                <c:pt idx="4">
                  <c:v>-0.45438309272213129</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0.41592578275995362</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0.24197912640123695</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0.32431387707769616</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1.778121376111326E-2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Tracy</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0.72704481353807582</c:v>
                </c:pt>
                <c:pt idx="1">
                  <c:v>0.55911718339464</c:v>
                </c:pt>
                <c:pt idx="2">
                  <c:v>0.66431095406360419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0.15982450642431839</c:v>
                </c:pt>
                <c:pt idx="1">
                  <c:v>0.25118234366789283</c:v>
                </c:pt>
                <c:pt idx="2">
                  <c:v>0.19395367098547311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0.10780319649012848</c:v>
                </c:pt>
                <c:pt idx="1">
                  <c:v>0.1833946400420389</c:v>
                </c:pt>
                <c:pt idx="2">
                  <c:v>0.13604240282685512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5.3274835474772797E-3</c:v>
                </c:pt>
                <c:pt idx="1">
                  <c:v>6.3058328954282714E-3</c:v>
                </c:pt>
                <c:pt idx="2">
                  <c:v>5.6929721240675307E-3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0.7409200968523002</c:v>
                </c:pt>
                <c:pt idx="1">
                  <c:v>0.82695252679938747</c:v>
                </c:pt>
                <c:pt idx="2">
                  <c:v>0.7945590994371482</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0.55205811138014527</c:v>
                </c:pt>
                <c:pt idx="1">
                  <c:v>0.49923430321592649</c:v>
                </c:pt>
                <c:pt idx="2">
                  <c:v>0.51969981238273921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2025</c:v>
                </c:pt>
                <c:pt idx="1">
                  <c:v>1734</c:v>
                </c:pt>
                <c:pt idx="2">
                  <c:v>2006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6.358925018040279E-2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0.21551026655878947</c:v>
                </c:pt>
                <c:pt idx="1">
                  <c:v>0.20129986761839505</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9.6258555465657869E-2</c:v>
                </c:pt>
                <c:pt idx="1">
                  <c:v>9.6439001350425407E-2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0.13654851195031817</c:v>
                </c:pt>
                <c:pt idx="1">
                  <c:v>0.14018613252795648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0.13528022566749032</c:v>
                </c:pt>
                <c:pt idx="1">
                  <c:v>0.1305987772995483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0.15302530012464194</c:v>
                </c:pt>
                <c:pt idx="1">
                  <c:v>0.12223944439639975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0.10753099647941222</c:v>
                </c:pt>
                <c:pt idx="1">
                  <c:v>0.11190303546363498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5.4918982746933152E-2</c:v>
                </c:pt>
                <c:pt idx="1">
                  <c:v>7.5377686714607872E-2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2.4403577441997771E-2</c:v>
                </c:pt>
                <c:pt idx="1">
                  <c:v>3.5672518510141499E-2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1.2934333384356345E-2</c:v>
                </c:pt>
                <c:pt idx="1">
                  <c:v>1.660690646141974E-2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93661</c:v>
                </c:pt>
                <c:pt idx="1">
                  <c:v>117112</c:v>
                </c:pt>
                <c:pt idx="2">
                  <c:v>71146</c:v>
                </c:pt>
                <c:pt idx="3">
                  <c:v>116137</c:v>
                </c:pt>
                <c:pt idx="4">
                  <c:v>93777</c:v>
                </c:pt>
                <c:pt idx="5">
                  <c:v>81412</c:v>
                </c:pt>
                <c:pt idx="6">
                  <c:v>96750</c:v>
                </c:pt>
                <c:pt idx="7">
                  <c:v>91607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1406</c:v>
                </c:pt>
                <c:pt idx="1">
                  <c:v>1384</c:v>
                </c:pt>
                <c:pt idx="2">
                  <c:v>1405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1406</c:v>
                      </c:pt>
                      <c:pt idx="1">
                        <c:v>1384</c:v>
                      </c:pt>
                      <c:pt idx="2">
                        <c:v>1405</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7.4356126712147655E-2</c:v>
                      </c:pt>
                      <c:pt idx="1">
                        <c:v>6.8555577570834164E-2</c:v>
                      </c:pt>
                      <c:pt idx="2">
                        <c:v>6.5589841744082916E-2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9.0635259575603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-7.8010372484421622E-2</c:v>
                </c:pt>
                <c:pt idx="2">
                  <c:v>-4.3260314212755918E-2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4.2005600746766236E-2</c:v>
                </c:pt>
                <c:pt idx="1">
                  <c:v>1.0638297872340425E-2</c:v>
                </c:pt>
                <c:pt idx="2">
                  <c:v>0</c:v>
                </c:pt>
                <c:pt idx="3">
                  <c:v>5.0874831763122477E-2</c:v>
                </c:pt>
                <c:pt idx="4">
                  <c:v>5.8201058201058198E-2</c:v>
                </c:pt>
                <c:pt idx="5">
                  <c:v>0.10845676063067368</c:v>
                </c:pt>
                <c:pt idx="6">
                  <c:v>0.11038209185642608</c:v>
                </c:pt>
                <c:pt idx="7">
                  <c:v>0.10358216432865731</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315</c:v>
                      </c:pt>
                      <c:pt idx="1">
                        <c:v>13</c:v>
                      </c:pt>
                      <c:pt idx="2">
                        <c:v>0</c:v>
                      </c:pt>
                      <c:pt idx="3">
                        <c:v>189</c:v>
                      </c:pt>
                      <c:pt idx="4">
                        <c:v>11</c:v>
                      </c:pt>
                      <c:pt idx="5">
                        <c:v>227</c:v>
                      </c:pt>
                      <c:pt idx="6">
                        <c:v>286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0.75460023174971036</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0.14139049826187716</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2.1761297798377752E-2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1.4391657010428736E-2</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6.7439165701042867E-3</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6.1112398609501739E-2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0.89599073001158747</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0.10850521436848204</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2.4565469293163382E-2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5.3534183082271144E-3</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3.2444959443800694E-4</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2.6419466975666282E-3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2.8041714947856316E-3</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4.3800695249130942E-3</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1.4345307068366165E-2</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2.3174971031286211E-4</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3.7079953650057937E-4</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3.3603707995365005E-3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2.0625724217844727E-3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1.2329084588644264E-2</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3.0127462340672076E-3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0.39500000000000002</c:v>
                </c:pt>
                <c:pt idx="1">
                  <c:v>0.36609999999999998</c:v>
                </c:pt>
                <c:pt idx="2">
                  <c:v>0.36730000000000002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-7.3164556962025409E-2</c:v>
                </c:pt>
                <c:pt idx="2">
                  <c:v>3.2777929527452458E-3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4.073003052349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63-48DA-B54C-ECBFD2D449E7}"/>
                </c:ext>
              </c:extLst>
            </c:dLbl>
            <c:dLbl>
              <c:idx val="1"/>
              <c:layout>
                <c:manualLayout>
                  <c:x val="-4.2095423229560142E-2"/>
                  <c:y val="-3.11549203814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3-48DA-B54C-ECBFD2D449E7}"/>
                </c:ext>
              </c:extLst>
            </c:dLbl>
            <c:dLbl>
              <c:idx val="2"/>
              <c:layout>
                <c:manualLayout>
                  <c:x val="-4.2095423229560218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0.33100000000000002</c:v>
                </c:pt>
                <c:pt idx="1">
                  <c:v>0.29799999999999999</c:v>
                </c:pt>
                <c:pt idx="2">
                  <c:v>0.28499999999999998</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95423229560142E-2"/>
                  <c:y val="3.1083295541806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63-48DA-B54C-ECBFD2D449E7}"/>
                </c:ext>
              </c:extLst>
            </c:dLbl>
            <c:dLbl>
              <c:idx val="2"/>
              <c:layout>
                <c:manualLayout>
                  <c:x val="-4.2095423229560218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0.309</c:v>
                </c:pt>
                <c:pt idx="1">
                  <c:v>0.24100000000000002</c:v>
                </c:pt>
                <c:pt idx="2">
                  <c:v>0.22399999999999998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9983814260275223E-2"/>
                  <c:y val="1.672063032874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63-48DA-B54C-ECBFD2D449E7}"/>
                </c:ext>
              </c:extLst>
            </c:dLbl>
            <c:dLbl>
              <c:idx val="1"/>
              <c:layout>
                <c:manualLayout>
                  <c:x val="-4.2095423229560142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63-48DA-B54C-ECBFD2D449E7}"/>
                </c:ext>
              </c:extLst>
            </c:dLbl>
            <c:dLbl>
              <c:idx val="2"/>
              <c:layout>
                <c:manualLayout>
                  <c:x val="-4.2095423229560218E-2"/>
                  <c:y val="-3.5942475452471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0.32600000000000001</c:v>
                </c:pt>
                <c:pt idx="1">
                  <c:v>0.25900000000000001</c:v>
                </c:pt>
                <c:pt idx="2">
                  <c:v>0.24</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0.129</c:v>
                </c:pt>
                <c:pt idx="1">
                  <c:v>0.115</c:v>
                </c:pt>
                <c:pt idx="2">
                  <c:v>0.10099999999999999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0.22274331695998817</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0.25784316145434799</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0.35512057857971513</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2.5966973564041172E-2</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8.461481499765508E-2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0.11216152839829191</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0.16429294300594871</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7.9752178313134053E-2</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5.5587095500209807E-2</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2.8953669192604843E-2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7.6345864290474658E-2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2.3153061980105152E-2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3.8827043171327721E-2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0.11951719201244045</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0.20635351615530817</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0.14876706242440699</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65659161274068E-2"/>
                  <c:y val="-2.367479437627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E9-41EE-B6C9-4461F0E3902D}"/>
                </c:ext>
              </c:extLst>
            </c:dLbl>
            <c:dLbl>
              <c:idx val="1"/>
              <c:layout>
                <c:manualLayout>
                  <c:x val="-4.5470557403484053E-2"/>
                  <c:y val="2.3729347901613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E9-41EE-B6C9-4461F0E3902D}"/>
                </c:ext>
              </c:extLst>
            </c:dLbl>
            <c:dLbl>
              <c:idx val="2"/>
              <c:layout>
                <c:manualLayout>
                  <c:x val="-4.3265659161274152E-2"/>
                  <c:y val="-2.732126685919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E9-41EE-B6C9-4461F0E390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0.22429048158466766</c:v>
                </c:pt>
                <c:pt idx="1">
                  <c:v>0.25050516234395326</c:v>
                </c:pt>
                <c:pt idx="2">
                  <c:v>0.22274331695998817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0.16768208676484095</c:v>
                </c:pt>
                <c:pt idx="1">
                  <c:v>0.17139535527444849</c:v>
                </c:pt>
                <c:pt idx="2">
                  <c:v>0.16429294300594871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65659161274068E-2"/>
                  <c:y val="-2.0028321893363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E9-41EE-B6C9-4461F0E3902D}"/>
                </c:ext>
              </c:extLst>
            </c:dLbl>
            <c:dLbl>
              <c:idx val="1"/>
              <c:layout>
                <c:manualLayout>
                  <c:x val="-4.3265659161274068E-2"/>
                  <c:y val="-3.461421182502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E9-41EE-B6C9-4461F0E390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0.29170621192174628</c:v>
                </c:pt>
                <c:pt idx="1">
                  <c:v>0.26154953358983585</c:v>
                </c:pt>
                <c:pt idx="2">
                  <c:v>0.25784316145434799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0.31632121972874505</c:v>
                </c:pt>
                <c:pt idx="1">
                  <c:v>0.3165499487917624</c:v>
                </c:pt>
                <c:pt idx="2">
                  <c:v>0.35512057857971513</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2.4645623488350733E-2</c:v>
                      </c:pt>
                      <c:pt idx="1">
                        <c:v>2.1064577739640711E-2</c:v>
                      </c:pt>
                      <c:pt idx="2">
                        <c:v>2.5966973564041172E-2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9.7725254875547257E-2</c:v>
                      </c:pt>
                      <c:pt idx="1">
                        <c:v>0.11229828106402413</c:v>
                      </c:pt>
                      <c:pt idx="2">
                        <c:v>8.461481499765508E-2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0.10191960322076968</c:v>
                      </c:pt>
                      <c:pt idx="1">
                        <c:v>0.11714230354028843</c:v>
                      </c:pt>
                      <c:pt idx="2">
                        <c:v>0.11216152839829191</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8.4407433487432265E-2</c:v>
                      </c:pt>
                      <c:pt idx="1">
                        <c:v>7.8473164115481497E-2</c:v>
                      </c:pt>
                      <c:pt idx="2">
                        <c:v>7.9752178313134053E-2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5.1342497627284697E-2</c:v>
                      </c:pt>
                      <c:pt idx="1">
                        <c:v>6.1809726797132342E-2</c:v>
                      </c:pt>
                      <c:pt idx="2">
                        <c:v>5.5587095500209807E-2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3.1932155650123993E-2</c:v>
                      </c:pt>
                      <c:pt idx="1">
                        <c:v>3.1112464361834638E-2</c:v>
                      </c:pt>
                      <c:pt idx="2">
                        <c:v>2.8953669192604843E-2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0.10008266233965037</c:v>
                      </c:pt>
                      <c:pt idx="1">
                        <c:v>8.4977994297893544E-2</c:v>
                      </c:pt>
                      <c:pt idx="2">
                        <c:v>7.6345864290474658E-2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3.1105532253620304E-2</c:v>
                      </c:pt>
                      <c:pt idx="1">
                        <c:v>2.7624768178924348E-2</c:v>
                      </c:pt>
                      <c:pt idx="2">
                        <c:v>2.3153061980105152E-2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3.5299880598842724E-2</c:v>
                      </c:pt>
                      <c:pt idx="1">
                        <c:v>3.0641902178426109E-2</c:v>
                      </c:pt>
                      <c:pt idx="2">
                        <c:v>3.8827043171327721E-2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0.12521813672963292</c:v>
                      </c:pt>
                      <c:pt idx="1">
                        <c:v>0.11830486893459186</c:v>
                      </c:pt>
                      <c:pt idx="2">
                        <c:v>0.11951719201244045</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0.19903254446927715</c:v>
                      </c:pt>
                      <c:pt idx="1">
                        <c:v>0.19522794585766878</c:v>
                      </c:pt>
                      <c:pt idx="2">
                        <c:v>0.20635351615530817</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0.1172886752594679</c:v>
                      </c:pt>
                      <c:pt idx="1">
                        <c:v>0.12132200293409362</c:v>
                      </c:pt>
                      <c:pt idx="2">
                        <c:v>0.14876706242440699</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23725</c:v>
                </c:pt>
                <c:pt idx="1">
                  <c:v>28761</c:v>
                </c:pt>
                <c:pt idx="2">
                  <c:v>35388</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Tracy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0.21226554267650158</c:v>
                </c:pt>
                <c:pt idx="2">
                  <c:v>0.23041618858871388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23725</c:v>
                      </c:pt>
                      <c:pt idx="1">
                        <c:v>28761</c:v>
                      </c:pt>
                      <c:pt idx="2">
                        <c:v>35388</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Tracy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0.21226554267650158</c:v>
                      </c:pt>
                      <c:pt idx="2">
                        <c:v>0.23041618858871388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0.27317504420308159</c:v>
                </c:pt>
                <c:pt idx="1">
                  <c:v>0.16569840868906288</c:v>
                </c:pt>
                <c:pt idx="2">
                  <c:v>0.38911341247789843</c:v>
                </c:pt>
                <c:pt idx="3">
                  <c:v>0.45807021975246276</c:v>
                </c:pt>
                <c:pt idx="4">
                  <c:v>0.20080828492043445</c:v>
                </c:pt>
                <c:pt idx="5">
                  <c:v>0.35337206365243751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Tracy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2163</c:v>
                      </c:pt>
                      <c:pt idx="1">
                        <c:v>1312</c:v>
                      </c:pt>
                      <c:pt idx="2">
                        <c:v>3081</c:v>
                      </c:pt>
                      <c:pt idx="3">
                        <c:v>3627</c:v>
                      </c:pt>
                      <c:pt idx="4">
                        <c:v>1590</c:v>
                      </c:pt>
                      <c:pt idx="5">
                        <c:v>2798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6632</c:v>
                </c:pt>
                <c:pt idx="1">
                  <c:v>12174</c:v>
                </c:pt>
                <c:pt idx="2">
                  <c:v>18087</c:v>
                </c:pt>
                <c:pt idx="3">
                  <c:v>25963</c:v>
                </c:pt>
                <c:pt idx="4">
                  <c:v>27787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0.83564535585042221</c:v>
                </c:pt>
                <c:pt idx="2">
                  <c:v>0.48570724494825035</c:v>
                </c:pt>
                <c:pt idx="3">
                  <c:v>0.43545087632000884</c:v>
                </c:pt>
                <c:pt idx="4">
                  <c:v>7.025382274775642E-2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20707</c:v>
                </c:pt>
                <c:pt idx="1">
                  <c:v>20767</c:v>
                </c:pt>
                <c:pt idx="2">
                  <c:v>22462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860</c:v>
                </c:pt>
                <c:pt idx="1">
                  <c:v>864</c:v>
                </c:pt>
                <c:pt idx="2">
                  <c:v>914</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718</c:v>
                </c:pt>
                <c:pt idx="1">
                  <c:v>499</c:v>
                </c:pt>
                <c:pt idx="2">
                  <c:v>677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842</c:v>
                </c:pt>
                <c:pt idx="1">
                  <c:v>617</c:v>
                </c:pt>
                <c:pt idx="2">
                  <c:v>693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744</c:v>
                </c:pt>
                <c:pt idx="1">
                  <c:v>912</c:v>
                </c:pt>
                <c:pt idx="2">
                  <c:v>954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245</c:v>
                </c:pt>
                <c:pt idx="1">
                  <c:v>361</c:v>
                </c:pt>
                <c:pt idx="2">
                  <c:v>455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346</c:v>
                </c:pt>
                <c:pt idx="1">
                  <c:v>286</c:v>
                </c:pt>
                <c:pt idx="2">
                  <c:v>583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529</c:v>
                </c:pt>
                <c:pt idx="1">
                  <c:v>400</c:v>
                </c:pt>
                <c:pt idx="2">
                  <c:v>680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458</c:v>
                </c:pt>
                <c:pt idx="1">
                  <c:v>580</c:v>
                </c:pt>
                <c:pt idx="2">
                  <c:v>355</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14</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Tracy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950</c:v>
                </c:pt>
                <c:pt idx="1">
                  <c:v>293</c:v>
                </c:pt>
                <c:pt idx="2">
                  <c:v>7653</c:v>
                </c:pt>
                <c:pt idx="3">
                  <c:v>7327</c:v>
                </c:pt>
                <c:pt idx="4">
                  <c:v>4474</c:v>
                </c:pt>
                <c:pt idx="5">
                  <c:v>2139</c:v>
                </c:pt>
                <c:pt idx="6">
                  <c:v>1019</c:v>
                </c:pt>
                <c:pt idx="7">
                  <c:v>1403</c:v>
                </c:pt>
                <c:pt idx="8">
                  <c:v>772</c:v>
                </c:pt>
                <c:pt idx="9">
                  <c:v>977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Tracy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177</c:v>
                </c:pt>
                <c:pt idx="1">
                  <c:v>126</c:v>
                </c:pt>
                <c:pt idx="2">
                  <c:v>52</c:v>
                </c:pt>
                <c:pt idx="3">
                  <c:v>110</c:v>
                </c:pt>
                <c:pt idx="4">
                  <c:v>113</c:v>
                </c:pt>
                <c:pt idx="5">
                  <c:v>0</c:v>
                </c:pt>
                <c:pt idx="6">
                  <c:v>202</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0.5510793497982005</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0.38475210130706855</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3.8027178139001E-2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2.3216203206576073E-2</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2.9251675491539231E-3</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Tracy</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0.4405200093977602</c:v>
                </c:pt>
                <c:pt idx="1">
                  <c:v>0.60037473233404715</c:v>
                </c:pt>
                <c:pt idx="2">
                  <c:v>0.72173666288308735</c:v>
                </c:pt>
                <c:pt idx="3">
                  <c:v>0.66429657638403683</c:v>
                </c:pt>
                <c:pt idx="4">
                  <c:v>0.61776576443144371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0.55947999060223985</c:v>
                </c:pt>
                <c:pt idx="1">
                  <c:v>0.39962526766595291</c:v>
                </c:pt>
                <c:pt idx="2">
                  <c:v>0.27826333711691259</c:v>
                </c:pt>
                <c:pt idx="3">
                  <c:v>0.33570342361596317</c:v>
                </c:pt>
                <c:pt idx="4">
                  <c:v>0.38223423556855629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60800</c:v>
                </c:pt>
                <c:pt idx="1">
                  <c:v>164500</c:v>
                </c:pt>
                <c:pt idx="2">
                  <c:v>211700</c:v>
                </c:pt>
                <c:pt idx="3">
                  <c:v>386800</c:v>
                </c:pt>
                <c:pt idx="4">
                  <c:v>470400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463153644256010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1.705592105263158</c:v>
                </c:pt>
                <c:pt idx="2">
                  <c:v>0.28693009118541035</c:v>
                </c:pt>
                <c:pt idx="3">
                  <c:v>0.82711384034010393</c:v>
                </c:pt>
                <c:pt idx="4">
                  <c:v>0.21613236814891418</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0.60372554274993295</c:v>
                </c:pt>
                <c:pt idx="1">
                  <c:v>0.64765784114052949</c:v>
                </c:pt>
                <c:pt idx="2">
                  <c:v>0.65048543689320393</c:v>
                </c:pt>
                <c:pt idx="3">
                  <c:v>0.79173363949483355</c:v>
                </c:pt>
                <c:pt idx="4">
                  <c:v>0.38624338624338622</c:v>
                </c:pt>
                <c:pt idx="5">
                  <c:v>0.52301255230125521</c:v>
                </c:pt>
                <c:pt idx="6">
                  <c:v>0.52699460107978402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0.39627445725006699</c:v>
                </c:pt>
                <c:pt idx="1">
                  <c:v>0.35234215885947046</c:v>
                </c:pt>
                <c:pt idx="2">
                  <c:v>0.34951456310679613</c:v>
                </c:pt>
                <c:pt idx="3">
                  <c:v>0.20826636050516648</c:v>
                </c:pt>
                <c:pt idx="4">
                  <c:v>0.61375661375661372</c:v>
                </c:pt>
                <c:pt idx="5">
                  <c:v>0.47698744769874479</c:v>
                </c:pt>
                <c:pt idx="6">
                  <c:v>0.47300539892021598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1005</c:v>
                </c:pt>
                <c:pt idx="2">
                  <c:v>304</c:v>
                </c:pt>
                <c:pt idx="3">
                  <c:v>1153</c:v>
                </c:pt>
                <c:pt idx="4">
                  <c:v>788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2</c:v>
                </c:pt>
                <c:pt idx="2">
                  <c:v>3</c:v>
                </c:pt>
                <c:pt idx="3">
                  <c:v>7</c:v>
                </c:pt>
                <c:pt idx="4">
                  <c:v>40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1003</c:v>
                </c:pt>
                <c:pt idx="2">
                  <c:v>301</c:v>
                </c:pt>
                <c:pt idx="3">
                  <c:v>1146</c:v>
                </c:pt>
                <c:pt idx="4">
                  <c:v>748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2</c:v>
                      </c:pt>
                      <c:pt idx="2">
                        <c:v>3</c:v>
                      </c:pt>
                      <c:pt idx="3">
                        <c:v>7</c:v>
                      </c:pt>
                      <c:pt idx="4">
                        <c:v>40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6.280193236714976E-2</c:v>
                </c:pt>
                <c:pt idx="3">
                  <c:v>1.2984165651644337</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980</c:v>
                      </c:pt>
                      <c:pt idx="1">
                        <c:v>705</c:v>
                      </c:pt>
                      <c:pt idx="2">
                        <c:v>828</c:v>
                      </c:pt>
                      <c:pt idx="3">
                        <c:v>2463</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2</c:v>
                      </c:pt>
                      <c:pt idx="3">
                        <c:v>1003</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3</c:v>
                      </c:pt>
                      <c:pt idx="3">
                        <c:v>301</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7</c:v>
                      </c:pt>
                      <c:pt idx="3">
                        <c:v>1146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40</c:v>
                      </c:pt>
                      <c:pt idx="3">
                        <c:v>748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52</c:v>
                      </c:pt>
                      <c:pt idx="3">
                        <c:v>3198</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8.2222222222222228E-3</c:v>
                </c:pt>
                <c:pt idx="1">
                  <c:v>9.6466666666666673E-2</c:v>
                </c:pt>
                <c:pt idx="2">
                  <c:v>0.11615555555555555</c:v>
                </c:pt>
                <c:pt idx="3">
                  <c:v>3.0622222222222221E-2</c:v>
                </c:pt>
                <c:pt idx="4">
                  <c:v>0.13404444444444444</c:v>
                </c:pt>
                <c:pt idx="5">
                  <c:v>8.3377777777777773E-2</c:v>
                </c:pt>
                <c:pt idx="6">
                  <c:v>2.3244444444444446E-2</c:v>
                </c:pt>
                <c:pt idx="7">
                  <c:v>4.9444444444444444E-2</c:v>
                </c:pt>
                <c:pt idx="8">
                  <c:v>0.12093333333333334</c:v>
                </c:pt>
                <c:pt idx="9">
                  <c:v>0.18566666666666667</c:v>
                </c:pt>
                <c:pt idx="10">
                  <c:v>7.8822222222222224E-2</c:v>
                </c:pt>
                <c:pt idx="11">
                  <c:v>3.7333333333333336E-2</c:v>
                </c:pt>
                <c:pt idx="12">
                  <c:v>3.5666666666666666E-2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Tracy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370</c:v>
                      </c:pt>
                      <c:pt idx="1">
                        <c:v>4341</c:v>
                      </c:pt>
                      <c:pt idx="2">
                        <c:v>5227</c:v>
                      </c:pt>
                      <c:pt idx="3">
                        <c:v>1378</c:v>
                      </c:pt>
                      <c:pt idx="4">
                        <c:v>6032</c:v>
                      </c:pt>
                      <c:pt idx="5">
                        <c:v>3752</c:v>
                      </c:pt>
                      <c:pt idx="6">
                        <c:v>1046</c:v>
                      </c:pt>
                      <c:pt idx="7">
                        <c:v>2225</c:v>
                      </c:pt>
                      <c:pt idx="8">
                        <c:v>5442</c:v>
                      </c:pt>
                      <c:pt idx="9">
                        <c:v>8355</c:v>
                      </c:pt>
                      <c:pt idx="10">
                        <c:v>3547</c:v>
                      </c:pt>
                      <c:pt idx="11">
                        <c:v>1680</c:v>
                      </c:pt>
                      <c:pt idx="12">
                        <c:v>1605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0.97389885807504073</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1.3050570962479609E-2</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1.3050570962479609E-2</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23725</c:v>
                </c:pt>
                <c:pt idx="1">
                  <c:v>28761</c:v>
                </c:pt>
                <c:pt idx="2">
                  <c:v>35388</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25449</c:v>
                </c:pt>
                <c:pt idx="1">
                  <c:v>25286</c:v>
                </c:pt>
                <c:pt idx="2">
                  <c:v>27787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0.93225667020315139</c:v>
                </c:pt>
                <c:pt idx="1">
                  <c:v>1.1374278256742862</c:v>
                </c:pt>
                <c:pt idx="2">
                  <c:v>1.2735451829992444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4.5173473543896024E-3</c:v>
                </c:pt>
                <c:pt idx="1">
                  <c:v>1.4440700559114304E-3</c:v>
                </c:pt>
                <c:pt idx="2">
                  <c:v>3.1991705854037843E-2</c:v>
                </c:pt>
                <c:pt idx="3">
                  <c:v>0.23567963861221164</c:v>
                </c:pt>
                <c:pt idx="4">
                  <c:v>0.26426482023179176</c:v>
                </c:pt>
                <c:pt idx="5">
                  <c:v>7.9868182323101417E-2</c:v>
                </c:pt>
                <c:pt idx="6">
                  <c:v>1.1108231199318695E-2</c:v>
                </c:pt>
                <c:pt idx="7">
                  <c:v>5.102380864220387E-2</c:v>
                </c:pt>
                <c:pt idx="8">
                  <c:v>0.11163772355315289</c:v>
                </c:pt>
                <c:pt idx="9">
                  <c:v>0.1309660458399674</c:v>
                </c:pt>
                <c:pt idx="10">
                  <c:v>6.4798015329359054E-2</c:v>
                </c:pt>
                <c:pt idx="11">
                  <c:v>1.2700411004554374E-2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122</c:v>
                      </c:pt>
                      <c:pt idx="1">
                        <c:v>39</c:v>
                      </c:pt>
                      <c:pt idx="2">
                        <c:v>864</c:v>
                      </c:pt>
                      <c:pt idx="3">
                        <c:v>6365</c:v>
                      </c:pt>
                      <c:pt idx="4">
                        <c:v>7137</c:v>
                      </c:pt>
                      <c:pt idx="5">
                        <c:v>2157</c:v>
                      </c:pt>
                      <c:pt idx="6">
                        <c:v>300</c:v>
                      </c:pt>
                      <c:pt idx="7">
                        <c:v>1378</c:v>
                      </c:pt>
                      <c:pt idx="8">
                        <c:v>3015</c:v>
                      </c:pt>
                      <c:pt idx="9">
                        <c:v>3537</c:v>
                      </c:pt>
                      <c:pt idx="10">
                        <c:v>1750</c:v>
                      </c:pt>
                      <c:pt idx="11">
                        <c:v>343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2.8507172380257718E-2</c:v>
                </c:pt>
                <c:pt idx="1">
                  <c:v>5.1057622173595919E-3</c:v>
                </c:pt>
                <c:pt idx="2">
                  <c:v>2.1881838074398249E-3</c:v>
                </c:pt>
                <c:pt idx="3">
                  <c:v>5.7877813504823149E-2</c:v>
                </c:pt>
                <c:pt idx="4">
                  <c:v>4.8511114217810708E-2</c:v>
                </c:pt>
                <c:pt idx="5">
                  <c:v>8.3880889137424852E-4</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2.1928117295964708E-2</c:v>
                </c:pt>
                <c:pt idx="1">
                  <c:v>1.8814065135591021E-3</c:v>
                </c:pt>
                <c:pt idx="2">
                  <c:v>5.9037238873751131E-3</c:v>
                </c:pt>
                <c:pt idx="3">
                  <c:v>0.11657334826427772</c:v>
                </c:pt>
                <c:pt idx="4">
                  <c:v>2.8891377379619262E-2</c:v>
                </c:pt>
                <c:pt idx="5">
                  <c:v>1.5677491601343784E-3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2.3255813953488372E-2</c:v>
                </c:pt>
                <c:pt idx="1">
                  <c:v>8.5710860704866932E-3</c:v>
                </c:pt>
                <c:pt idx="2">
                  <c:v>8.9906497242867413E-4</c:v>
                </c:pt>
                <c:pt idx="3">
                  <c:v>6.1900610287707061E-2</c:v>
                </c:pt>
                <c:pt idx="4">
                  <c:v>4.6885595272692045E-2</c:v>
                </c:pt>
                <c:pt idx="5">
                  <c:v>6.1997481352320059E-3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469</c:v>
                      </c:pt>
                      <c:pt idx="1">
                        <c:v>84</c:v>
                      </c:pt>
                      <c:pt idx="2">
                        <c:v>36</c:v>
                      </c:pt>
                      <c:pt idx="3">
                        <c:v>414</c:v>
                      </c:pt>
                      <c:pt idx="4">
                        <c:v>347</c:v>
                      </c:pt>
                      <c:pt idx="5">
                        <c:v>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338</c:v>
                      </c:pt>
                      <c:pt idx="1">
                        <c:v>29</c:v>
                      </c:pt>
                      <c:pt idx="2">
                        <c:v>91</c:v>
                      </c:pt>
                      <c:pt idx="3">
                        <c:v>1041</c:v>
                      </c:pt>
                      <c:pt idx="4">
                        <c:v>258</c:v>
                      </c:pt>
                      <c:pt idx="5">
                        <c:v>14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388</c:v>
                      </c:pt>
                      <c:pt idx="1">
                        <c:v>143</c:v>
                      </c:pt>
                      <c:pt idx="2">
                        <c:v>15</c:v>
                      </c:pt>
                      <c:pt idx="3">
                        <c:v>639</c:v>
                      </c:pt>
                      <c:pt idx="4">
                        <c:v>484</c:v>
                      </c:pt>
                      <c:pt idx="5">
                        <c:v>64</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6.2946643462805942E-4</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17</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1.0367682452697448E-3</c:v>
                </c:pt>
                <c:pt idx="1">
                  <c:v>1.5551523679046173E-3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28</c:v>
                      </c:pt>
                      <c:pt idx="1">
                        <c:v>42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430</c:v>
                </c:pt>
                <c:pt idx="1" formatCode="#,##0">
                  <c:v>281</c:v>
                </c:pt>
                <c:pt idx="2" formatCode="#,##0">
                  <c:v>370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3346</c:v>
                </c:pt>
                <c:pt idx="1" formatCode="#,##0">
                  <c:v>3020</c:v>
                </c:pt>
                <c:pt idx="2" formatCode="#,##0">
                  <c:v>4341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4755</c:v>
                </c:pt>
                <c:pt idx="1" formatCode="#,##0">
                  <c:v>5176</c:v>
                </c:pt>
                <c:pt idx="2" formatCode="#,##0">
                  <c:v>5227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1176</c:v>
                </c:pt>
                <c:pt idx="1" formatCode="#,##0">
                  <c:v>1904</c:v>
                </c:pt>
                <c:pt idx="2" formatCode="#,##0">
                  <c:v>1378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4785</c:v>
                </c:pt>
                <c:pt idx="1" formatCode="#,##0">
                  <c:v>5775</c:v>
                </c:pt>
                <c:pt idx="2" formatCode="#,##0">
                  <c:v>6032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2295</c:v>
                </c:pt>
                <c:pt idx="1" formatCode="#,##0">
                  <c:v>2406</c:v>
                </c:pt>
                <c:pt idx="2" formatCode="#,##0">
                  <c:v>3752</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1236</c:v>
                </c:pt>
                <c:pt idx="1" formatCode="#,##0">
                  <c:v>1106</c:v>
                </c:pt>
                <c:pt idx="2" formatCode="#,##0">
                  <c:v>1046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2376</c:v>
                </c:pt>
                <c:pt idx="1" formatCode="#,##0">
                  <c:v>1894</c:v>
                </c:pt>
                <c:pt idx="2" formatCode="#,##0">
                  <c:v>2225</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4227</c:v>
                </c:pt>
                <c:pt idx="1" formatCode="#,##0">
                  <c:v>4855</c:v>
                </c:pt>
                <c:pt idx="2" formatCode="#,##0">
                  <c:v>5442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5106</c:v>
                </c:pt>
                <c:pt idx="1" formatCode="#,##0">
                  <c:v>5801</c:v>
                </c:pt>
                <c:pt idx="2" formatCode="#,##0">
                  <c:v>8355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2581</c:v>
                </c:pt>
                <c:pt idx="1" formatCode="#,##0">
                  <c:v>3502</c:v>
                </c:pt>
                <c:pt idx="2" formatCode="#,##0">
                  <c:v>3547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1412</c:v>
                </c:pt>
                <c:pt idx="1" formatCode="#,##0">
                  <c:v>1499</c:v>
                </c:pt>
                <c:pt idx="2" formatCode="#,##0">
                  <c:v>1680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1708</c:v>
                </c:pt>
                <c:pt idx="1" formatCode="#,##0">
                  <c:v>1575</c:v>
                </c:pt>
                <c:pt idx="2" formatCode="#,##0">
                  <c:v>1605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35433</c:v>
                      </c:pt>
                      <c:pt idx="1" formatCode="#,##0">
                        <c:v>38794</c:v>
                      </c:pt>
                      <c:pt idx="2" formatCode="#,##0">
                        <c:v>45000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(Population!$C$257,Population!$E$257,Population!$G$257)</c:f>
              <c:numCache>
                <c:formatCode>#,##0.0%</c:formatCode>
                <c:ptCount val="3"/>
                <c:pt idx="0">
                  <c:v>0.32057777777777779</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(Population!$C$258,Population!$E$258,Population!$G$258)</c:f>
              <c:numCache>
                <c:formatCode>#,##0.0%</c:formatCode>
                <c:ptCount val="3"/>
                <c:pt idx="0">
                  <c:v>0.1458888888888889</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(Population!$C$259,Population!$E$259,Population!$G$259)</c:f>
              <c:numCache>
                <c:formatCode>#,##0.0%</c:formatCode>
                <c:ptCount val="3"/>
                <c:pt idx="0">
                  <c:v>0.24202222222222222</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(Population!$C$260,Population!$E$260,Population!$G$260)</c:f>
              <c:numCache>
                <c:formatCode>#,##0.0%</c:formatCode>
                <c:ptCount val="3"/>
                <c:pt idx="0">
                  <c:v>0.12942222222222222</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(Population!$C$261,Population!$E$261,Population!$G$261)</c:f>
              <c:numCache>
                <c:formatCode>#,##0.0%</c:formatCode>
                <c:ptCount val="3"/>
                <c:pt idx="0">
                  <c:v>0.16208888888888889</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2.4057675730742106E-2</c:v>
                </c:pt>
                <c:pt idx="1">
                  <c:v>8.7375597523705033E-3</c:v>
                </c:pt>
                <c:pt idx="2">
                  <c:v>0.96720476451688742</c:v>
                </c:pt>
                <c:pt idx="3">
                  <c:v>4.0474698962901096E-2</c:v>
                </c:pt>
                <c:pt idx="4">
                  <c:v>2.7719774483190646E-2</c:v>
                </c:pt>
                <c:pt idx="5">
                  <c:v>0.93180552655390825</c:v>
                </c:pt>
                <c:pt idx="6">
                  <c:v>0.15280627640313821</c:v>
                </c:pt>
                <c:pt idx="7">
                  <c:v>0.22884731442365722</c:v>
                </c:pt>
                <c:pt idx="8">
                  <c:v>0.6183464091732046</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Tracy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614</c:v>
                      </c:pt>
                      <c:pt idx="1">
                        <c:v>223</c:v>
                      </c:pt>
                      <c:pt idx="2">
                        <c:v>24685</c:v>
                      </c:pt>
                      <c:pt idx="3">
                        <c:v>2326</c:v>
                      </c:pt>
                      <c:pt idx="4">
                        <c:v>1593</c:v>
                      </c:pt>
                      <c:pt idx="5">
                        <c:v>53549</c:v>
                      </c:pt>
                      <c:pt idx="6">
                        <c:v>1266</c:v>
                      </c:pt>
                      <c:pt idx="7">
                        <c:v>1896</c:v>
                      </c:pt>
                      <c:pt idx="8">
                        <c:v>5123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0.76868064118372381</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0.23131935881627622</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0.57908245107475131</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0.2495989733718319</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0.17131857555341676</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0.61407249466950964</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0.29104477611940299</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9.4882729211087424E-2</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7" sqref="H7"/>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09" t="s">
        <v>2458</v>
      </c>
      <c r="B1" s="309"/>
      <c r="C1" s="309"/>
      <c r="D1" s="309"/>
      <c r="E1" s="309"/>
      <c r="F1" s="309"/>
      <c r="G1" s="309"/>
      <c r="H1"/>
      <c r="I1"/>
    </row>
    <row r="2" spans="1:9" x14ac:dyDescent="0.3">
      <c r="A2" s="77" t="s">
        <v>0</v>
      </c>
      <c r="B2" s="268" t="s">
        <v>1159</v>
      </c>
      <c r="C2" s="310"/>
      <c r="D2" s="310"/>
      <c r="E2" s="310"/>
      <c r="F2" s="310"/>
      <c r="G2" s="310"/>
    </row>
    <row r="3" spans="1:9" x14ac:dyDescent="0.3">
      <c r="A3" s="77" t="s">
        <v>2</v>
      </c>
      <c r="B3" s="268" t="s">
        <v>4593</v>
      </c>
      <c r="C3" s="310"/>
      <c r="D3" s="310"/>
      <c r="E3" s="310"/>
      <c r="F3" s="310"/>
      <c r="G3" s="310"/>
    </row>
    <row r="4" spans="1:9" ht="3.6" customHeight="1" x14ac:dyDescent="0.3"/>
    <row r="5" spans="1:9" ht="28.2" customHeight="1" x14ac:dyDescent="0.3">
      <c r="B5" s="313" t="s">
        <v>3</v>
      </c>
      <c r="C5" s="311"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Tracy. It was prepared as part of the San Joaquin Valley (SJV) Regional Early Action Project (REAP) report Taking Stock: A Comprehensive Housing Report for the San Joaquin Valley in 2022.</v>
      </c>
      <c r="D5" s="312"/>
      <c r="E5" s="312"/>
      <c r="F5" s="312"/>
      <c r="G5" s="312"/>
    </row>
    <row r="6" spans="1:9" ht="28.95" customHeight="1" x14ac:dyDescent="0.3">
      <c r="B6" s="314"/>
      <c r="C6" s="307" t="s">
        <v>2540</v>
      </c>
      <c r="D6" s="312"/>
      <c r="E6" s="312"/>
      <c r="F6" s="312"/>
      <c r="G6" s="312"/>
    </row>
    <row r="7" spans="1:9" ht="58.2" customHeight="1" x14ac:dyDescent="0.3">
      <c r="B7" s="314"/>
      <c r="C7" s="307" t="s">
        <v>2541</v>
      </c>
      <c r="D7" s="308"/>
      <c r="E7" s="308"/>
      <c r="F7" s="308"/>
      <c r="G7" s="308"/>
    </row>
    <row r="8" spans="1:9" ht="33" customHeight="1" x14ac:dyDescent="0.3">
      <c r="B8" s="314"/>
      <c r="C8" s="307" t="s">
        <v>2539</v>
      </c>
      <c r="D8" s="308"/>
      <c r="E8" s="308"/>
      <c r="F8" s="308"/>
      <c r="G8" s="308"/>
    </row>
    <row r="9" spans="1:9" ht="28.95" customHeight="1" x14ac:dyDescent="0.3">
      <c r="B9" s="314"/>
      <c r="C9" s="315" t="s">
        <v>4605</v>
      </c>
      <c r="D9" s="308"/>
      <c r="E9" s="308"/>
      <c r="F9" s="308"/>
      <c r="G9" s="308"/>
    </row>
    <row r="10" spans="1:9" ht="5.4" customHeight="1" x14ac:dyDescent="0.3">
      <c r="B10" s="38"/>
      <c r="C10" s="99"/>
      <c r="D10" s="99"/>
      <c r="E10" s="99"/>
      <c r="F10" s="99"/>
      <c r="G10" s="99"/>
    </row>
    <row r="11" spans="1:9" ht="18" customHeight="1" x14ac:dyDescent="0.3">
      <c r="B11" s="316" t="s">
        <v>4</v>
      </c>
      <c r="C11" s="317"/>
      <c r="D11" s="317"/>
      <c r="E11" s="317"/>
      <c r="F11" s="317"/>
      <c r="G11" s="317"/>
    </row>
    <row r="12" spans="1:9" x14ac:dyDescent="0.3">
      <c r="B12" s="34"/>
    </row>
    <row r="13" spans="1:9" ht="28.8" x14ac:dyDescent="0.3">
      <c r="B13" s="34"/>
      <c r="C13" s="98" t="s">
        <v>5</v>
      </c>
      <c r="D13" s="98" t="s">
        <v>2456</v>
      </c>
      <c r="E13" s="98" t="s">
        <v>2457</v>
      </c>
      <c r="F13" s="98" t="s">
        <v>2447</v>
      </c>
      <c r="G13" s="237" t="s">
        <v>6</v>
      </c>
    </row>
    <row r="14" spans="1:9" x14ac:dyDescent="0.3">
      <c r="B14" s="328" t="s">
        <v>7</v>
      </c>
      <c r="C14" s="170" t="s">
        <v>8</v>
      </c>
      <c r="D14" s="171" t="s">
        <v>9</v>
      </c>
      <c r="E14" s="26" t="s">
        <v>10</v>
      </c>
      <c r="F14" s="187"/>
      <c r="G14" s="238"/>
    </row>
    <row r="15" spans="1:9" ht="28.8" x14ac:dyDescent="0.3">
      <c r="B15" s="329"/>
      <c r="C15" s="172" t="s">
        <v>11</v>
      </c>
      <c r="D15" s="93" t="s">
        <v>9</v>
      </c>
      <c r="E15" s="26" t="s">
        <v>12</v>
      </c>
      <c r="G15" s="239" t="s">
        <v>13</v>
      </c>
    </row>
    <row r="16" spans="1:9" x14ac:dyDescent="0.3">
      <c r="B16" s="329"/>
      <c r="C16" s="172" t="s">
        <v>14</v>
      </c>
      <c r="D16" s="93" t="s">
        <v>9</v>
      </c>
      <c r="E16" s="26" t="s">
        <v>10</v>
      </c>
      <c r="G16" s="240"/>
    </row>
    <row r="17" spans="2:7" x14ac:dyDescent="0.3">
      <c r="B17" s="329"/>
      <c r="C17" s="172" t="s">
        <v>15</v>
      </c>
      <c r="D17" s="93" t="s">
        <v>9</v>
      </c>
      <c r="E17" s="26" t="s">
        <v>10</v>
      </c>
      <c r="G17" s="239" t="s">
        <v>16</v>
      </c>
    </row>
    <row r="18" spans="2:7" x14ac:dyDescent="0.3">
      <c r="B18" s="329"/>
      <c r="C18" s="172" t="s">
        <v>17</v>
      </c>
      <c r="D18" s="93" t="s">
        <v>9</v>
      </c>
      <c r="E18" s="26" t="s">
        <v>10</v>
      </c>
      <c r="G18" s="240"/>
    </row>
    <row r="19" spans="2:7" x14ac:dyDescent="0.3">
      <c r="B19" s="329"/>
      <c r="C19" s="172" t="s">
        <v>18</v>
      </c>
      <c r="D19" s="93" t="s">
        <v>9</v>
      </c>
      <c r="E19" s="26" t="s">
        <v>10</v>
      </c>
      <c r="G19" s="240"/>
    </row>
    <row r="20" spans="2:7" ht="28.8" x14ac:dyDescent="0.3">
      <c r="B20" s="329"/>
      <c r="C20" s="173" t="s">
        <v>19</v>
      </c>
      <c r="D20" s="93" t="s">
        <v>9</v>
      </c>
      <c r="E20" s="26" t="s">
        <v>12</v>
      </c>
      <c r="G20" s="239" t="s">
        <v>20</v>
      </c>
    </row>
    <row r="21" spans="2:7" x14ac:dyDescent="0.3">
      <c r="B21" s="329"/>
      <c r="C21" s="174" t="s">
        <v>21</v>
      </c>
      <c r="D21" s="93" t="s">
        <v>9</v>
      </c>
      <c r="E21" s="26" t="s">
        <v>12</v>
      </c>
      <c r="G21" s="241"/>
    </row>
    <row r="22" spans="2:7" ht="28.8" x14ac:dyDescent="0.3">
      <c r="B22" s="329"/>
      <c r="C22" s="175" t="s">
        <v>22</v>
      </c>
      <c r="D22" s="93" t="s">
        <v>23</v>
      </c>
      <c r="E22" s="26" t="s">
        <v>10</v>
      </c>
      <c r="G22" s="241"/>
    </row>
    <row r="23" spans="2:7" ht="28.8" x14ac:dyDescent="0.3">
      <c r="B23" s="329"/>
      <c r="C23" s="175" t="s">
        <v>24</v>
      </c>
      <c r="D23" s="93" t="s">
        <v>23</v>
      </c>
      <c r="E23" s="26" t="s">
        <v>10</v>
      </c>
      <c r="G23" s="242" t="s">
        <v>25</v>
      </c>
    </row>
    <row r="24" spans="2:7" ht="28.8" x14ac:dyDescent="0.3">
      <c r="B24" s="329"/>
      <c r="C24" s="175" t="s">
        <v>26</v>
      </c>
      <c r="D24" s="93" t="s">
        <v>23</v>
      </c>
      <c r="E24" s="26" t="s">
        <v>10</v>
      </c>
      <c r="G24" s="242" t="s">
        <v>27</v>
      </c>
    </row>
    <row r="25" spans="2:7" ht="28.8" x14ac:dyDescent="0.3">
      <c r="B25" s="329"/>
      <c r="C25" s="175" t="s">
        <v>28</v>
      </c>
      <c r="D25" s="93" t="s">
        <v>29</v>
      </c>
      <c r="E25" s="26" t="s">
        <v>10</v>
      </c>
      <c r="G25" s="242"/>
    </row>
    <row r="26" spans="2:7" ht="28.8" x14ac:dyDescent="0.3">
      <c r="B26" s="329"/>
      <c r="C26" s="175" t="s">
        <v>30</v>
      </c>
      <c r="D26" s="93" t="s">
        <v>29</v>
      </c>
      <c r="E26" s="26" t="s">
        <v>12</v>
      </c>
      <c r="G26" s="242"/>
    </row>
    <row r="27" spans="2:7" ht="28.8" x14ac:dyDescent="0.3">
      <c r="B27" s="329"/>
      <c r="C27" s="175" t="s">
        <v>31</v>
      </c>
      <c r="D27" s="93" t="s">
        <v>9</v>
      </c>
      <c r="E27" s="26" t="s">
        <v>10</v>
      </c>
      <c r="G27" s="241"/>
    </row>
    <row r="28" spans="2:7" ht="28.8" x14ac:dyDescent="0.3">
      <c r="B28" s="329"/>
      <c r="C28" s="336" t="s">
        <v>32</v>
      </c>
      <c r="D28" s="93" t="s">
        <v>9</v>
      </c>
      <c r="E28" s="26" t="s">
        <v>10</v>
      </c>
      <c r="G28" s="242" t="s">
        <v>4577</v>
      </c>
    </row>
    <row r="29" spans="2:7" ht="28.8" x14ac:dyDescent="0.3">
      <c r="B29" s="329"/>
      <c r="C29" s="337"/>
      <c r="D29" s="93" t="s">
        <v>9</v>
      </c>
      <c r="E29" s="26" t="s">
        <v>12</v>
      </c>
      <c r="G29" s="242" t="s">
        <v>4578</v>
      </c>
    </row>
    <row r="30" spans="2:7" ht="28.8" x14ac:dyDescent="0.3">
      <c r="B30" s="329"/>
      <c r="C30" s="175" t="s">
        <v>33</v>
      </c>
      <c r="D30" s="93" t="s">
        <v>9</v>
      </c>
      <c r="E30" s="26" t="s">
        <v>12</v>
      </c>
      <c r="G30" s="242" t="s">
        <v>4579</v>
      </c>
    </row>
    <row r="31" spans="2:7" ht="43.2" x14ac:dyDescent="0.3">
      <c r="B31" s="329"/>
      <c r="C31" s="175" t="s">
        <v>2474</v>
      </c>
      <c r="D31" s="93" t="s">
        <v>34</v>
      </c>
      <c r="E31" s="26" t="s">
        <v>10</v>
      </c>
      <c r="F31" s="26" t="s">
        <v>2542</v>
      </c>
      <c r="G31" s="242"/>
    </row>
    <row r="32" spans="2:7" ht="43.8" thickBot="1" x14ac:dyDescent="0.35">
      <c r="B32" s="329"/>
      <c r="C32" s="176" t="s">
        <v>2475</v>
      </c>
      <c r="D32" s="177" t="s">
        <v>34</v>
      </c>
      <c r="E32" s="232" t="s">
        <v>10</v>
      </c>
      <c r="F32" s="188" t="s">
        <v>2543</v>
      </c>
      <c r="G32" s="243"/>
    </row>
    <row r="33" spans="2:7" x14ac:dyDescent="0.3">
      <c r="B33"/>
      <c r="C33" s="146"/>
      <c r="G33" s="146"/>
    </row>
    <row r="34" spans="2:7" ht="29.4" thickBot="1" x14ac:dyDescent="0.35">
      <c r="B34" s="158"/>
      <c r="C34" s="142" t="s">
        <v>5</v>
      </c>
      <c r="D34" s="142" t="s">
        <v>2456</v>
      </c>
      <c r="E34" s="142" t="s">
        <v>2457</v>
      </c>
      <c r="F34" s="142" t="s">
        <v>2447</v>
      </c>
      <c r="G34" s="244" t="s">
        <v>6</v>
      </c>
    </row>
    <row r="35" spans="2:7" ht="28.8" x14ac:dyDescent="0.3">
      <c r="B35" s="333" t="s">
        <v>35</v>
      </c>
      <c r="C35" s="147" t="s">
        <v>36</v>
      </c>
      <c r="D35" s="166" t="s">
        <v>37</v>
      </c>
      <c r="E35" s="26" t="s">
        <v>12</v>
      </c>
      <c r="F35" s="191"/>
      <c r="G35" s="245" t="s">
        <v>4580</v>
      </c>
    </row>
    <row r="36" spans="2:7" x14ac:dyDescent="0.3">
      <c r="B36" s="334"/>
      <c r="C36" s="148" t="s">
        <v>38</v>
      </c>
      <c r="D36" s="93" t="s">
        <v>37</v>
      </c>
      <c r="E36" s="26" t="s">
        <v>10</v>
      </c>
      <c r="G36" s="246" t="s">
        <v>39</v>
      </c>
    </row>
    <row r="37" spans="2:7" ht="28.8" x14ac:dyDescent="0.3">
      <c r="B37" s="334"/>
      <c r="C37" s="148" t="s">
        <v>40</v>
      </c>
      <c r="D37" s="93" t="s">
        <v>41</v>
      </c>
      <c r="E37" s="26" t="s">
        <v>10</v>
      </c>
      <c r="G37" s="246" t="s">
        <v>42</v>
      </c>
    </row>
    <row r="38" spans="2:7" ht="28.8" x14ac:dyDescent="0.3">
      <c r="B38" s="334"/>
      <c r="C38" s="148" t="s">
        <v>43</v>
      </c>
      <c r="D38" s="93" t="s">
        <v>41</v>
      </c>
      <c r="E38" s="26" t="s">
        <v>10</v>
      </c>
      <c r="G38" s="246"/>
    </row>
    <row r="39" spans="2:7" x14ac:dyDescent="0.3">
      <c r="B39" s="334"/>
      <c r="C39" s="148" t="s">
        <v>44</v>
      </c>
      <c r="D39" s="93" t="s">
        <v>37</v>
      </c>
      <c r="E39" s="26" t="s">
        <v>10</v>
      </c>
      <c r="G39" s="247"/>
    </row>
    <row r="40" spans="2:7" x14ac:dyDescent="0.3">
      <c r="B40" s="334"/>
      <c r="C40" s="148" t="s">
        <v>45</v>
      </c>
      <c r="D40" s="93" t="s">
        <v>46</v>
      </c>
      <c r="E40" s="26" t="s">
        <v>10</v>
      </c>
      <c r="G40" s="247"/>
    </row>
    <row r="41" spans="2:7" ht="28.8" x14ac:dyDescent="0.3">
      <c r="B41" s="334"/>
      <c r="C41" s="148" t="s">
        <v>4575</v>
      </c>
      <c r="D41" s="93" t="s">
        <v>46</v>
      </c>
      <c r="E41" s="26" t="s">
        <v>12</v>
      </c>
      <c r="G41" s="246" t="s">
        <v>47</v>
      </c>
    </row>
    <row r="42" spans="2:7" ht="28.8" x14ac:dyDescent="0.3">
      <c r="B42" s="334"/>
      <c r="C42" s="233" t="s">
        <v>48</v>
      </c>
      <c r="D42" s="93" t="s">
        <v>49</v>
      </c>
      <c r="E42" s="26" t="s">
        <v>10</v>
      </c>
      <c r="F42" s="26" t="s">
        <v>2544</v>
      </c>
      <c r="G42" s="246"/>
    </row>
    <row r="43" spans="2:7" ht="28.8" x14ac:dyDescent="0.3">
      <c r="B43" s="334"/>
      <c r="C43" s="148" t="s">
        <v>50</v>
      </c>
      <c r="D43" s="93" t="s">
        <v>51</v>
      </c>
      <c r="E43" s="26" t="s">
        <v>10</v>
      </c>
      <c r="F43" s="26" t="s">
        <v>2544</v>
      </c>
      <c r="G43" s="246"/>
    </row>
    <row r="44" spans="2:7" x14ac:dyDescent="0.3">
      <c r="B44" s="334"/>
      <c r="C44" s="234" t="s">
        <v>52</v>
      </c>
      <c r="D44" s="93" t="s">
        <v>51</v>
      </c>
      <c r="E44" s="26" t="s">
        <v>10</v>
      </c>
      <c r="G44" s="246"/>
    </row>
    <row r="45" spans="2:7" ht="28.8" x14ac:dyDescent="0.3">
      <c r="B45" s="334"/>
      <c r="C45" s="148" t="s">
        <v>53</v>
      </c>
      <c r="D45" s="93" t="s">
        <v>51</v>
      </c>
      <c r="E45" s="26" t="s">
        <v>10</v>
      </c>
      <c r="F45" s="26" t="s">
        <v>2544</v>
      </c>
      <c r="G45" s="246"/>
    </row>
    <row r="46" spans="2:7" ht="28.8" x14ac:dyDescent="0.3">
      <c r="B46" s="334"/>
      <c r="C46" s="148" t="s">
        <v>54</v>
      </c>
      <c r="D46" s="93" t="s">
        <v>51</v>
      </c>
      <c r="E46" s="26" t="s">
        <v>10</v>
      </c>
      <c r="G46" s="246"/>
    </row>
    <row r="47" spans="2:7" x14ac:dyDescent="0.3">
      <c r="B47" s="334"/>
      <c r="C47" s="148" t="s">
        <v>55</v>
      </c>
      <c r="D47" s="93" t="s">
        <v>56</v>
      </c>
      <c r="E47" s="26" t="s">
        <v>10</v>
      </c>
      <c r="G47" s="246" t="s">
        <v>57</v>
      </c>
    </row>
    <row r="48" spans="2:7" x14ac:dyDescent="0.3">
      <c r="B48" s="334"/>
      <c r="C48" s="148" t="s">
        <v>58</v>
      </c>
      <c r="D48" s="93" t="s">
        <v>56</v>
      </c>
      <c r="E48" s="26" t="s">
        <v>10</v>
      </c>
      <c r="G48" s="246" t="s">
        <v>59</v>
      </c>
    </row>
    <row r="49" spans="2:7" ht="28.8" x14ac:dyDescent="0.3">
      <c r="B49" s="334"/>
      <c r="C49" s="148" t="s">
        <v>60</v>
      </c>
      <c r="D49" s="93" t="s">
        <v>56</v>
      </c>
      <c r="E49" s="26" t="s">
        <v>12</v>
      </c>
      <c r="G49" s="246" t="s">
        <v>61</v>
      </c>
    </row>
    <row r="50" spans="2:7" x14ac:dyDescent="0.3">
      <c r="B50" s="334"/>
      <c r="C50" s="167" t="s">
        <v>62</v>
      </c>
      <c r="D50" s="93" t="s">
        <v>63</v>
      </c>
      <c r="E50" s="26" t="s">
        <v>10</v>
      </c>
      <c r="G50" s="248"/>
    </row>
    <row r="51" spans="2:7" x14ac:dyDescent="0.3">
      <c r="B51" s="334"/>
      <c r="C51" s="167" t="s">
        <v>64</v>
      </c>
      <c r="D51" s="93" t="s">
        <v>63</v>
      </c>
      <c r="E51" s="26" t="s">
        <v>10</v>
      </c>
      <c r="G51" s="248"/>
    </row>
    <row r="52" spans="2:7" ht="28.8" x14ac:dyDescent="0.3">
      <c r="B52" s="334"/>
      <c r="C52" s="167" t="s">
        <v>65</v>
      </c>
      <c r="D52" s="93" t="s">
        <v>66</v>
      </c>
      <c r="E52" s="26" t="s">
        <v>2459</v>
      </c>
      <c r="F52" s="26" t="s">
        <v>2545</v>
      </c>
      <c r="G52" s="248" t="s">
        <v>4581</v>
      </c>
    </row>
    <row r="53" spans="2:7" ht="28.8" x14ac:dyDescent="0.3">
      <c r="B53" s="334"/>
      <c r="C53" s="167" t="s">
        <v>67</v>
      </c>
      <c r="D53" s="93"/>
      <c r="E53" s="26" t="s">
        <v>2459</v>
      </c>
      <c r="F53" s="26" t="s">
        <v>2545</v>
      </c>
      <c r="G53" s="248"/>
    </row>
    <row r="54" spans="2:7" ht="43.2" x14ac:dyDescent="0.3">
      <c r="B54" s="334"/>
      <c r="C54" s="167" t="s">
        <v>2446</v>
      </c>
      <c r="D54" s="93" t="s">
        <v>66</v>
      </c>
      <c r="E54" s="26" t="s">
        <v>2459</v>
      </c>
      <c r="F54" s="26" t="s">
        <v>2545</v>
      </c>
      <c r="G54" s="248" t="s">
        <v>68</v>
      </c>
    </row>
    <row r="55" spans="2:7" ht="28.8" x14ac:dyDescent="0.3">
      <c r="B55" s="334"/>
      <c r="C55" s="167" t="s">
        <v>69</v>
      </c>
      <c r="D55" s="93" t="s">
        <v>49</v>
      </c>
      <c r="E55" s="26" t="s">
        <v>10</v>
      </c>
      <c r="F55" s="26" t="s">
        <v>2544</v>
      </c>
      <c r="G55" s="249"/>
    </row>
    <row r="56" spans="2:7" ht="28.8" x14ac:dyDescent="0.3">
      <c r="B56" s="334"/>
      <c r="C56" s="167" t="s">
        <v>70</v>
      </c>
      <c r="D56" s="93" t="s">
        <v>49</v>
      </c>
      <c r="E56" s="26" t="s">
        <v>10</v>
      </c>
      <c r="F56" s="26" t="s">
        <v>2544</v>
      </c>
      <c r="G56" s="248" t="s">
        <v>71</v>
      </c>
    </row>
    <row r="57" spans="2:7" ht="28.8" x14ac:dyDescent="0.3">
      <c r="B57" s="334"/>
      <c r="C57" s="167" t="s">
        <v>72</v>
      </c>
      <c r="D57" s="93" t="s">
        <v>66</v>
      </c>
      <c r="E57" s="26" t="s">
        <v>2459</v>
      </c>
      <c r="F57" s="26" t="s">
        <v>2545</v>
      </c>
      <c r="G57" s="249"/>
    </row>
    <row r="58" spans="2:7" ht="28.8" x14ac:dyDescent="0.3">
      <c r="B58" s="334"/>
      <c r="C58" s="167" t="s">
        <v>73</v>
      </c>
      <c r="D58" s="93" t="s">
        <v>66</v>
      </c>
      <c r="E58" s="26" t="s">
        <v>2459</v>
      </c>
      <c r="F58" s="26" t="s">
        <v>2545</v>
      </c>
      <c r="G58" s="248" t="s">
        <v>4582</v>
      </c>
    </row>
    <row r="59" spans="2:7" ht="28.8" x14ac:dyDescent="0.3">
      <c r="B59" s="334"/>
      <c r="C59" s="167" t="s">
        <v>74</v>
      </c>
      <c r="D59" s="93" t="s">
        <v>66</v>
      </c>
      <c r="E59" s="26" t="s">
        <v>2459</v>
      </c>
      <c r="F59" s="26" t="s">
        <v>2545</v>
      </c>
      <c r="G59" s="248" t="s">
        <v>4583</v>
      </c>
    </row>
    <row r="60" spans="2:7" ht="28.8" x14ac:dyDescent="0.3">
      <c r="B60" s="334"/>
      <c r="C60" s="167" t="s">
        <v>75</v>
      </c>
      <c r="D60" s="93" t="s">
        <v>49</v>
      </c>
      <c r="E60" s="26" t="s">
        <v>10</v>
      </c>
      <c r="F60" s="26" t="s">
        <v>2544</v>
      </c>
      <c r="G60" s="249"/>
    </row>
    <row r="61" spans="2:7" ht="28.8" x14ac:dyDescent="0.3">
      <c r="B61" s="334"/>
      <c r="C61" s="167" t="s">
        <v>76</v>
      </c>
      <c r="D61" s="93" t="s">
        <v>49</v>
      </c>
      <c r="E61" s="26" t="s">
        <v>12</v>
      </c>
      <c r="F61" s="26" t="s">
        <v>2544</v>
      </c>
      <c r="G61" s="248" t="s">
        <v>4584</v>
      </c>
    </row>
    <row r="62" spans="2:7" ht="28.8" x14ac:dyDescent="0.3">
      <c r="B62" s="334"/>
      <c r="C62" s="148" t="s">
        <v>77</v>
      </c>
      <c r="D62" s="93" t="s">
        <v>78</v>
      </c>
      <c r="E62" s="26" t="s">
        <v>12</v>
      </c>
      <c r="F62" s="26" t="s">
        <v>2546</v>
      </c>
      <c r="G62" s="249"/>
    </row>
    <row r="63" spans="2:7" ht="28.8" x14ac:dyDescent="0.3">
      <c r="B63" s="334"/>
      <c r="C63" s="148" t="s">
        <v>79</v>
      </c>
      <c r="D63" s="93" t="s">
        <v>78</v>
      </c>
      <c r="E63" s="26" t="s">
        <v>12</v>
      </c>
      <c r="F63" s="26" t="s">
        <v>2546</v>
      </c>
      <c r="G63" s="248" t="s">
        <v>79</v>
      </c>
    </row>
    <row r="64" spans="2:7" ht="28.8" x14ac:dyDescent="0.3">
      <c r="B64" s="334"/>
      <c r="C64" s="148" t="s">
        <v>80</v>
      </c>
      <c r="D64" s="93" t="s">
        <v>78</v>
      </c>
      <c r="E64" s="26" t="s">
        <v>12</v>
      </c>
      <c r="F64" s="26" t="s">
        <v>2546</v>
      </c>
      <c r="G64" s="248" t="s">
        <v>80</v>
      </c>
    </row>
    <row r="65" spans="2:7" ht="29.4" thickBot="1" x14ac:dyDescent="0.35">
      <c r="B65" s="334"/>
      <c r="C65" s="149" t="s">
        <v>81</v>
      </c>
      <c r="D65" s="169" t="s">
        <v>78</v>
      </c>
      <c r="E65" s="192" t="s">
        <v>12</v>
      </c>
      <c r="F65" s="192" t="s">
        <v>2546</v>
      </c>
      <c r="G65" s="250" t="s">
        <v>81</v>
      </c>
    </row>
    <row r="66" spans="2:7" x14ac:dyDescent="0.3">
      <c r="B66"/>
      <c r="G66" s="26"/>
    </row>
    <row r="67" spans="2:7" ht="29.4" thickBot="1" x14ac:dyDescent="0.35">
      <c r="B67" s="154"/>
      <c r="C67" s="143" t="s">
        <v>5</v>
      </c>
      <c r="D67" s="143" t="s">
        <v>2456</v>
      </c>
      <c r="E67" s="143" t="s">
        <v>2457</v>
      </c>
      <c r="F67" s="143" t="s">
        <v>2447</v>
      </c>
      <c r="G67" s="251" t="s">
        <v>6</v>
      </c>
    </row>
    <row r="68" spans="2:7" x14ac:dyDescent="0.3">
      <c r="B68" s="344" t="s">
        <v>82</v>
      </c>
      <c r="C68" s="160" t="s">
        <v>83</v>
      </c>
      <c r="D68" s="161" t="s">
        <v>46</v>
      </c>
      <c r="E68" s="26" t="s">
        <v>10</v>
      </c>
      <c r="G68" s="252"/>
    </row>
    <row r="69" spans="2:7" ht="28.8" x14ac:dyDescent="0.3">
      <c r="B69" s="345"/>
      <c r="C69" s="162" t="s">
        <v>4576</v>
      </c>
      <c r="D69" s="93" t="s">
        <v>84</v>
      </c>
      <c r="E69" s="26" t="s">
        <v>2459</v>
      </c>
      <c r="F69" s="26" t="s">
        <v>2545</v>
      </c>
      <c r="G69" s="253" t="s">
        <v>4585</v>
      </c>
    </row>
    <row r="70" spans="2:7" ht="43.2" x14ac:dyDescent="0.3">
      <c r="B70" s="345"/>
      <c r="C70" s="162" t="s">
        <v>85</v>
      </c>
      <c r="D70" s="93" t="s">
        <v>84</v>
      </c>
      <c r="E70" s="26" t="s">
        <v>2459</v>
      </c>
      <c r="F70" s="26" t="s">
        <v>2545</v>
      </c>
      <c r="G70" s="253" t="s">
        <v>4586</v>
      </c>
    </row>
    <row r="71" spans="2:7" ht="28.8" x14ac:dyDescent="0.3">
      <c r="B71" s="345"/>
      <c r="C71" s="162" t="s">
        <v>86</v>
      </c>
      <c r="D71" s="93" t="s">
        <v>46</v>
      </c>
      <c r="E71" s="26" t="s">
        <v>2459</v>
      </c>
      <c r="G71" s="253" t="s">
        <v>4587</v>
      </c>
    </row>
    <row r="72" spans="2:7" x14ac:dyDescent="0.3">
      <c r="B72" s="345"/>
      <c r="C72" s="163" t="s">
        <v>87</v>
      </c>
      <c r="D72" s="93" t="s">
        <v>46</v>
      </c>
      <c r="E72" s="26" t="s">
        <v>10</v>
      </c>
      <c r="G72" s="254"/>
    </row>
    <row r="73" spans="2:7" ht="28.8" x14ac:dyDescent="0.3">
      <c r="B73" s="345"/>
      <c r="C73" s="163" t="s">
        <v>88</v>
      </c>
      <c r="D73" s="93" t="s">
        <v>46</v>
      </c>
      <c r="E73" s="26" t="s">
        <v>2459</v>
      </c>
      <c r="G73" s="253" t="s">
        <v>89</v>
      </c>
    </row>
    <row r="74" spans="2:7" ht="28.8" x14ac:dyDescent="0.3">
      <c r="B74" s="345"/>
      <c r="C74" s="163" t="s">
        <v>90</v>
      </c>
      <c r="D74" s="93" t="s">
        <v>46</v>
      </c>
      <c r="E74" s="26" t="s">
        <v>10</v>
      </c>
      <c r="G74" s="253" t="s">
        <v>91</v>
      </c>
    </row>
    <row r="75" spans="2:7" ht="28.8" x14ac:dyDescent="0.3">
      <c r="B75" s="345"/>
      <c r="C75" s="163" t="s">
        <v>92</v>
      </c>
      <c r="D75" s="93" t="s">
        <v>9</v>
      </c>
      <c r="E75" s="26" t="s">
        <v>2459</v>
      </c>
      <c r="G75" s="253" t="s">
        <v>93</v>
      </c>
    </row>
    <row r="76" spans="2:7" x14ac:dyDescent="0.3">
      <c r="B76" s="345"/>
      <c r="C76" s="162" t="s">
        <v>94</v>
      </c>
      <c r="D76" s="93" t="s">
        <v>9</v>
      </c>
      <c r="E76" s="26" t="s">
        <v>2459</v>
      </c>
      <c r="G76" s="254"/>
    </row>
    <row r="77" spans="2:7" ht="28.8" x14ac:dyDescent="0.3">
      <c r="B77" s="345"/>
      <c r="C77" s="162" t="s">
        <v>95</v>
      </c>
      <c r="D77" s="93" t="s">
        <v>9</v>
      </c>
      <c r="E77" s="26" t="s">
        <v>2459</v>
      </c>
      <c r="G77" s="255" t="s">
        <v>96</v>
      </c>
    </row>
    <row r="78" spans="2:7" ht="28.8" x14ac:dyDescent="0.3">
      <c r="B78" s="345"/>
      <c r="C78" s="162" t="s">
        <v>97</v>
      </c>
      <c r="D78" s="93" t="s">
        <v>9</v>
      </c>
      <c r="E78" s="26" t="s">
        <v>2459</v>
      </c>
      <c r="G78" s="255" t="s">
        <v>98</v>
      </c>
    </row>
    <row r="79" spans="2:7" x14ac:dyDescent="0.3">
      <c r="B79" s="345"/>
      <c r="C79" s="162" t="s">
        <v>99</v>
      </c>
      <c r="D79" s="93" t="s">
        <v>9</v>
      </c>
      <c r="E79" s="26" t="s">
        <v>2459</v>
      </c>
      <c r="G79" s="255" t="s">
        <v>4588</v>
      </c>
    </row>
    <row r="80" spans="2:7" ht="15" thickBot="1" x14ac:dyDescent="0.35">
      <c r="B80" s="345"/>
      <c r="C80" s="164" t="s">
        <v>100</v>
      </c>
      <c r="D80" s="165" t="s">
        <v>9</v>
      </c>
      <c r="E80" s="235" t="s">
        <v>2459</v>
      </c>
      <c r="F80" s="190"/>
      <c r="G80" s="256" t="s">
        <v>4589</v>
      </c>
    </row>
    <row r="81" spans="2:7" x14ac:dyDescent="0.3">
      <c r="B81" s="34"/>
      <c r="G81" s="26"/>
    </row>
    <row r="82" spans="2:7" ht="29.4" thickBot="1" x14ac:dyDescent="0.35">
      <c r="B82" s="34"/>
      <c r="C82" s="145" t="s">
        <v>5</v>
      </c>
      <c r="D82" s="145" t="s">
        <v>2456</v>
      </c>
      <c r="E82" s="145" t="s">
        <v>2457</v>
      </c>
      <c r="F82" s="145" t="s">
        <v>2447</v>
      </c>
      <c r="G82" s="257" t="s">
        <v>6</v>
      </c>
    </row>
    <row r="83" spans="2:7" ht="14.4" customHeight="1" x14ac:dyDescent="0.3">
      <c r="B83" s="330" t="s">
        <v>101</v>
      </c>
      <c r="C83" s="178" t="s">
        <v>102</v>
      </c>
      <c r="D83" s="179" t="s">
        <v>103</v>
      </c>
      <c r="E83" s="26" t="s">
        <v>10</v>
      </c>
      <c r="F83" s="189"/>
      <c r="G83" s="258"/>
    </row>
    <row r="84" spans="2:7" ht="28.8" x14ac:dyDescent="0.3">
      <c r="B84" s="331"/>
      <c r="C84" s="180" t="s">
        <v>104</v>
      </c>
      <c r="D84" s="93" t="s">
        <v>103</v>
      </c>
      <c r="E84" s="26" t="s">
        <v>10</v>
      </c>
      <c r="G84" s="259" t="s">
        <v>4590</v>
      </c>
    </row>
    <row r="85" spans="2:7" x14ac:dyDescent="0.3">
      <c r="B85" s="331"/>
      <c r="C85" s="180" t="s">
        <v>105</v>
      </c>
      <c r="D85" s="93" t="s">
        <v>106</v>
      </c>
      <c r="E85" s="26" t="s">
        <v>10</v>
      </c>
      <c r="G85" s="260"/>
    </row>
    <row r="86" spans="2:7" ht="28.8" x14ac:dyDescent="0.3">
      <c r="B86" s="331"/>
      <c r="C86" s="180" t="s">
        <v>107</v>
      </c>
      <c r="D86" s="93" t="s">
        <v>106</v>
      </c>
      <c r="E86" s="26" t="s">
        <v>10</v>
      </c>
      <c r="G86" s="259" t="s">
        <v>108</v>
      </c>
    </row>
    <row r="87" spans="2:7" ht="28.8" x14ac:dyDescent="0.3">
      <c r="B87" s="331"/>
      <c r="C87" s="180" t="s">
        <v>109</v>
      </c>
      <c r="D87" s="93" t="s">
        <v>110</v>
      </c>
      <c r="E87" s="26" t="s">
        <v>12</v>
      </c>
      <c r="G87" s="259" t="s">
        <v>111</v>
      </c>
    </row>
    <row r="88" spans="2:7" ht="28.8" x14ac:dyDescent="0.3">
      <c r="B88" s="331"/>
      <c r="C88" s="181" t="s">
        <v>2476</v>
      </c>
      <c r="D88" s="93" t="s">
        <v>112</v>
      </c>
      <c r="E88" s="26" t="s">
        <v>10</v>
      </c>
      <c r="G88" s="261" t="s">
        <v>113</v>
      </c>
    </row>
    <row r="89" spans="2:7" ht="57.6" x14ac:dyDescent="0.3">
      <c r="B89" s="331"/>
      <c r="C89" s="181" t="s">
        <v>114</v>
      </c>
      <c r="D89" s="93" t="s">
        <v>112</v>
      </c>
      <c r="E89" s="26" t="s">
        <v>10</v>
      </c>
      <c r="F89" s="26" t="s">
        <v>2547</v>
      </c>
      <c r="G89" s="261"/>
    </row>
    <row r="90" spans="2:7" ht="57.6" x14ac:dyDescent="0.3">
      <c r="B90" s="331"/>
      <c r="C90" s="181" t="s">
        <v>2469</v>
      </c>
      <c r="D90" s="93" t="s">
        <v>112</v>
      </c>
      <c r="E90" s="26" t="s">
        <v>10</v>
      </c>
      <c r="F90" s="26" t="s">
        <v>2547</v>
      </c>
      <c r="G90" s="261" t="s">
        <v>115</v>
      </c>
    </row>
    <row r="91" spans="2:7" ht="57.6" x14ac:dyDescent="0.3">
      <c r="B91" s="331"/>
      <c r="C91" s="181" t="s">
        <v>2468</v>
      </c>
      <c r="D91" s="93" t="s">
        <v>112</v>
      </c>
      <c r="E91" s="26" t="s">
        <v>10</v>
      </c>
      <c r="F91" s="26" t="s">
        <v>2547</v>
      </c>
      <c r="G91" s="261" t="s">
        <v>115</v>
      </c>
    </row>
    <row r="92" spans="2:7" ht="28.8" x14ac:dyDescent="0.3">
      <c r="B92" s="331"/>
      <c r="C92" s="181" t="s">
        <v>116</v>
      </c>
      <c r="D92" s="93" t="s">
        <v>110</v>
      </c>
      <c r="E92" s="26" t="s">
        <v>2459</v>
      </c>
      <c r="G92" s="259" t="s">
        <v>117</v>
      </c>
    </row>
    <row r="93" spans="2:7" ht="28.8" x14ac:dyDescent="0.3">
      <c r="B93" s="331"/>
      <c r="C93" s="181" t="s">
        <v>118</v>
      </c>
      <c r="D93" s="93" t="s">
        <v>119</v>
      </c>
      <c r="E93" s="26" t="s">
        <v>10</v>
      </c>
      <c r="G93" s="261" t="s">
        <v>120</v>
      </c>
    </row>
    <row r="94" spans="2:7" ht="28.8" x14ac:dyDescent="0.3">
      <c r="B94" s="331"/>
      <c r="C94" s="181" t="s">
        <v>121</v>
      </c>
      <c r="D94" s="93" t="s">
        <v>122</v>
      </c>
      <c r="E94" s="26" t="s">
        <v>10</v>
      </c>
      <c r="G94" s="261" t="s">
        <v>4591</v>
      </c>
    </row>
    <row r="95" spans="2:7" ht="28.8" x14ac:dyDescent="0.3">
      <c r="B95" s="331"/>
      <c r="C95" s="181" t="s">
        <v>123</v>
      </c>
      <c r="D95" s="93" t="s">
        <v>122</v>
      </c>
      <c r="E95" s="26" t="s">
        <v>10</v>
      </c>
      <c r="G95" s="261"/>
    </row>
    <row r="96" spans="2:7" x14ac:dyDescent="0.3">
      <c r="B96" s="331"/>
      <c r="C96" s="181" t="s">
        <v>124</v>
      </c>
      <c r="D96" s="93" t="s">
        <v>125</v>
      </c>
      <c r="E96" s="26" t="s">
        <v>10</v>
      </c>
      <c r="G96" s="260"/>
    </row>
    <row r="97" spans="2:7" x14ac:dyDescent="0.3">
      <c r="B97" s="331"/>
      <c r="C97" s="181" t="s">
        <v>126</v>
      </c>
      <c r="D97" s="93" t="s">
        <v>125</v>
      </c>
      <c r="E97" s="26" t="s">
        <v>10</v>
      </c>
      <c r="G97" s="259" t="s">
        <v>127</v>
      </c>
    </row>
    <row r="98" spans="2:7" ht="28.8" x14ac:dyDescent="0.3">
      <c r="B98" s="331"/>
      <c r="C98" s="181" t="s">
        <v>128</v>
      </c>
      <c r="D98" s="93" t="s">
        <v>110</v>
      </c>
      <c r="E98" s="26" t="s">
        <v>10</v>
      </c>
      <c r="G98" s="259" t="s">
        <v>129</v>
      </c>
    </row>
    <row r="99" spans="2:7" ht="28.8" x14ac:dyDescent="0.3">
      <c r="B99" s="331"/>
      <c r="C99" s="181" t="s">
        <v>130</v>
      </c>
      <c r="D99" s="93" t="s">
        <v>125</v>
      </c>
      <c r="E99" s="26" t="s">
        <v>2459</v>
      </c>
      <c r="G99" s="261" t="s">
        <v>131</v>
      </c>
    </row>
    <row r="100" spans="2:7" x14ac:dyDescent="0.3">
      <c r="B100" s="331"/>
      <c r="C100" s="181" t="s">
        <v>132</v>
      </c>
      <c r="D100" s="93" t="s">
        <v>125</v>
      </c>
      <c r="E100" s="26" t="s">
        <v>2459</v>
      </c>
      <c r="G100" s="260"/>
    </row>
    <row r="101" spans="2:7" ht="28.8" x14ac:dyDescent="0.3">
      <c r="B101" s="331"/>
      <c r="C101" s="181" t="s">
        <v>133</v>
      </c>
      <c r="D101" s="93" t="s">
        <v>110</v>
      </c>
      <c r="E101" s="26" t="s">
        <v>12</v>
      </c>
      <c r="G101" s="261" t="s">
        <v>134</v>
      </c>
    </row>
    <row r="102" spans="2:7" ht="43.2" x14ac:dyDescent="0.3">
      <c r="B102" s="331"/>
      <c r="C102" s="338" t="s">
        <v>135</v>
      </c>
      <c r="D102" s="93" t="s">
        <v>110</v>
      </c>
      <c r="E102" s="26" t="s">
        <v>10</v>
      </c>
      <c r="F102" s="26" t="s">
        <v>2548</v>
      </c>
      <c r="G102" s="261" t="s">
        <v>136</v>
      </c>
    </row>
    <row r="103" spans="2:7" ht="28.8" x14ac:dyDescent="0.3">
      <c r="B103" s="331"/>
      <c r="C103" s="339"/>
      <c r="D103" s="93" t="s">
        <v>110</v>
      </c>
      <c r="E103" s="26" t="s">
        <v>10</v>
      </c>
      <c r="G103" s="261" t="s">
        <v>137</v>
      </c>
    </row>
    <row r="104" spans="2:7" ht="28.8" x14ac:dyDescent="0.3">
      <c r="B104" s="331"/>
      <c r="C104" s="157" t="s">
        <v>138</v>
      </c>
      <c r="D104" s="93" t="s">
        <v>139</v>
      </c>
      <c r="E104" s="26" t="s">
        <v>10</v>
      </c>
      <c r="G104" s="262"/>
    </row>
    <row r="105" spans="2:7" ht="28.8" x14ac:dyDescent="0.3">
      <c r="B105" s="331"/>
      <c r="C105" s="157" t="s">
        <v>140</v>
      </c>
      <c r="D105" s="93" t="s">
        <v>141</v>
      </c>
      <c r="E105" s="26" t="s">
        <v>10</v>
      </c>
      <c r="F105" s="26" t="s">
        <v>2549</v>
      </c>
      <c r="G105" s="262"/>
    </row>
    <row r="106" spans="2:7" ht="28.8" x14ac:dyDescent="0.3">
      <c r="B106" s="331"/>
      <c r="C106" s="181" t="s">
        <v>142</v>
      </c>
      <c r="D106" s="93" t="s">
        <v>110</v>
      </c>
      <c r="E106" s="26" t="s">
        <v>2459</v>
      </c>
      <c r="F106" s="26" t="s">
        <v>2545</v>
      </c>
      <c r="G106" s="260"/>
    </row>
    <row r="107" spans="2:7" ht="28.8" x14ac:dyDescent="0.3">
      <c r="B107" s="332"/>
      <c r="C107" s="340" t="s">
        <v>143</v>
      </c>
      <c r="D107" s="325" t="s">
        <v>110</v>
      </c>
      <c r="E107" s="325" t="s">
        <v>2459</v>
      </c>
      <c r="F107" s="325" t="s">
        <v>2545</v>
      </c>
      <c r="G107" s="261" t="s">
        <v>4592</v>
      </c>
    </row>
    <row r="108" spans="2:7" ht="28.8" x14ac:dyDescent="0.3">
      <c r="B108" s="331"/>
      <c r="C108" s="325"/>
      <c r="D108" s="325"/>
      <c r="E108" s="325"/>
      <c r="F108" s="325"/>
      <c r="G108" s="261" t="s">
        <v>144</v>
      </c>
    </row>
    <row r="109" spans="2:7" ht="28.8" x14ac:dyDescent="0.3">
      <c r="B109" s="331"/>
      <c r="C109" s="325"/>
      <c r="D109" s="325"/>
      <c r="E109" s="325"/>
      <c r="F109" s="325"/>
      <c r="G109" s="261" t="s">
        <v>145</v>
      </c>
    </row>
    <row r="110" spans="2:7" ht="29.4" thickBot="1" x14ac:dyDescent="0.35">
      <c r="B110" s="331"/>
      <c r="C110" s="341"/>
      <c r="D110" s="341"/>
      <c r="E110" s="342"/>
      <c r="F110" s="341"/>
      <c r="G110" s="263" t="s">
        <v>146</v>
      </c>
    </row>
    <row r="111" spans="2:7" x14ac:dyDescent="0.3">
      <c r="B111" s="34"/>
      <c r="G111" s="26"/>
    </row>
    <row r="112" spans="2:7" ht="15" thickBot="1" x14ac:dyDescent="0.35">
      <c r="B112" s="34"/>
      <c r="C112" s="264" t="s">
        <v>147</v>
      </c>
      <c r="D112" s="320" t="s">
        <v>148</v>
      </c>
      <c r="E112" s="320"/>
      <c r="F112" s="320" t="s">
        <v>149</v>
      </c>
      <c r="G112" s="321"/>
    </row>
    <row r="113" spans="2:7" ht="28.95" customHeight="1" x14ac:dyDescent="0.3">
      <c r="B113" s="326" t="s">
        <v>150</v>
      </c>
      <c r="C113" s="322" t="s">
        <v>151</v>
      </c>
      <c r="D113" s="323"/>
      <c r="E113" s="323"/>
      <c r="F113" s="323"/>
      <c r="G113" s="324"/>
    </row>
    <row r="114" spans="2:7" ht="45" customHeight="1" x14ac:dyDescent="0.3">
      <c r="B114" s="327"/>
      <c r="C114" s="150" t="s">
        <v>152</v>
      </c>
      <c r="D114" s="318" t="s">
        <v>2530</v>
      </c>
      <c r="E114" s="318"/>
      <c r="F114" s="318" t="s">
        <v>2510</v>
      </c>
      <c r="G114" s="319"/>
    </row>
    <row r="115" spans="2:7" ht="42.6" customHeight="1" x14ac:dyDescent="0.3">
      <c r="B115" s="327"/>
      <c r="C115" s="150" t="s">
        <v>2431</v>
      </c>
      <c r="D115" s="325" t="s">
        <v>2434</v>
      </c>
      <c r="E115" s="325"/>
      <c r="F115" s="318" t="s">
        <v>2510</v>
      </c>
      <c r="G115" s="319"/>
    </row>
    <row r="116" spans="2:7" ht="43.2" customHeight="1" x14ac:dyDescent="0.3">
      <c r="B116" s="327"/>
      <c r="C116" s="150" t="s">
        <v>2441</v>
      </c>
      <c r="D116" s="318" t="s">
        <v>2511</v>
      </c>
      <c r="E116" s="318"/>
      <c r="F116" s="318" t="s">
        <v>2516</v>
      </c>
      <c r="G116" s="319"/>
    </row>
    <row r="117" spans="2:7" ht="43.2" customHeight="1" x14ac:dyDescent="0.3">
      <c r="B117" s="327"/>
      <c r="C117" s="150" t="s">
        <v>153</v>
      </c>
      <c r="D117" s="318" t="s">
        <v>154</v>
      </c>
      <c r="E117" s="318"/>
      <c r="F117" s="318" t="s">
        <v>2512</v>
      </c>
      <c r="G117" s="319"/>
    </row>
    <row r="118" spans="2:7" x14ac:dyDescent="0.3">
      <c r="B118" s="327"/>
      <c r="C118" s="150" t="s">
        <v>155</v>
      </c>
      <c r="D118" s="318" t="s">
        <v>156</v>
      </c>
      <c r="E118" s="318"/>
      <c r="F118" s="318" t="s">
        <v>2512</v>
      </c>
      <c r="G118" s="319"/>
    </row>
    <row r="119" spans="2:7" x14ac:dyDescent="0.3">
      <c r="B119" s="327"/>
      <c r="C119" s="150" t="s">
        <v>157</v>
      </c>
      <c r="D119" s="318" t="s">
        <v>158</v>
      </c>
      <c r="E119" s="318"/>
      <c r="F119" s="318" t="s">
        <v>2513</v>
      </c>
      <c r="G119" s="319"/>
    </row>
    <row r="120" spans="2:7" x14ac:dyDescent="0.3">
      <c r="B120" s="327"/>
      <c r="C120" s="150" t="s">
        <v>159</v>
      </c>
      <c r="D120" s="318" t="s">
        <v>160</v>
      </c>
      <c r="E120" s="318"/>
      <c r="F120" s="318" t="s">
        <v>2513</v>
      </c>
      <c r="G120" s="319"/>
    </row>
    <row r="121" spans="2:7" x14ac:dyDescent="0.3">
      <c r="B121" s="327"/>
      <c r="C121" s="150" t="s">
        <v>161</v>
      </c>
      <c r="D121" s="318" t="s">
        <v>162</v>
      </c>
      <c r="E121" s="318"/>
      <c r="F121" s="318" t="s">
        <v>2513</v>
      </c>
      <c r="G121" s="319"/>
    </row>
    <row r="122" spans="2:7" ht="27" customHeight="1" x14ac:dyDescent="0.3">
      <c r="B122" s="327"/>
      <c r="C122" s="150" t="s">
        <v>163</v>
      </c>
      <c r="D122" s="318" t="s">
        <v>2514</v>
      </c>
      <c r="E122" s="318"/>
      <c r="F122" s="318" t="s">
        <v>2519</v>
      </c>
      <c r="G122" s="319"/>
    </row>
    <row r="123" spans="2:7" ht="31.2" customHeight="1" x14ac:dyDescent="0.3">
      <c r="B123" s="327"/>
      <c r="C123" s="168" t="s">
        <v>164</v>
      </c>
      <c r="D123" s="318" t="s">
        <v>2515</v>
      </c>
      <c r="E123" s="318"/>
      <c r="F123" s="318" t="s">
        <v>2518</v>
      </c>
      <c r="G123" s="319"/>
    </row>
    <row r="124" spans="2:7" ht="31.2" customHeight="1" x14ac:dyDescent="0.3">
      <c r="B124" s="327"/>
      <c r="C124" s="168" t="s">
        <v>165</v>
      </c>
      <c r="D124" s="318" t="s">
        <v>166</v>
      </c>
      <c r="E124" s="318"/>
      <c r="F124" s="318" t="s">
        <v>2517</v>
      </c>
      <c r="G124" s="319"/>
    </row>
    <row r="125" spans="2:7" ht="30" customHeight="1" thickBot="1" x14ac:dyDescent="0.35">
      <c r="B125" s="327"/>
      <c r="C125" s="236" t="s">
        <v>2507</v>
      </c>
      <c r="D125" s="335" t="s">
        <v>2521</v>
      </c>
      <c r="E125" s="335"/>
      <c r="F125" s="335" t="s">
        <v>2520</v>
      </c>
      <c r="G125" s="343"/>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2103</v>
      </c>
      <c r="C1" s="370"/>
      <c r="D1" s="370"/>
      <c r="E1" s="370"/>
      <c r="F1" s="370"/>
      <c r="G1" s="370"/>
    </row>
    <row r="2" spans="1:25" x14ac:dyDescent="0.3">
      <c r="A2" t="s">
        <v>170</v>
      </c>
      <c r="B2" s="372" t="str">
        <f>Population!B3</f>
        <v>City of Tracy</v>
      </c>
      <c r="C2" s="372"/>
      <c r="D2" s="372"/>
      <c r="E2" s="372"/>
      <c r="F2" s="372"/>
      <c r="G2" s="372"/>
      <c r="H2" s="372"/>
      <c r="I2" s="372"/>
      <c r="J2" s="372" t="str">
        <f>Population!B4</f>
        <v>San Joaquin County</v>
      </c>
      <c r="K2" s="372"/>
      <c r="L2" s="372"/>
      <c r="M2" s="372"/>
      <c r="N2" s="372"/>
      <c r="O2" s="372"/>
      <c r="P2" s="372"/>
      <c r="Q2" s="372"/>
      <c r="R2" s="372" t="s">
        <v>171</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2104</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2105</v>
      </c>
      <c r="B5" s="14">
        <v>3193.9308397111799</v>
      </c>
      <c r="C5" s="27" t="s">
        <v>170</v>
      </c>
      <c r="D5" t="s">
        <v>170</v>
      </c>
      <c r="E5" t="s">
        <v>170</v>
      </c>
      <c r="F5" t="s">
        <v>170</v>
      </c>
      <c r="G5" t="s">
        <v>170</v>
      </c>
      <c r="H5" t="s">
        <v>170</v>
      </c>
      <c r="I5" t="s">
        <v>170</v>
      </c>
      <c r="J5" s="14">
        <v>492.18986950607598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2106</v>
      </c>
      <c r="B6" s="14">
        <v>3592.2399383409102</v>
      </c>
      <c r="C6" s="27" t="s">
        <v>170</v>
      </c>
      <c r="D6" t="s">
        <v>170</v>
      </c>
      <c r="E6" t="s">
        <v>170</v>
      </c>
      <c r="F6" t="s">
        <v>170</v>
      </c>
      <c r="G6" t="s">
        <v>170</v>
      </c>
      <c r="H6" t="s">
        <v>170</v>
      </c>
      <c r="I6" t="s">
        <v>170</v>
      </c>
      <c r="J6" s="14">
        <v>559.64492431754002</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2107</v>
      </c>
      <c r="B7" s="14">
        <v>398.30909862972703</v>
      </c>
      <c r="C7" s="27" t="s">
        <v>170</v>
      </c>
      <c r="D7" t="s">
        <v>170</v>
      </c>
      <c r="E7" t="s">
        <v>170</v>
      </c>
      <c r="F7" t="s">
        <v>170</v>
      </c>
      <c r="G7" t="s">
        <v>170</v>
      </c>
      <c r="H7" t="s">
        <v>170</v>
      </c>
      <c r="I7" t="s">
        <v>170</v>
      </c>
      <c r="J7" s="14">
        <v>67.455054811463796</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2108</v>
      </c>
      <c r="B8" s="185">
        <v>0.124708116305282</v>
      </c>
      <c r="C8" s="27" t="s">
        <v>170</v>
      </c>
      <c r="D8" t="s">
        <v>170</v>
      </c>
      <c r="E8" t="s">
        <v>170</v>
      </c>
      <c r="F8" t="s">
        <v>170</v>
      </c>
      <c r="G8" t="s">
        <v>170</v>
      </c>
      <c r="H8" t="s">
        <v>170</v>
      </c>
      <c r="I8" t="s">
        <v>170</v>
      </c>
      <c r="J8" s="185">
        <v>0.13705088013931802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2109</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2110</v>
      </c>
      <c r="B11" s="2">
        <v>93000</v>
      </c>
      <c r="C11" s="27" t="s">
        <v>170</v>
      </c>
      <c r="D11" t="s">
        <v>170</v>
      </c>
      <c r="E11" t="s">
        <v>170</v>
      </c>
      <c r="F11" t="s">
        <v>170</v>
      </c>
      <c r="G11" t="s">
        <v>170</v>
      </c>
      <c r="H11" t="s">
        <v>170</v>
      </c>
      <c r="I11" t="s">
        <v>170</v>
      </c>
      <c r="J11" s="2">
        <v>779233</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2111</v>
      </c>
      <c r="B12" s="2">
        <v>10311.8797208388</v>
      </c>
      <c r="C12" s="27" t="s">
        <v>170</v>
      </c>
      <c r="D12" t="s">
        <v>170</v>
      </c>
      <c r="E12" t="s">
        <v>170</v>
      </c>
      <c r="F12" t="s">
        <v>170</v>
      </c>
      <c r="G12" t="s">
        <v>170</v>
      </c>
      <c r="H12" t="s">
        <v>170</v>
      </c>
      <c r="I12" t="s">
        <v>170</v>
      </c>
      <c r="J12" s="2">
        <v>93922.418379831899</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2112</v>
      </c>
      <c r="B13" s="185">
        <v>0.124708116305282</v>
      </c>
      <c r="C13" s="27" t="s">
        <v>170</v>
      </c>
      <c r="D13" t="s">
        <v>170</v>
      </c>
      <c r="E13" t="s">
        <v>170</v>
      </c>
      <c r="F13" t="s">
        <v>170</v>
      </c>
      <c r="G13" t="s">
        <v>170</v>
      </c>
      <c r="H13" t="s">
        <v>170</v>
      </c>
      <c r="I13" t="s">
        <v>170</v>
      </c>
      <c r="J13" s="185">
        <v>0.13705088013931802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2113</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2110</v>
      </c>
      <c r="C16" s="216"/>
      <c r="D16" s="216" t="s">
        <v>2114</v>
      </c>
      <c r="E16" s="216"/>
      <c r="F16" s="216" t="s">
        <v>4598</v>
      </c>
      <c r="G16" s="216"/>
      <c r="H16" s="216" t="s">
        <v>4599</v>
      </c>
      <c r="I16" s="216"/>
      <c r="J16" s="216" t="s">
        <v>2110</v>
      </c>
      <c r="K16" s="216"/>
      <c r="L16" s="216" t="s">
        <v>2114</v>
      </c>
      <c r="M16" s="216"/>
      <c r="N16" s="216" t="s">
        <v>4598</v>
      </c>
      <c r="O16" s="216"/>
      <c r="P16" s="216" t="s">
        <v>4599</v>
      </c>
      <c r="Q16" s="216"/>
      <c r="R16" s="216" t="s">
        <v>2110</v>
      </c>
      <c r="S16" s="216"/>
      <c r="T16" s="216" t="s">
        <v>2114</v>
      </c>
      <c r="U16" s="216"/>
      <c r="V16" s="216" t="s">
        <v>2115</v>
      </c>
      <c r="W16" s="216"/>
      <c r="X16" s="216" t="s">
        <v>2116</v>
      </c>
      <c r="Y16" s="216"/>
    </row>
    <row r="17" spans="1:25" x14ac:dyDescent="0.3">
      <c r="A17" t="s">
        <v>168</v>
      </c>
      <c r="B17" s="2">
        <v>93000</v>
      </c>
      <c r="C17" s="27" t="s">
        <v>170</v>
      </c>
      <c r="D17" s="2">
        <v>82688.120279161201</v>
      </c>
      <c r="E17" s="27" t="s">
        <v>170</v>
      </c>
      <c r="F17" s="2">
        <v>10311.8797208388</v>
      </c>
      <c r="G17" s="27" t="s">
        <v>170</v>
      </c>
      <c r="H17" s="185">
        <v>0.124708116305282</v>
      </c>
      <c r="I17" s="27" t="s">
        <v>170</v>
      </c>
      <c r="J17" s="2">
        <v>779233</v>
      </c>
      <c r="K17" s="27" t="s">
        <v>170</v>
      </c>
      <c r="L17" s="2">
        <v>685310.58162016806</v>
      </c>
      <c r="M17" s="27" t="s">
        <v>170</v>
      </c>
      <c r="N17" s="2">
        <v>93922.418379831899</v>
      </c>
      <c r="O17" s="27" t="s">
        <v>170</v>
      </c>
      <c r="P17" s="185">
        <v>0.13705088013931802</v>
      </c>
      <c r="Q17" s="27" t="s">
        <v>170</v>
      </c>
      <c r="R17" s="2">
        <v>39538223</v>
      </c>
      <c r="S17" s="27"/>
      <c r="T17" s="2">
        <v>37253955.52834785</v>
      </c>
      <c r="U17" s="27"/>
      <c r="V17" s="2">
        <v>2284267.4716521502</v>
      </c>
      <c r="W17" s="27"/>
      <c r="X17" s="185">
        <v>6.1316105612301205E-2</v>
      </c>
      <c r="Y17" s="27"/>
    </row>
    <row r="18" spans="1:25" x14ac:dyDescent="0.3">
      <c r="A18" t="s">
        <v>2117</v>
      </c>
      <c r="B18" s="2">
        <v>57003</v>
      </c>
      <c r="C18" s="27" t="s">
        <v>170</v>
      </c>
      <c r="D18" s="2">
        <v>52182.322030761301</v>
      </c>
      <c r="E18" s="27" t="s">
        <v>170</v>
      </c>
      <c r="F18" s="2">
        <v>4820.6779692387299</v>
      </c>
      <c r="G18" s="27" t="s">
        <v>170</v>
      </c>
      <c r="H18" s="185">
        <v>9.2381438418875986E-2</v>
      </c>
      <c r="I18" s="27" t="s">
        <v>170</v>
      </c>
      <c r="J18" s="2">
        <v>453508</v>
      </c>
      <c r="K18" s="27" t="s">
        <v>170</v>
      </c>
      <c r="L18" s="2">
        <v>418967.45364199299</v>
      </c>
      <c r="M18" s="27" t="s">
        <v>170</v>
      </c>
      <c r="N18" s="2">
        <v>34540.546358007203</v>
      </c>
      <c r="O18" s="27" t="s">
        <v>170</v>
      </c>
      <c r="P18" s="185">
        <v>8.2442075291896108E-2</v>
      </c>
      <c r="Q18" s="27" t="s">
        <v>170</v>
      </c>
      <c r="R18" s="2">
        <v>23958571</v>
      </c>
      <c r="S18" s="27"/>
      <c r="T18" s="2">
        <v>23240235.875387099</v>
      </c>
      <c r="U18" s="27"/>
      <c r="V18" s="2">
        <v>718335.12461294595</v>
      </c>
      <c r="W18" s="27"/>
      <c r="X18" s="185">
        <v>3.0909115056517594E-2</v>
      </c>
      <c r="Y18" s="27"/>
    </row>
    <row r="19" spans="1:25" x14ac:dyDescent="0.3">
      <c r="A19" t="s">
        <v>2118</v>
      </c>
      <c r="B19" s="2">
        <v>25117</v>
      </c>
      <c r="C19" s="27" t="s">
        <v>170</v>
      </c>
      <c r="D19" s="2">
        <v>29916.181886444199</v>
      </c>
      <c r="E19" s="27" t="s">
        <v>170</v>
      </c>
      <c r="F19" s="2">
        <v>-4799.1818864441702</v>
      </c>
      <c r="G19" s="27" t="s">
        <v>170</v>
      </c>
      <c r="H19" s="185">
        <v>-0.16042093555457401</v>
      </c>
      <c r="I19" s="27" t="s">
        <v>170</v>
      </c>
      <c r="J19" s="2">
        <v>215530</v>
      </c>
      <c r="K19" s="27" t="s">
        <v>170</v>
      </c>
      <c r="L19" s="2">
        <v>245920.83080767398</v>
      </c>
      <c r="M19" s="27" t="s">
        <v>170</v>
      </c>
      <c r="N19" s="2">
        <v>-30390.830807673701</v>
      </c>
      <c r="O19" s="27" t="s">
        <v>170</v>
      </c>
      <c r="P19" s="185">
        <v>-0.123579733802385</v>
      </c>
      <c r="Q19" s="27" t="s">
        <v>170</v>
      </c>
      <c r="R19" s="2">
        <v>13714587</v>
      </c>
      <c r="S19" s="27"/>
      <c r="T19" s="2">
        <v>14956251.819628602</v>
      </c>
      <c r="U19" s="27"/>
      <c r="V19" s="2">
        <v>-1241664.8196286201</v>
      </c>
      <c r="W19" s="27"/>
      <c r="X19" s="185">
        <v>-8.3019785612265196E-2</v>
      </c>
      <c r="Y19" s="27"/>
    </row>
    <row r="20" spans="1:25" x14ac:dyDescent="0.3">
      <c r="A20" t="s">
        <v>2119</v>
      </c>
      <c r="B20" s="2">
        <v>5737</v>
      </c>
      <c r="C20" s="27" t="s">
        <v>170</v>
      </c>
      <c r="D20" s="2">
        <v>5625.9093528900794</v>
      </c>
      <c r="E20" s="27" t="s">
        <v>170</v>
      </c>
      <c r="F20" s="2">
        <v>111.09064710991801</v>
      </c>
      <c r="G20" s="27" t="s">
        <v>170</v>
      </c>
      <c r="H20" s="185">
        <v>1.9746256141302699E-2</v>
      </c>
      <c r="I20" s="27" t="s">
        <v>170</v>
      </c>
      <c r="J20" s="2">
        <v>56898</v>
      </c>
      <c r="K20" s="27" t="s">
        <v>170</v>
      </c>
      <c r="L20" s="2">
        <v>48540.000000000095</v>
      </c>
      <c r="M20" s="27" t="s">
        <v>170</v>
      </c>
      <c r="N20" s="2">
        <v>8357.9999999999291</v>
      </c>
      <c r="O20" s="27" t="s">
        <v>170</v>
      </c>
      <c r="P20" s="185">
        <v>0.172187886279355</v>
      </c>
      <c r="Q20" s="27" t="s">
        <v>170</v>
      </c>
      <c r="R20" s="2">
        <v>2119286</v>
      </c>
      <c r="S20" s="27"/>
      <c r="T20" s="2">
        <v>2163804.0000000298</v>
      </c>
      <c r="U20" s="27"/>
      <c r="V20" s="2">
        <v>-44518.000000027903</v>
      </c>
      <c r="W20" s="27"/>
      <c r="X20" s="185">
        <v>-2.0573952169432804E-2</v>
      </c>
      <c r="Y20" s="27"/>
    </row>
    <row r="21" spans="1:25" x14ac:dyDescent="0.3">
      <c r="A21" t="s">
        <v>2120</v>
      </c>
      <c r="B21" s="2">
        <v>310</v>
      </c>
      <c r="C21" s="27" t="s">
        <v>170</v>
      </c>
      <c r="D21" s="2">
        <v>296.13455459388501</v>
      </c>
      <c r="E21" s="27" t="s">
        <v>170</v>
      </c>
      <c r="F21" s="2">
        <v>13.8654454061151</v>
      </c>
      <c r="G21" s="27" t="s">
        <v>170</v>
      </c>
      <c r="H21" s="185">
        <v>4.6821437049553299E-2</v>
      </c>
      <c r="I21" s="27" t="s">
        <v>170</v>
      </c>
      <c r="J21" s="2">
        <v>3135</v>
      </c>
      <c r="K21" s="27" t="s">
        <v>170</v>
      </c>
      <c r="L21" s="2">
        <v>3179</v>
      </c>
      <c r="M21" s="27" t="s">
        <v>170</v>
      </c>
      <c r="N21" s="2">
        <v>-44</v>
      </c>
      <c r="O21" s="27" t="s">
        <v>170</v>
      </c>
      <c r="P21" s="185">
        <v>-1.3840830449827E-2</v>
      </c>
      <c r="Q21" s="27" t="s">
        <v>170</v>
      </c>
      <c r="R21" s="2">
        <v>156085</v>
      </c>
      <c r="S21" s="27"/>
      <c r="T21" s="2">
        <v>162250.003938585</v>
      </c>
      <c r="U21" s="27"/>
      <c r="V21" s="2">
        <v>-6165.0039385846994</v>
      </c>
      <c r="W21" s="27"/>
      <c r="X21" s="185">
        <v>-3.79969416883238E-2</v>
      </c>
      <c r="Y21" s="27"/>
    </row>
    <row r="22" spans="1:25" x14ac:dyDescent="0.3">
      <c r="A22" t="s">
        <v>2121</v>
      </c>
      <c r="B22" s="2">
        <v>19339</v>
      </c>
      <c r="C22" s="27" t="s">
        <v>170</v>
      </c>
      <c r="D22" s="2">
        <v>11736.965431248602</v>
      </c>
      <c r="E22" s="27" t="s">
        <v>170</v>
      </c>
      <c r="F22" s="2">
        <v>7602.0345687514291</v>
      </c>
      <c r="G22" s="27" t="s">
        <v>170</v>
      </c>
      <c r="H22" s="185">
        <v>0.64770017542283298</v>
      </c>
      <c r="I22" s="27" t="s">
        <v>170</v>
      </c>
      <c r="J22" s="2">
        <v>134684</v>
      </c>
      <c r="K22" s="27" t="s">
        <v>170</v>
      </c>
      <c r="L22" s="2">
        <v>94547.002180615396</v>
      </c>
      <c r="M22" s="27" t="s">
        <v>170</v>
      </c>
      <c r="N22" s="2">
        <v>40136.997819384596</v>
      </c>
      <c r="O22" s="27" t="s">
        <v>170</v>
      </c>
      <c r="P22" s="185">
        <v>0.42451898943035604</v>
      </c>
      <c r="Q22" s="27" t="s">
        <v>170</v>
      </c>
      <c r="R22" s="2">
        <v>5978795</v>
      </c>
      <c r="S22" s="27"/>
      <c r="T22" s="2">
        <v>4775069.9999999898</v>
      </c>
      <c r="U22" s="27"/>
      <c r="V22" s="2">
        <v>1203725.00000001</v>
      </c>
      <c r="W22" s="27"/>
      <c r="X22" s="185">
        <v>0.25208530974415394</v>
      </c>
      <c r="Y22" s="27"/>
    </row>
    <row r="23" spans="1:25" x14ac:dyDescent="0.3">
      <c r="A23" t="s">
        <v>2122</v>
      </c>
      <c r="B23" s="2">
        <v>897</v>
      </c>
      <c r="C23" s="27" t="s">
        <v>170</v>
      </c>
      <c r="D23" s="2">
        <v>636.89400756269799</v>
      </c>
      <c r="E23" s="27" t="s">
        <v>170</v>
      </c>
      <c r="F23" s="2">
        <v>260.10599243730201</v>
      </c>
      <c r="G23" s="27" t="s">
        <v>170</v>
      </c>
      <c r="H23" s="185">
        <v>0.40839761302306798</v>
      </c>
      <c r="I23" s="27" t="s">
        <v>170</v>
      </c>
      <c r="J23" s="2">
        <v>4977</v>
      </c>
      <c r="K23" s="27" t="s">
        <v>170</v>
      </c>
      <c r="L23" s="2">
        <v>3248.6588955335901</v>
      </c>
      <c r="M23" s="27" t="s">
        <v>170</v>
      </c>
      <c r="N23" s="2">
        <v>1728.3411044664099</v>
      </c>
      <c r="O23" s="27" t="s">
        <v>170</v>
      </c>
      <c r="P23" s="185">
        <v>0.532016798329493</v>
      </c>
      <c r="Q23" s="27" t="s">
        <v>170</v>
      </c>
      <c r="R23" s="2">
        <v>138167</v>
      </c>
      <c r="S23" s="27"/>
      <c r="T23" s="2">
        <v>128577</v>
      </c>
      <c r="U23" s="27"/>
      <c r="V23" s="2">
        <v>9589.9999999998709</v>
      </c>
      <c r="W23" s="27"/>
      <c r="X23" s="185">
        <v>7.4585656843757897E-2</v>
      </c>
      <c r="Y23" s="27"/>
    </row>
    <row r="24" spans="1:25" x14ac:dyDescent="0.3">
      <c r="A24" t="s">
        <v>2123</v>
      </c>
      <c r="B24" s="2">
        <v>634</v>
      </c>
      <c r="C24" s="27" t="s">
        <v>170</v>
      </c>
      <c r="D24" s="2">
        <v>221.03741072520302</v>
      </c>
      <c r="E24" s="27" t="s">
        <v>170</v>
      </c>
      <c r="F24" s="2">
        <v>412.96258927479698</v>
      </c>
      <c r="G24" s="27" t="s">
        <v>170</v>
      </c>
      <c r="H24" s="185">
        <v>1.8682927379573702</v>
      </c>
      <c r="I24" s="27" t="s">
        <v>170</v>
      </c>
      <c r="J24" s="2">
        <v>4192</v>
      </c>
      <c r="K24" s="27" t="s">
        <v>170</v>
      </c>
      <c r="L24" s="2">
        <v>1383</v>
      </c>
      <c r="M24" s="27" t="s">
        <v>170</v>
      </c>
      <c r="N24" s="2">
        <v>2809</v>
      </c>
      <c r="O24" s="27" t="s">
        <v>170</v>
      </c>
      <c r="P24" s="185">
        <v>2.0310918293564701</v>
      </c>
      <c r="Q24" s="27" t="s">
        <v>170</v>
      </c>
      <c r="R24" s="2">
        <v>223929</v>
      </c>
      <c r="S24" s="27"/>
      <c r="T24" s="2">
        <v>85587.000000000102</v>
      </c>
      <c r="U24" s="27"/>
      <c r="V24" s="2">
        <v>138342</v>
      </c>
      <c r="W24" s="27"/>
      <c r="X24" s="185">
        <v>1.6163903396543802</v>
      </c>
      <c r="Y24" s="27"/>
    </row>
    <row r="25" spans="1:25" x14ac:dyDescent="0.3">
      <c r="A25" t="s">
        <v>2124</v>
      </c>
      <c r="B25" s="2">
        <v>4969</v>
      </c>
      <c r="C25" s="27" t="s">
        <v>170</v>
      </c>
      <c r="D25" s="2">
        <v>3749.1993872966705</v>
      </c>
      <c r="E25" s="27" t="s">
        <v>170</v>
      </c>
      <c r="F25" s="2">
        <v>1219.80061270333</v>
      </c>
      <c r="G25" s="27" t="s">
        <v>170</v>
      </c>
      <c r="H25" s="185">
        <v>0.32534962446551902</v>
      </c>
      <c r="I25" s="27" t="s">
        <v>170</v>
      </c>
      <c r="J25" s="2">
        <v>34092</v>
      </c>
      <c r="K25" s="27" t="s">
        <v>170</v>
      </c>
      <c r="L25" s="2">
        <v>22148.96175817</v>
      </c>
      <c r="M25" s="27" t="s">
        <v>170</v>
      </c>
      <c r="N25" s="2">
        <v>11943.03824183</v>
      </c>
      <c r="O25" s="27" t="s">
        <v>170</v>
      </c>
      <c r="P25" s="185">
        <v>0.53921436012343293</v>
      </c>
      <c r="Q25" s="27" t="s">
        <v>170</v>
      </c>
      <c r="R25" s="2">
        <v>1627722</v>
      </c>
      <c r="S25" s="27"/>
      <c r="T25" s="2">
        <v>968696.05181983497</v>
      </c>
      <c r="U25" s="27"/>
      <c r="V25" s="2">
        <v>659025.94818016503</v>
      </c>
      <c r="W25" s="27"/>
      <c r="X25" s="185">
        <v>0.68032273584896996</v>
      </c>
      <c r="Y25" s="27"/>
    </row>
    <row r="26" spans="1:25" x14ac:dyDescent="0.3">
      <c r="A26" t="s">
        <v>2125</v>
      </c>
      <c r="B26" s="2">
        <v>35997</v>
      </c>
      <c r="C26" s="27" t="s">
        <v>170</v>
      </c>
      <c r="D26" s="2">
        <v>30505.798248400002</v>
      </c>
      <c r="E26" s="27" t="s">
        <v>170</v>
      </c>
      <c r="F26" s="2">
        <v>5491.2017515999896</v>
      </c>
      <c r="G26" s="27" t="s">
        <v>170</v>
      </c>
      <c r="H26" s="185">
        <v>0.180005181535874</v>
      </c>
      <c r="I26" s="27" t="s">
        <v>170</v>
      </c>
      <c r="J26" s="2">
        <v>325725</v>
      </c>
      <c r="K26" s="27" t="s">
        <v>170</v>
      </c>
      <c r="L26" s="2">
        <v>266343.12797817599</v>
      </c>
      <c r="M26" s="27" t="s">
        <v>170</v>
      </c>
      <c r="N26" s="2">
        <v>59381.872021823896</v>
      </c>
      <c r="O26" s="27" t="s">
        <v>170</v>
      </c>
      <c r="P26" s="185">
        <v>0.22295252170609697</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2126</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2127</v>
      </c>
      <c r="C29" s="216"/>
      <c r="D29" s="216" t="s">
        <v>2128</v>
      </c>
      <c r="E29" s="216"/>
      <c r="F29" s="216" t="s">
        <v>2129</v>
      </c>
      <c r="G29" s="216"/>
      <c r="H29" s="216" t="s">
        <v>2130</v>
      </c>
      <c r="I29" s="216"/>
      <c r="J29" s="216" t="s">
        <v>2127</v>
      </c>
      <c r="K29" s="216"/>
      <c r="L29" s="216" t="s">
        <v>2128</v>
      </c>
      <c r="M29" s="216"/>
      <c r="N29" s="216" t="s">
        <v>2129</v>
      </c>
      <c r="O29" s="216"/>
      <c r="P29" s="216" t="s">
        <v>2130</v>
      </c>
      <c r="Q29" s="216"/>
      <c r="R29" s="216" t="s">
        <v>2127</v>
      </c>
      <c r="S29" s="216"/>
      <c r="T29" s="216" t="s">
        <v>2128</v>
      </c>
      <c r="U29" s="216"/>
      <c r="V29" s="216" t="s">
        <v>2129</v>
      </c>
      <c r="W29" s="216"/>
      <c r="X29" s="216" t="s">
        <v>2130</v>
      </c>
      <c r="Y29" s="216"/>
    </row>
    <row r="30" spans="1:25" x14ac:dyDescent="0.3">
      <c r="A30" t="s">
        <v>168</v>
      </c>
      <c r="B30" s="2">
        <v>24208</v>
      </c>
      <c r="C30" s="27" t="s">
        <v>170</v>
      </c>
      <c r="D30" s="2">
        <v>26578.139002896602</v>
      </c>
      <c r="E30" s="27" t="s">
        <v>170</v>
      </c>
      <c r="F30" s="2">
        <v>-2370.1390028966198</v>
      </c>
      <c r="G30" s="27" t="s">
        <v>170</v>
      </c>
      <c r="H30" s="185">
        <v>-8.9176258828291499E-2</v>
      </c>
      <c r="I30" s="27" t="s">
        <v>170</v>
      </c>
      <c r="J30" s="2">
        <v>205833</v>
      </c>
      <c r="K30" s="27" t="s">
        <v>170</v>
      </c>
      <c r="L30" s="2">
        <v>200725.79823492398</v>
      </c>
      <c r="M30" s="27" t="s">
        <v>170</v>
      </c>
      <c r="N30" s="2">
        <v>5107.2017650757298</v>
      </c>
      <c r="O30" s="27" t="s">
        <v>170</v>
      </c>
      <c r="P30" s="185">
        <v>2.5443673957138299E-2</v>
      </c>
      <c r="Q30" s="27" t="s">
        <v>170</v>
      </c>
      <c r="R30" s="2">
        <v>8711118</v>
      </c>
      <c r="S30" s="27"/>
      <c r="T30" s="2">
        <v>9295040.6123496909</v>
      </c>
      <c r="U30" s="27"/>
      <c r="V30" s="2">
        <v>-583922.61234968505</v>
      </c>
      <c r="W30" s="27"/>
      <c r="X30" s="185">
        <v>-6.2820878003896699E-2</v>
      </c>
      <c r="Y30" s="27"/>
    </row>
    <row r="31" spans="1:25" x14ac:dyDescent="0.3">
      <c r="A31" t="s">
        <v>2117</v>
      </c>
      <c r="B31" s="2">
        <v>12621</v>
      </c>
      <c r="C31" s="27" t="s">
        <v>170</v>
      </c>
      <c r="D31" s="2">
        <v>14673.7377521054</v>
      </c>
      <c r="E31" s="27" t="s">
        <v>170</v>
      </c>
      <c r="F31" s="2">
        <v>-2052.73775210538</v>
      </c>
      <c r="G31" s="27" t="s">
        <v>170</v>
      </c>
      <c r="H31" s="185">
        <v>-0.139891947558546</v>
      </c>
      <c r="I31" s="27" t="s">
        <v>170</v>
      </c>
      <c r="J31" s="2">
        <v>97668</v>
      </c>
      <c r="K31" s="27" t="s">
        <v>170</v>
      </c>
      <c r="L31" s="2">
        <v>99422.600723440395</v>
      </c>
      <c r="M31" s="27" t="s">
        <v>170</v>
      </c>
      <c r="N31" s="2">
        <v>-1754.6007234404099</v>
      </c>
      <c r="O31" s="27" t="s">
        <v>170</v>
      </c>
      <c r="P31" s="185">
        <v>-1.76479061166495E-2</v>
      </c>
      <c r="Q31" s="27" t="s">
        <v>170</v>
      </c>
      <c r="R31" s="2">
        <v>4214760</v>
      </c>
      <c r="S31" s="27"/>
      <c r="T31" s="2">
        <v>4538820.2617395604</v>
      </c>
      <c r="U31" s="27"/>
      <c r="V31" s="2">
        <v>-324060.26173955604</v>
      </c>
      <c r="W31" s="27"/>
      <c r="X31" s="185">
        <v>-7.1397465211666206E-2</v>
      </c>
      <c r="Y31" s="27"/>
    </row>
    <row r="32" spans="1:25" x14ac:dyDescent="0.3">
      <c r="A32" t="s">
        <v>2118</v>
      </c>
      <c r="B32" s="2">
        <v>4590</v>
      </c>
      <c r="C32" s="27" t="s">
        <v>170</v>
      </c>
      <c r="D32" s="2">
        <v>7363.2638488205002</v>
      </c>
      <c r="E32" s="27" t="s">
        <v>170</v>
      </c>
      <c r="F32" s="2">
        <v>-2773.2638488204998</v>
      </c>
      <c r="G32" s="27" t="s">
        <v>170</v>
      </c>
      <c r="H32" s="185">
        <v>-0.37663513161554607</v>
      </c>
      <c r="I32" s="27" t="s">
        <v>170</v>
      </c>
      <c r="J32" s="2">
        <v>35063</v>
      </c>
      <c r="K32" s="27" t="s">
        <v>170</v>
      </c>
      <c r="L32" s="2">
        <v>46728.265681989506</v>
      </c>
      <c r="M32" s="27" t="s">
        <v>170</v>
      </c>
      <c r="N32" s="2">
        <v>-11665.2656819895</v>
      </c>
      <c r="O32" s="27" t="s">
        <v>170</v>
      </c>
      <c r="P32" s="185">
        <v>-0.24964045876167998</v>
      </c>
      <c r="Q32" s="27" t="s">
        <v>170</v>
      </c>
      <c r="R32" s="2">
        <v>2041690</v>
      </c>
      <c r="S32" s="27"/>
      <c r="T32" s="2">
        <v>2546395.2333728699</v>
      </c>
      <c r="U32" s="27"/>
      <c r="V32" s="2">
        <v>-504705.23337287101</v>
      </c>
      <c r="W32" s="27"/>
      <c r="X32" s="185">
        <v>-0.19820380856759401</v>
      </c>
      <c r="Y32" s="27"/>
    </row>
    <row r="33" spans="1:25" x14ac:dyDescent="0.3">
      <c r="A33" t="s">
        <v>2119</v>
      </c>
      <c r="B33" s="2">
        <v>1284</v>
      </c>
      <c r="C33" s="27" t="s">
        <v>170</v>
      </c>
      <c r="D33" s="2">
        <v>1735.3272306681799</v>
      </c>
      <c r="E33" s="27" t="s">
        <v>170</v>
      </c>
      <c r="F33" s="2">
        <v>-451.32723066818301</v>
      </c>
      <c r="G33" s="27" t="s">
        <v>170</v>
      </c>
      <c r="H33" s="185">
        <v>-0.26008191578622397</v>
      </c>
      <c r="I33" s="27" t="s">
        <v>170</v>
      </c>
      <c r="J33" s="2">
        <v>13922</v>
      </c>
      <c r="K33" s="27" t="s">
        <v>170</v>
      </c>
      <c r="L33" s="2">
        <v>14567.0000000001</v>
      </c>
      <c r="M33" s="27" t="s">
        <v>170</v>
      </c>
      <c r="N33" s="2">
        <v>-645.00000000009504</v>
      </c>
      <c r="O33" s="27" t="s">
        <v>170</v>
      </c>
      <c r="P33" s="185">
        <v>-4.4278162971105296E-2</v>
      </c>
      <c r="Q33" s="27" t="s">
        <v>170</v>
      </c>
      <c r="R33" s="2">
        <v>424906</v>
      </c>
      <c r="S33" s="27"/>
      <c r="T33" s="2">
        <v>523525.00000002101</v>
      </c>
      <c r="U33" s="27"/>
      <c r="V33" s="2">
        <v>-98619.000000020707</v>
      </c>
      <c r="W33" s="27"/>
      <c r="X33" s="185">
        <v>-0.18837495821597197</v>
      </c>
      <c r="Y33" s="27"/>
    </row>
    <row r="34" spans="1:25" x14ac:dyDescent="0.3">
      <c r="A34" t="s">
        <v>2120</v>
      </c>
      <c r="B34" s="2">
        <v>70</v>
      </c>
      <c r="C34" s="27" t="s">
        <v>170</v>
      </c>
      <c r="D34" s="2">
        <v>75.000000000000099</v>
      </c>
      <c r="E34" s="27" t="s">
        <v>170</v>
      </c>
      <c r="F34" s="2">
        <v>-5.0000000000000595</v>
      </c>
      <c r="G34" s="27" t="s">
        <v>170</v>
      </c>
      <c r="H34" s="185">
        <v>-6.6666666666667401E-2</v>
      </c>
      <c r="I34" s="27" t="s">
        <v>170</v>
      </c>
      <c r="J34" s="2">
        <v>628</v>
      </c>
      <c r="K34" s="27" t="s">
        <v>170</v>
      </c>
      <c r="L34" s="2">
        <v>722.00000000000193</v>
      </c>
      <c r="M34" s="27" t="s">
        <v>170</v>
      </c>
      <c r="N34" s="2">
        <v>-94.000000000002288</v>
      </c>
      <c r="O34" s="27" t="s">
        <v>170</v>
      </c>
      <c r="P34" s="185">
        <v>-0.13019390581717699</v>
      </c>
      <c r="Q34" s="27" t="s">
        <v>170</v>
      </c>
      <c r="R34" s="2">
        <v>33428</v>
      </c>
      <c r="S34" s="27"/>
      <c r="T34" s="2">
        <v>37229.999999999702</v>
      </c>
      <c r="U34" s="27"/>
      <c r="V34" s="2">
        <v>-3801.9999999996703</v>
      </c>
      <c r="W34" s="27"/>
      <c r="X34" s="185">
        <v>-0.10212194466827</v>
      </c>
      <c r="Y34" s="27"/>
    </row>
    <row r="35" spans="1:25" x14ac:dyDescent="0.3">
      <c r="A35" t="s">
        <v>2121</v>
      </c>
      <c r="B35" s="2">
        <v>4475</v>
      </c>
      <c r="C35" s="27" t="s">
        <v>170</v>
      </c>
      <c r="D35" s="2">
        <v>3351.3750778121803</v>
      </c>
      <c r="E35" s="27" t="s">
        <v>170</v>
      </c>
      <c r="F35" s="2">
        <v>1123.6249221878199</v>
      </c>
      <c r="G35" s="27" t="s">
        <v>170</v>
      </c>
      <c r="H35" s="185">
        <v>0.335272804774015</v>
      </c>
      <c r="I35" s="27" t="s">
        <v>170</v>
      </c>
      <c r="J35" s="2">
        <v>33249</v>
      </c>
      <c r="K35" s="27" t="s">
        <v>170</v>
      </c>
      <c r="L35" s="2">
        <v>25948.9999999998</v>
      </c>
      <c r="M35" s="27" t="s">
        <v>170</v>
      </c>
      <c r="N35" s="2">
        <v>7300.0000000001601</v>
      </c>
      <c r="O35" s="27" t="s">
        <v>170</v>
      </c>
      <c r="P35" s="185">
        <v>0.281321052834414</v>
      </c>
      <c r="Q35" s="27" t="s">
        <v>170</v>
      </c>
      <c r="R35" s="2">
        <v>1072502</v>
      </c>
      <c r="S35" s="27"/>
      <c r="T35" s="2">
        <v>965987.99999998906</v>
      </c>
      <c r="U35" s="27"/>
      <c r="V35" s="2">
        <v>106514.000000011</v>
      </c>
      <c r="W35" s="27"/>
      <c r="X35" s="185">
        <v>0.11026430970158201</v>
      </c>
      <c r="Y35" s="27"/>
    </row>
    <row r="36" spans="1:25" x14ac:dyDescent="0.3">
      <c r="A36" t="s">
        <v>2122</v>
      </c>
      <c r="B36" s="2">
        <v>224</v>
      </c>
      <c r="C36" s="27" t="s">
        <v>170</v>
      </c>
      <c r="D36" s="2">
        <v>179.66355882131501</v>
      </c>
      <c r="E36" s="27" t="s">
        <v>170</v>
      </c>
      <c r="F36" s="2">
        <v>44.3364411786849</v>
      </c>
      <c r="G36" s="27" t="s">
        <v>170</v>
      </c>
      <c r="H36" s="185">
        <v>0.24677481326516401</v>
      </c>
      <c r="I36" s="27" t="s">
        <v>170</v>
      </c>
      <c r="J36" s="2">
        <v>1178</v>
      </c>
      <c r="K36" s="27" t="s">
        <v>170</v>
      </c>
      <c r="L36" s="2">
        <v>861.33504145090899</v>
      </c>
      <c r="M36" s="27" t="s">
        <v>170</v>
      </c>
      <c r="N36" s="2">
        <v>316.66495854909101</v>
      </c>
      <c r="O36" s="27" t="s">
        <v>170</v>
      </c>
      <c r="P36" s="185">
        <v>0.36764434663620799</v>
      </c>
      <c r="Q36" s="27" t="s">
        <v>170</v>
      </c>
      <c r="R36" s="2">
        <v>28989</v>
      </c>
      <c r="S36" s="27"/>
      <c r="T36" s="2">
        <v>32177.9999999998</v>
      </c>
      <c r="U36" s="27"/>
      <c r="V36" s="2">
        <v>-3188.9999999998304</v>
      </c>
      <c r="W36" s="27"/>
      <c r="X36" s="185">
        <v>-9.9104978556773013E-2</v>
      </c>
      <c r="Y36" s="27"/>
    </row>
    <row r="37" spans="1:25" x14ac:dyDescent="0.3">
      <c r="A37" t="s">
        <v>2123</v>
      </c>
      <c r="B37" s="2">
        <v>172</v>
      </c>
      <c r="C37" s="27" t="s">
        <v>170</v>
      </c>
      <c r="D37" s="2">
        <v>73.375201874270999</v>
      </c>
      <c r="E37" s="27" t="s">
        <v>170</v>
      </c>
      <c r="F37" s="2">
        <v>98.624798125729001</v>
      </c>
      <c r="G37" s="27" t="s">
        <v>170</v>
      </c>
      <c r="H37" s="185">
        <v>1.3441162082896003</v>
      </c>
      <c r="I37" s="27" t="s">
        <v>170</v>
      </c>
      <c r="J37" s="2">
        <v>1201</v>
      </c>
      <c r="K37" s="27" t="s">
        <v>170</v>
      </c>
      <c r="L37" s="2">
        <v>459.99999999999903</v>
      </c>
      <c r="M37" s="27" t="s">
        <v>170</v>
      </c>
      <c r="N37" s="2">
        <v>741.00000000000102</v>
      </c>
      <c r="O37" s="27" t="s">
        <v>170</v>
      </c>
      <c r="P37" s="185">
        <v>1.6108695652174001</v>
      </c>
      <c r="Q37" s="27" t="s">
        <v>170</v>
      </c>
      <c r="R37" s="2">
        <v>61590</v>
      </c>
      <c r="S37" s="27"/>
      <c r="T37" s="2">
        <v>26562.999999999702</v>
      </c>
      <c r="U37" s="27"/>
      <c r="V37" s="2">
        <v>35027.000000000298</v>
      </c>
      <c r="W37" s="27"/>
      <c r="X37" s="185">
        <v>1.3186387079772899</v>
      </c>
      <c r="Y37" s="27"/>
    </row>
    <row r="38" spans="1:25" x14ac:dyDescent="0.3">
      <c r="A38" t="s">
        <v>2124</v>
      </c>
      <c r="B38" s="2">
        <v>1806</v>
      </c>
      <c r="C38" s="27" t="s">
        <v>170</v>
      </c>
      <c r="D38" s="2">
        <v>1895.7328341089399</v>
      </c>
      <c r="E38" s="27" t="s">
        <v>170</v>
      </c>
      <c r="F38" s="2">
        <v>-89.732834108940608</v>
      </c>
      <c r="G38" s="27" t="s">
        <v>170</v>
      </c>
      <c r="H38" s="185">
        <v>-4.7334114013548791E-2</v>
      </c>
      <c r="I38" s="27" t="s">
        <v>170</v>
      </c>
      <c r="J38" s="2">
        <v>12427</v>
      </c>
      <c r="K38" s="27" t="s">
        <v>170</v>
      </c>
      <c r="L38" s="2">
        <v>10135</v>
      </c>
      <c r="M38" s="27" t="s">
        <v>170</v>
      </c>
      <c r="N38" s="2">
        <v>2291.99999999998</v>
      </c>
      <c r="O38" s="27" t="s">
        <v>170</v>
      </c>
      <c r="P38" s="185">
        <v>0.22614701529353501</v>
      </c>
      <c r="Q38" s="27" t="s">
        <v>170</v>
      </c>
      <c r="R38" s="2">
        <v>551655</v>
      </c>
      <c r="S38" s="27"/>
      <c r="T38" s="2">
        <v>406941.02836667298</v>
      </c>
      <c r="U38" s="27"/>
      <c r="V38" s="2">
        <v>144713.97163332699</v>
      </c>
      <c r="W38" s="27"/>
      <c r="X38" s="185">
        <v>0.35561411002021898</v>
      </c>
      <c r="Y38" s="27"/>
    </row>
    <row r="39" spans="1:25" x14ac:dyDescent="0.3">
      <c r="A39" t="s">
        <v>2125</v>
      </c>
      <c r="B39" s="2">
        <v>11587</v>
      </c>
      <c r="C39" s="27" t="s">
        <v>170</v>
      </c>
      <c r="D39" s="2">
        <v>11904.401250791299</v>
      </c>
      <c r="E39" s="27" t="s">
        <v>170</v>
      </c>
      <c r="F39" s="2">
        <v>-317.40125079127</v>
      </c>
      <c r="G39" s="27" t="s">
        <v>170</v>
      </c>
      <c r="H39" s="185">
        <v>-2.6662512805520001E-2</v>
      </c>
      <c r="I39" s="27" t="s">
        <v>170</v>
      </c>
      <c r="J39" s="2">
        <v>108165</v>
      </c>
      <c r="K39" s="27" t="s">
        <v>170</v>
      </c>
      <c r="L39" s="2">
        <v>101303.197511484</v>
      </c>
      <c r="M39" s="27" t="s">
        <v>170</v>
      </c>
      <c r="N39" s="2">
        <v>6861.8024885162004</v>
      </c>
      <c r="O39" s="27" t="s">
        <v>170</v>
      </c>
      <c r="P39" s="185">
        <v>6.7735300139349905E-2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2131</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2132</v>
      </c>
      <c r="C42" s="216"/>
      <c r="D42" s="216" t="s">
        <v>2133</v>
      </c>
      <c r="E42" s="216"/>
      <c r="F42" s="216" t="s">
        <v>4600</v>
      </c>
      <c r="G42" s="216"/>
      <c r="H42" s="216" t="s">
        <v>4601</v>
      </c>
      <c r="I42" s="216"/>
      <c r="J42" s="216" t="s">
        <v>2132</v>
      </c>
      <c r="K42" s="216"/>
      <c r="L42" s="216" t="s">
        <v>2133</v>
      </c>
      <c r="M42" s="216"/>
      <c r="N42" s="216" t="s">
        <v>4600</v>
      </c>
      <c r="O42" s="216"/>
      <c r="P42" s="216" t="s">
        <v>4601</v>
      </c>
      <c r="Q42" s="216"/>
      <c r="R42" s="216" t="s">
        <v>2132</v>
      </c>
      <c r="S42" s="216"/>
      <c r="T42" s="216" t="s">
        <v>2133</v>
      </c>
      <c r="U42" s="216"/>
      <c r="V42" s="216" t="s">
        <v>2134</v>
      </c>
      <c r="W42" s="216"/>
      <c r="X42" s="216" t="s">
        <v>2135</v>
      </c>
      <c r="Y42" s="216"/>
    </row>
    <row r="43" spans="1:25" x14ac:dyDescent="0.3">
      <c r="A43" t="s">
        <v>168</v>
      </c>
      <c r="B43" s="2">
        <v>68792</v>
      </c>
      <c r="C43" s="27" t="s">
        <v>170</v>
      </c>
      <c r="D43" s="2">
        <v>56109.981276264596</v>
      </c>
      <c r="E43" s="27" t="s">
        <v>170</v>
      </c>
      <c r="F43" s="2">
        <v>12682.018723735404</v>
      </c>
      <c r="G43" s="27" t="s">
        <v>170</v>
      </c>
      <c r="H43" s="185">
        <v>0.22602072635337159</v>
      </c>
      <c r="I43" s="27" t="s">
        <v>170</v>
      </c>
      <c r="J43" s="2">
        <v>573400</v>
      </c>
      <c r="K43" s="27" t="s">
        <v>170</v>
      </c>
      <c r="L43" s="2">
        <v>484584.78338524397</v>
      </c>
      <c r="M43" s="27" t="s">
        <v>170</v>
      </c>
      <c r="N43" s="2">
        <v>88815.216614756035</v>
      </c>
      <c r="O43" s="27" t="s">
        <v>170</v>
      </c>
      <c r="P43" s="185">
        <v>0.18328106795740656</v>
      </c>
      <c r="Q43" s="27" t="s">
        <v>170</v>
      </c>
      <c r="R43" s="2">
        <v>30827105</v>
      </c>
      <c r="S43" s="27"/>
      <c r="T43" s="2">
        <v>27958914.915998198</v>
      </c>
      <c r="U43" s="27"/>
      <c r="V43" s="2">
        <v>2868190.0840018019</v>
      </c>
      <c r="W43" s="27"/>
      <c r="X43" s="185">
        <v>9.3041175420196021E-2</v>
      </c>
      <c r="Y43" s="27"/>
    </row>
    <row r="44" spans="1:25" x14ac:dyDescent="0.3">
      <c r="A44" t="s">
        <v>2117</v>
      </c>
      <c r="B44" s="2">
        <v>44382</v>
      </c>
      <c r="C44" s="27" t="s">
        <v>170</v>
      </c>
      <c r="D44" s="2">
        <v>37508.584278655901</v>
      </c>
      <c r="E44" s="27" t="s">
        <v>170</v>
      </c>
      <c r="F44" s="2">
        <v>6873.4157213440994</v>
      </c>
      <c r="G44" s="27" t="s">
        <v>170</v>
      </c>
      <c r="H44" s="185">
        <v>0.18324913759156161</v>
      </c>
      <c r="I44" s="27" t="s">
        <v>170</v>
      </c>
      <c r="J44" s="2">
        <v>355840</v>
      </c>
      <c r="K44" s="27" t="s">
        <v>170</v>
      </c>
      <c r="L44" s="2">
        <v>319544.852918552</v>
      </c>
      <c r="M44" s="27" t="s">
        <v>170</v>
      </c>
      <c r="N44" s="2">
        <v>36295.147081447998</v>
      </c>
      <c r="O44" s="27" t="s">
        <v>170</v>
      </c>
      <c r="P44" s="185">
        <v>0.11358388892810357</v>
      </c>
      <c r="Q44" s="27" t="s">
        <v>170</v>
      </c>
      <c r="R44" s="2">
        <v>19743811</v>
      </c>
      <c r="S44" s="27"/>
      <c r="T44" s="2">
        <v>18701415.613647502</v>
      </c>
      <c r="U44" s="27"/>
      <c r="V44" s="2">
        <v>1042395.3863524981</v>
      </c>
      <c r="W44" s="27"/>
      <c r="X44" s="185">
        <v>5.2796057779954338E-2</v>
      </c>
      <c r="Y44" s="27"/>
    </row>
    <row r="45" spans="1:25" x14ac:dyDescent="0.3">
      <c r="A45" t="s">
        <v>2118</v>
      </c>
      <c r="B45" s="2">
        <v>20527</v>
      </c>
      <c r="C45" s="27" t="s">
        <v>170</v>
      </c>
      <c r="D45" s="2">
        <v>22552.918037623702</v>
      </c>
      <c r="E45" s="27" t="s">
        <v>170</v>
      </c>
      <c r="F45" s="2">
        <v>-2025.9180376237018</v>
      </c>
      <c r="G45" s="27" t="s">
        <v>170</v>
      </c>
      <c r="H45" s="185">
        <v>-8.982953045118075E-2</v>
      </c>
      <c r="I45" s="27" t="s">
        <v>170</v>
      </c>
      <c r="J45" s="2">
        <v>180467</v>
      </c>
      <c r="K45" s="27" t="s">
        <v>170</v>
      </c>
      <c r="L45" s="2">
        <v>199192.56512568399</v>
      </c>
      <c r="M45" s="27" t="s">
        <v>170</v>
      </c>
      <c r="N45" s="2">
        <v>-18725.565125683992</v>
      </c>
      <c r="O45" s="27" t="s">
        <v>170</v>
      </c>
      <c r="P45" s="185">
        <v>-9.400734969133398E-2</v>
      </c>
      <c r="Q45" s="27" t="s">
        <v>170</v>
      </c>
      <c r="R45" s="2">
        <v>11672897</v>
      </c>
      <c r="S45" s="27"/>
      <c r="T45" s="2">
        <v>12409856.586255699</v>
      </c>
      <c r="U45" s="27"/>
      <c r="V45" s="2">
        <v>-736959.5862556994</v>
      </c>
      <c r="W45" s="27"/>
      <c r="X45" s="185">
        <v>-6.3134249043377957E-2</v>
      </c>
      <c r="Y45" s="27"/>
    </row>
    <row r="46" spans="1:25" x14ac:dyDescent="0.3">
      <c r="A46" t="s">
        <v>2119</v>
      </c>
      <c r="B46" s="2">
        <v>4453</v>
      </c>
      <c r="C46" s="27" t="s">
        <v>170</v>
      </c>
      <c r="D46" s="2">
        <v>3890.5821222219001</v>
      </c>
      <c r="E46" s="27" t="s">
        <v>170</v>
      </c>
      <c r="F46" s="2">
        <v>562.41787777809986</v>
      </c>
      <c r="G46" s="27" t="s">
        <v>170</v>
      </c>
      <c r="H46" s="185">
        <v>0.14455879868612173</v>
      </c>
      <c r="I46" s="27" t="s">
        <v>170</v>
      </c>
      <c r="J46" s="2">
        <v>42976</v>
      </c>
      <c r="K46" s="27" t="s">
        <v>170</v>
      </c>
      <c r="L46" s="2">
        <v>33973</v>
      </c>
      <c r="M46" s="27" t="s">
        <v>170</v>
      </c>
      <c r="N46" s="2">
        <v>9003</v>
      </c>
      <c r="O46" s="27" t="s">
        <v>170</v>
      </c>
      <c r="P46" s="185">
        <v>0.26500456244664883</v>
      </c>
      <c r="Q46" s="27" t="s">
        <v>170</v>
      </c>
      <c r="R46" s="2">
        <v>1694380</v>
      </c>
      <c r="S46" s="27"/>
      <c r="T46" s="2">
        <v>1640279.00000001</v>
      </c>
      <c r="U46" s="27"/>
      <c r="V46" s="2">
        <v>54100.999999989988</v>
      </c>
      <c r="W46" s="27"/>
      <c r="X46" s="185">
        <v>3.1929673390850927E-2</v>
      </c>
      <c r="Y46" s="27"/>
    </row>
    <row r="47" spans="1:25" x14ac:dyDescent="0.3">
      <c r="A47" t="s">
        <v>2120</v>
      </c>
      <c r="B47" s="2">
        <v>240</v>
      </c>
      <c r="C47" s="27" t="s">
        <v>170</v>
      </c>
      <c r="D47" s="2">
        <v>221.13455459388501</v>
      </c>
      <c r="E47" s="27" t="s">
        <v>170</v>
      </c>
      <c r="F47" s="2">
        <v>18.865445406114986</v>
      </c>
      <c r="G47" s="27" t="s">
        <v>170</v>
      </c>
      <c r="H47" s="185">
        <v>8.5312064596876291E-2</v>
      </c>
      <c r="I47" s="27" t="s">
        <v>170</v>
      </c>
      <c r="J47" s="2">
        <v>2507</v>
      </c>
      <c r="K47" s="27" t="s">
        <v>170</v>
      </c>
      <c r="L47" s="2">
        <v>2457</v>
      </c>
      <c r="M47" s="27" t="s">
        <v>170</v>
      </c>
      <c r="N47" s="2">
        <v>50</v>
      </c>
      <c r="O47" s="27" t="s">
        <v>170</v>
      </c>
      <c r="P47" s="185">
        <v>2.0350020350020349E-2</v>
      </c>
      <c r="Q47" s="27" t="s">
        <v>170</v>
      </c>
      <c r="R47" s="2">
        <v>122657</v>
      </c>
      <c r="S47" s="27"/>
      <c r="T47" s="2">
        <v>125020.003938585</v>
      </c>
      <c r="U47" s="27"/>
      <c r="V47" s="2">
        <v>-2363.0039385849959</v>
      </c>
      <c r="W47" s="27"/>
      <c r="X47" s="185">
        <v>-1.9265137241127665E-2</v>
      </c>
      <c r="Y47" s="27"/>
    </row>
    <row r="48" spans="1:25" x14ac:dyDescent="0.3">
      <c r="A48" t="s">
        <v>2121</v>
      </c>
      <c r="B48" s="2">
        <v>14864</v>
      </c>
      <c r="C48" s="27" t="s">
        <v>170</v>
      </c>
      <c r="D48" s="2">
        <v>8385.5903534363897</v>
      </c>
      <c r="E48" s="27" t="s">
        <v>170</v>
      </c>
      <c r="F48" s="2">
        <v>6478.4096465636103</v>
      </c>
      <c r="G48" s="27" t="s">
        <v>170</v>
      </c>
      <c r="H48" s="185">
        <v>0.77256452718427615</v>
      </c>
      <c r="I48" s="27" t="s">
        <v>170</v>
      </c>
      <c r="J48" s="2">
        <v>101435</v>
      </c>
      <c r="K48" s="27" t="s">
        <v>170</v>
      </c>
      <c r="L48" s="2">
        <v>68598.0021806156</v>
      </c>
      <c r="M48" s="27" t="s">
        <v>170</v>
      </c>
      <c r="N48" s="2">
        <v>32836.9978193844</v>
      </c>
      <c r="O48" s="27" t="s">
        <v>170</v>
      </c>
      <c r="P48" s="185">
        <v>0.47868737828437025</v>
      </c>
      <c r="Q48" s="27" t="s">
        <v>170</v>
      </c>
      <c r="R48" s="2">
        <v>4906293</v>
      </c>
      <c r="S48" s="27"/>
      <c r="T48" s="2">
        <v>3809082</v>
      </c>
      <c r="U48" s="27"/>
      <c r="V48" s="2">
        <v>1097211</v>
      </c>
      <c r="W48" s="27"/>
      <c r="X48" s="185">
        <v>0.22363340306011076</v>
      </c>
      <c r="Y48" s="27"/>
    </row>
    <row r="49" spans="1:25" x14ac:dyDescent="0.3">
      <c r="A49" t="s">
        <v>2122</v>
      </c>
      <c r="B49" s="2">
        <v>673</v>
      </c>
      <c r="C49" s="27" t="s">
        <v>170</v>
      </c>
      <c r="D49" s="2">
        <v>457.23044874138299</v>
      </c>
      <c r="E49" s="27" t="s">
        <v>170</v>
      </c>
      <c r="F49" s="2">
        <v>215.76955125861701</v>
      </c>
      <c r="G49" s="27" t="s">
        <v>170</v>
      </c>
      <c r="H49" s="185">
        <v>0.47190547316471437</v>
      </c>
      <c r="I49" s="27" t="s">
        <v>170</v>
      </c>
      <c r="J49" s="2">
        <v>3799</v>
      </c>
      <c r="K49" s="27" t="s">
        <v>170</v>
      </c>
      <c r="L49" s="2">
        <v>2387.3238540826801</v>
      </c>
      <c r="M49" s="27" t="s">
        <v>170</v>
      </c>
      <c r="N49" s="2">
        <v>1411.6761459173199</v>
      </c>
      <c r="O49" s="27" t="s">
        <v>170</v>
      </c>
      <c r="P49" s="185">
        <v>0.5913215936342876</v>
      </c>
      <c r="Q49" s="27" t="s">
        <v>170</v>
      </c>
      <c r="R49" s="2">
        <v>109178</v>
      </c>
      <c r="S49" s="27"/>
      <c r="T49" s="2">
        <v>96399.000000000291</v>
      </c>
      <c r="U49" s="27"/>
      <c r="V49" s="2">
        <v>12778.999999999709</v>
      </c>
      <c r="W49" s="27"/>
      <c r="X49" s="185">
        <v>0.1170473904999149</v>
      </c>
      <c r="Y49" s="27"/>
    </row>
    <row r="50" spans="1:25" x14ac:dyDescent="0.3">
      <c r="A50" t="s">
        <v>2123</v>
      </c>
      <c r="B50" s="2">
        <v>462</v>
      </c>
      <c r="C50" s="27" t="s">
        <v>170</v>
      </c>
      <c r="D50" s="2">
        <v>147.66220885093202</v>
      </c>
      <c r="E50" s="27" t="s">
        <v>170</v>
      </c>
      <c r="F50" s="2">
        <v>314.33779114906798</v>
      </c>
      <c r="G50" s="27" t="s">
        <v>170</v>
      </c>
      <c r="H50" s="185">
        <v>2.1287626237963049</v>
      </c>
      <c r="I50" s="27" t="s">
        <v>170</v>
      </c>
      <c r="J50" s="2">
        <v>2991</v>
      </c>
      <c r="K50" s="27" t="s">
        <v>170</v>
      </c>
      <c r="L50" s="2">
        <v>923</v>
      </c>
      <c r="M50" s="27" t="s">
        <v>170</v>
      </c>
      <c r="N50" s="2">
        <v>2068</v>
      </c>
      <c r="O50" s="27" t="s">
        <v>170</v>
      </c>
      <c r="P50" s="185">
        <v>2.2405200433369448</v>
      </c>
      <c r="Q50" s="27" t="s">
        <v>170</v>
      </c>
      <c r="R50" s="2">
        <v>162339</v>
      </c>
      <c r="S50" s="27"/>
      <c r="T50" s="2">
        <v>59024.0000000004</v>
      </c>
      <c r="U50" s="27"/>
      <c r="V50" s="2">
        <v>103314.99999999959</v>
      </c>
      <c r="W50" s="27"/>
      <c r="X50" s="185">
        <v>0.63641515593911258</v>
      </c>
      <c r="Y50" s="27"/>
    </row>
    <row r="51" spans="1:25" x14ac:dyDescent="0.3">
      <c r="A51" t="s">
        <v>2124</v>
      </c>
      <c r="B51" s="2">
        <v>3163</v>
      </c>
      <c r="C51" s="27" t="s">
        <v>170</v>
      </c>
      <c r="D51" s="2">
        <v>1853.4665531877301</v>
      </c>
      <c r="E51" s="27" t="s">
        <v>170</v>
      </c>
      <c r="F51" s="2">
        <v>1309.5334468122699</v>
      </c>
      <c r="G51" s="27" t="s">
        <v>170</v>
      </c>
      <c r="H51" s="185">
        <v>0.70653200866238264</v>
      </c>
      <c r="I51" s="27" t="s">
        <v>170</v>
      </c>
      <c r="J51" s="2">
        <v>21665</v>
      </c>
      <c r="K51" s="27" t="s">
        <v>170</v>
      </c>
      <c r="L51" s="2">
        <v>12013.96175817</v>
      </c>
      <c r="M51" s="27" t="s">
        <v>170</v>
      </c>
      <c r="N51" s="2">
        <v>9651.0382418299996</v>
      </c>
      <c r="O51" s="27" t="s">
        <v>170</v>
      </c>
      <c r="P51" s="185">
        <v>0.80331854188456087</v>
      </c>
      <c r="Q51" s="27" t="s">
        <v>170</v>
      </c>
      <c r="R51" s="2">
        <v>1076067</v>
      </c>
      <c r="S51" s="27"/>
      <c r="T51" s="2">
        <v>561755.02345316205</v>
      </c>
      <c r="U51" s="27"/>
      <c r="V51" s="2">
        <v>514311.97654683795</v>
      </c>
      <c r="W51" s="27"/>
      <c r="X51" s="185">
        <v>0.4779553471548128</v>
      </c>
      <c r="Y51" s="27"/>
    </row>
    <row r="52" spans="1:25" x14ac:dyDescent="0.3">
      <c r="A52" t="s">
        <v>2125</v>
      </c>
      <c r="B52" s="2">
        <v>24410</v>
      </c>
      <c r="C52" s="27" t="s">
        <v>170</v>
      </c>
      <c r="D52" s="2">
        <v>18601.396997608703</v>
      </c>
      <c r="E52" s="27" t="s">
        <v>170</v>
      </c>
      <c r="F52" s="2">
        <v>5808.6030023912972</v>
      </c>
      <c r="G52" s="27" t="s">
        <v>170</v>
      </c>
      <c r="H52" s="185">
        <v>0.3122670304352958</v>
      </c>
      <c r="I52" s="27" t="s">
        <v>170</v>
      </c>
      <c r="J52" s="2">
        <v>217560</v>
      </c>
      <c r="K52" s="27" t="s">
        <v>170</v>
      </c>
      <c r="L52" s="2">
        <v>165039.93046669199</v>
      </c>
      <c r="M52" s="27" t="s">
        <v>170</v>
      </c>
      <c r="N52" s="2">
        <v>52520.069533308008</v>
      </c>
      <c r="O52" s="27" t="s">
        <v>170</v>
      </c>
      <c r="P52" s="185">
        <v>0.31822644001845052</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7" t="s">
        <v>2136</v>
      </c>
      <c r="C1" s="367"/>
      <c r="D1" s="367"/>
      <c r="E1" s="367"/>
      <c r="F1" s="367"/>
      <c r="G1" s="367"/>
    </row>
    <row r="2" spans="1:7" ht="14.4" customHeight="1" x14ac:dyDescent="0.3">
      <c r="A2" t="s">
        <v>170</v>
      </c>
      <c r="B2" s="368" t="str">
        <f>Population!B3</f>
        <v>City of Tracy</v>
      </c>
      <c r="C2" s="368"/>
      <c r="D2" s="368" t="str">
        <f>Population!B4</f>
        <v>San Joaquin County</v>
      </c>
      <c r="E2" s="368"/>
      <c r="F2" s="368" t="s">
        <v>171</v>
      </c>
      <c r="G2" s="368"/>
    </row>
    <row r="3" spans="1:7" x14ac:dyDescent="0.3">
      <c r="A3" s="18"/>
      <c r="B3" s="18"/>
      <c r="C3" s="18"/>
      <c r="D3" s="18"/>
      <c r="E3" s="18"/>
      <c r="F3" s="18"/>
      <c r="G3" s="18"/>
    </row>
    <row r="4" spans="1:7" x14ac:dyDescent="0.3">
      <c r="A4" s="122" t="s">
        <v>2137</v>
      </c>
      <c r="B4" s="122"/>
      <c r="C4" s="122"/>
      <c r="D4" s="122"/>
      <c r="E4" s="122"/>
      <c r="F4" s="122"/>
      <c r="G4" s="122"/>
    </row>
    <row r="5" spans="1:7" x14ac:dyDescent="0.3">
      <c r="A5" t="s">
        <v>172</v>
      </c>
      <c r="B5" s="2">
        <v>82922</v>
      </c>
      <c r="C5" s="27"/>
      <c r="D5" s="2">
        <v>685306</v>
      </c>
      <c r="E5" s="27"/>
      <c r="F5" s="2">
        <v>37253956</v>
      </c>
      <c r="G5" s="27"/>
    </row>
    <row r="6" spans="1:7" x14ac:dyDescent="0.3">
      <c r="A6" s="123"/>
      <c r="B6" s="123"/>
      <c r="C6" s="123"/>
      <c r="D6" s="123"/>
      <c r="E6" s="123"/>
      <c r="F6" s="123"/>
      <c r="G6" s="123"/>
    </row>
    <row r="7" spans="1:7" x14ac:dyDescent="0.3">
      <c r="A7" s="122" t="s">
        <v>2138</v>
      </c>
      <c r="B7" s="122"/>
      <c r="C7" s="122"/>
      <c r="D7" s="122"/>
      <c r="E7" s="122"/>
      <c r="F7" s="122"/>
      <c r="G7" s="122"/>
    </row>
    <row r="8" spans="1:7" x14ac:dyDescent="0.3">
      <c r="A8" t="s">
        <v>2139</v>
      </c>
      <c r="B8" s="2">
        <v>82922</v>
      </c>
      <c r="C8" s="27"/>
      <c r="D8" s="2">
        <v>685306</v>
      </c>
      <c r="E8" s="27"/>
      <c r="F8" s="2">
        <v>37253956</v>
      </c>
      <c r="G8" s="27"/>
    </row>
    <row r="9" spans="1:7" x14ac:dyDescent="0.3">
      <c r="A9" t="s">
        <v>2140</v>
      </c>
      <c r="B9" s="2">
        <v>43724</v>
      </c>
      <c r="C9" s="27">
        <v>0.5272907069294035</v>
      </c>
      <c r="D9" s="2">
        <v>349287</v>
      </c>
      <c r="E9" s="27">
        <v>0.50968034717337951</v>
      </c>
      <c r="F9" s="2">
        <v>21453934</v>
      </c>
      <c r="G9" s="27">
        <v>0.57599999999999996</v>
      </c>
    </row>
    <row r="10" spans="1:7" x14ac:dyDescent="0.3">
      <c r="A10" t="s">
        <v>2141</v>
      </c>
      <c r="B10" s="2">
        <v>5953</v>
      </c>
      <c r="C10" s="27">
        <v>7.179035720315477E-2</v>
      </c>
      <c r="D10" s="2">
        <v>51744</v>
      </c>
      <c r="E10" s="27">
        <v>7.5504956909760015E-2</v>
      </c>
      <c r="F10" s="2">
        <v>2299072</v>
      </c>
      <c r="G10" s="27">
        <v>6.2E-2</v>
      </c>
    </row>
    <row r="11" spans="1:7" x14ac:dyDescent="0.3">
      <c r="A11" t="s">
        <v>2142</v>
      </c>
      <c r="B11" s="2">
        <v>715</v>
      </c>
      <c r="C11" s="27">
        <v>8.6225609609030165E-3</v>
      </c>
      <c r="D11" s="2">
        <v>7196</v>
      </c>
      <c r="E11" s="27">
        <v>1.050041879102182E-2</v>
      </c>
      <c r="F11" s="2">
        <v>362801</v>
      </c>
      <c r="G11" s="27">
        <v>0.01</v>
      </c>
    </row>
    <row r="12" spans="1:7" x14ac:dyDescent="0.3">
      <c r="A12" t="s">
        <v>2143</v>
      </c>
      <c r="B12" s="2">
        <v>12229</v>
      </c>
      <c r="C12" s="27">
        <v>0.1474759412459902</v>
      </c>
      <c r="D12" s="2">
        <v>98472</v>
      </c>
      <c r="E12" s="27">
        <v>0.14369055575173717</v>
      </c>
      <c r="F12" s="2">
        <v>4861007</v>
      </c>
      <c r="G12" s="27">
        <v>0.13</v>
      </c>
    </row>
    <row r="13" spans="1:7" x14ac:dyDescent="0.3">
      <c r="A13" t="s">
        <v>2144</v>
      </c>
      <c r="B13" s="2">
        <v>747</v>
      </c>
      <c r="C13" s="27">
        <v>9.0084657871252506E-3</v>
      </c>
      <c r="D13" s="2">
        <v>3758</v>
      </c>
      <c r="E13" s="27">
        <v>5.4836817421706511E-3</v>
      </c>
      <c r="F13" s="2">
        <v>144386</v>
      </c>
      <c r="G13" s="27">
        <v>4.0000000000000001E-3</v>
      </c>
    </row>
    <row r="14" spans="1:7" x14ac:dyDescent="0.3">
      <c r="A14" t="s">
        <v>2145</v>
      </c>
      <c r="B14" s="2">
        <v>13173</v>
      </c>
      <c r="C14" s="27">
        <v>0.15886013361954607</v>
      </c>
      <c r="D14" s="2">
        <v>131054</v>
      </c>
      <c r="E14" s="27">
        <v>0.19123428074466006</v>
      </c>
      <c r="F14" s="2">
        <v>6317372</v>
      </c>
      <c r="G14" s="27">
        <v>0.17</v>
      </c>
    </row>
    <row r="15" spans="1:7" x14ac:dyDescent="0.3">
      <c r="A15" t="s">
        <v>1730</v>
      </c>
      <c r="B15" s="2">
        <v>6381</v>
      </c>
      <c r="C15" s="27">
        <v>7.6951834253877138E-2</v>
      </c>
      <c r="D15" s="2">
        <v>43795</v>
      </c>
      <c r="E15" s="27">
        <v>6.3905758887270792E-2</v>
      </c>
      <c r="F15" s="2">
        <v>1815384</v>
      </c>
      <c r="G15" s="27">
        <v>4.9000000000000002E-2</v>
      </c>
    </row>
    <row r="16" spans="1:7" x14ac:dyDescent="0.3">
      <c r="A16" s="123"/>
      <c r="B16" s="123"/>
      <c r="C16" s="123"/>
      <c r="D16" s="123"/>
      <c r="E16" s="123"/>
      <c r="F16" s="123"/>
      <c r="G16" s="123"/>
    </row>
    <row r="17" spans="1:9" x14ac:dyDescent="0.3">
      <c r="A17" s="122" t="s">
        <v>2146</v>
      </c>
      <c r="B17" s="122"/>
      <c r="C17" s="122"/>
      <c r="D17" s="122"/>
      <c r="E17" s="122"/>
      <c r="F17" s="122"/>
      <c r="G17" s="122"/>
    </row>
    <row r="18" spans="1:9" x14ac:dyDescent="0.3">
      <c r="A18" t="s">
        <v>2139</v>
      </c>
      <c r="B18" s="2">
        <v>82922</v>
      </c>
      <c r="C18" s="27"/>
      <c r="D18" s="2">
        <v>685306</v>
      </c>
      <c r="E18" s="27"/>
      <c r="F18" s="2">
        <v>37253956</v>
      </c>
      <c r="G18" s="27"/>
    </row>
    <row r="19" spans="1:9" x14ac:dyDescent="0.3">
      <c r="A19" t="s">
        <v>2147</v>
      </c>
      <c r="B19" s="2">
        <v>52365</v>
      </c>
      <c r="C19" s="27">
        <v>0.63149706953522589</v>
      </c>
      <c r="D19" s="2">
        <v>418965</v>
      </c>
      <c r="E19" s="27">
        <v>0.61135463573936311</v>
      </c>
      <c r="F19" s="2">
        <v>23240237</v>
      </c>
      <c r="G19" s="27">
        <v>0.624</v>
      </c>
    </row>
    <row r="20" spans="1:9" x14ac:dyDescent="0.3">
      <c r="A20" t="s">
        <v>2148</v>
      </c>
      <c r="B20" s="2">
        <v>30005</v>
      </c>
      <c r="C20" s="27">
        <v>0.36184607221244058</v>
      </c>
      <c r="D20" s="2">
        <v>245919</v>
      </c>
      <c r="E20" s="27">
        <v>0.35884553761385424</v>
      </c>
      <c r="F20" s="2">
        <v>14956253</v>
      </c>
      <c r="G20" s="27">
        <v>0.40100000000000002</v>
      </c>
    </row>
    <row r="21" spans="1:9" x14ac:dyDescent="0.3">
      <c r="A21" t="s">
        <v>2149</v>
      </c>
      <c r="B21" s="2">
        <v>5636</v>
      </c>
      <c r="C21" s="27">
        <v>6.7967487518390782E-2</v>
      </c>
      <c r="D21" s="2">
        <v>48540</v>
      </c>
      <c r="E21" s="27">
        <v>7.0829673167898718E-2</v>
      </c>
      <c r="F21" s="2">
        <v>2163804</v>
      </c>
      <c r="G21" s="27">
        <v>5.8000000000000003E-2</v>
      </c>
      <c r="I21" s="2"/>
    </row>
    <row r="22" spans="1:9" x14ac:dyDescent="0.3">
      <c r="A22" t="s">
        <v>2150</v>
      </c>
      <c r="B22" s="2">
        <v>297</v>
      </c>
      <c r="C22" s="27">
        <v>3.5816791683750994E-3</v>
      </c>
      <c r="D22" s="2">
        <v>3179</v>
      </c>
      <c r="E22" s="27">
        <v>4.6388036876957158E-3</v>
      </c>
      <c r="F22" s="2">
        <v>162250</v>
      </c>
      <c r="G22" s="27">
        <v>4.0000000000000001E-3</v>
      </c>
    </row>
    <row r="23" spans="1:9" x14ac:dyDescent="0.3">
      <c r="A23" t="s">
        <v>2151</v>
      </c>
      <c r="B23" s="2">
        <v>11803</v>
      </c>
      <c r="C23" s="27">
        <v>0.14233858324690674</v>
      </c>
      <c r="D23" s="2">
        <v>94547</v>
      </c>
      <c r="E23" s="27">
        <v>0.13796318724774043</v>
      </c>
      <c r="F23" s="2">
        <v>4775070</v>
      </c>
      <c r="G23" s="27">
        <v>0.128</v>
      </c>
    </row>
    <row r="24" spans="1:9" x14ac:dyDescent="0.3">
      <c r="A24" t="s">
        <v>2152</v>
      </c>
      <c r="B24" s="2">
        <v>641</v>
      </c>
      <c r="C24" s="27">
        <v>7.7301560502641038E-3</v>
      </c>
      <c r="D24" s="2">
        <v>3248</v>
      </c>
      <c r="E24" s="27">
        <v>4.7394886371927283E-3</v>
      </c>
      <c r="F24" s="2">
        <v>128577</v>
      </c>
      <c r="G24" s="27">
        <v>3.0000000000000001E-3</v>
      </c>
    </row>
    <row r="25" spans="1:9" x14ac:dyDescent="0.3">
      <c r="A25" t="s">
        <v>2153</v>
      </c>
      <c r="B25" s="2">
        <v>223</v>
      </c>
      <c r="C25" s="27">
        <v>2.6892742577361859E-3</v>
      </c>
      <c r="D25" s="2">
        <v>1383</v>
      </c>
      <c r="E25" s="27">
        <v>2.0180765964401305E-3</v>
      </c>
      <c r="F25" s="2">
        <v>85587</v>
      </c>
      <c r="G25" s="27">
        <v>2E-3</v>
      </c>
    </row>
    <row r="26" spans="1:9" x14ac:dyDescent="0.3">
      <c r="A26" t="s">
        <v>1737</v>
      </c>
      <c r="B26" s="2">
        <v>3760</v>
      </c>
      <c r="C26" s="27">
        <v>4.5343817081112368E-2</v>
      </c>
      <c r="D26" s="2">
        <v>22149</v>
      </c>
      <c r="E26" s="27">
        <v>3.2319868788541178E-2</v>
      </c>
      <c r="F26" s="2">
        <v>968696</v>
      </c>
      <c r="G26" s="27">
        <v>2.5999999999999999E-2</v>
      </c>
    </row>
    <row r="27" spans="1:9" x14ac:dyDescent="0.3">
      <c r="A27" t="s">
        <v>2154</v>
      </c>
      <c r="B27" s="2">
        <v>30557</v>
      </c>
      <c r="C27" s="27">
        <v>0.36850293046477411</v>
      </c>
      <c r="D27" s="2">
        <v>266341</v>
      </c>
      <c r="E27" s="27">
        <v>0.38864536426063684</v>
      </c>
      <c r="F27" s="2">
        <v>14013719</v>
      </c>
      <c r="G27" s="27">
        <v>0.376</v>
      </c>
    </row>
    <row r="28" spans="1:9" x14ac:dyDescent="0.3">
      <c r="A28" t="s">
        <v>2148</v>
      </c>
      <c r="B28" s="2">
        <v>13719</v>
      </c>
      <c r="C28" s="27">
        <v>0.16544463471696294</v>
      </c>
      <c r="D28" s="2">
        <v>103368</v>
      </c>
      <c r="E28" s="27">
        <v>0.15083480955952525</v>
      </c>
      <c r="F28" s="2">
        <v>6497681</v>
      </c>
      <c r="G28" s="27">
        <v>0.17399999999999999</v>
      </c>
    </row>
    <row r="29" spans="1:9" x14ac:dyDescent="0.3">
      <c r="A29" t="s">
        <v>2149</v>
      </c>
      <c r="B29" s="2">
        <v>317</v>
      </c>
      <c r="C29" s="27">
        <v>3.8228696847639951E-3</v>
      </c>
      <c r="D29" s="2">
        <v>3204</v>
      </c>
      <c r="E29" s="27">
        <v>4.6752837418612995E-3</v>
      </c>
      <c r="F29" s="2">
        <v>135268</v>
      </c>
      <c r="G29" s="27">
        <v>4.0000000000000001E-3</v>
      </c>
    </row>
    <row r="30" spans="1:9" x14ac:dyDescent="0.3">
      <c r="A30" t="s">
        <v>2150</v>
      </c>
      <c r="B30" s="2">
        <v>418</v>
      </c>
      <c r="C30" s="27">
        <v>5.040881792527918E-3</v>
      </c>
      <c r="D30" s="2">
        <v>4017</v>
      </c>
      <c r="E30" s="27">
        <v>5.8616151033261052E-3</v>
      </c>
      <c r="F30" s="2">
        <v>200551</v>
      </c>
      <c r="G30" s="27">
        <v>5.0000000000000001E-3</v>
      </c>
    </row>
    <row r="31" spans="1:9" x14ac:dyDescent="0.3">
      <c r="A31" t="s">
        <v>2151</v>
      </c>
      <c r="B31" s="2">
        <v>426</v>
      </c>
      <c r="C31" s="27">
        <v>5.1373579990834761E-3</v>
      </c>
      <c r="D31" s="2">
        <v>3925</v>
      </c>
      <c r="E31" s="27">
        <v>5.727368503996755E-3</v>
      </c>
      <c r="F31" s="2">
        <v>85937</v>
      </c>
      <c r="G31" s="27">
        <v>2E-3</v>
      </c>
    </row>
    <row r="32" spans="1:9" x14ac:dyDescent="0.3">
      <c r="A32" t="s">
        <v>2152</v>
      </c>
      <c r="B32" s="2">
        <v>106</v>
      </c>
      <c r="C32" s="27">
        <v>1.2783097368611466E-3</v>
      </c>
      <c r="D32" s="2">
        <v>510</v>
      </c>
      <c r="E32" s="27">
        <v>7.4419310497792228E-4</v>
      </c>
      <c r="F32" s="2">
        <v>15809</v>
      </c>
      <c r="G32" s="27">
        <v>0</v>
      </c>
    </row>
    <row r="33" spans="1:7" x14ac:dyDescent="0.3">
      <c r="A33" t="s">
        <v>2153</v>
      </c>
      <c r="B33" s="2">
        <v>12950</v>
      </c>
      <c r="C33" s="27">
        <v>0.15617085936180988</v>
      </c>
      <c r="D33" s="2">
        <v>129671</v>
      </c>
      <c r="E33" s="27">
        <v>0.18921620414821991</v>
      </c>
      <c r="F33" s="2">
        <v>6231785</v>
      </c>
      <c r="G33" s="27">
        <v>0.16700000000000001</v>
      </c>
    </row>
    <row r="34" spans="1:7" x14ac:dyDescent="0.3">
      <c r="A34" t="s">
        <v>1737</v>
      </c>
      <c r="B34" s="2">
        <v>2621</v>
      </c>
      <c r="C34" s="27">
        <v>3.160801717276477E-2</v>
      </c>
      <c r="D34" s="2">
        <v>21646</v>
      </c>
      <c r="E34" s="27">
        <v>3.158589009872962E-2</v>
      </c>
      <c r="F34" s="2">
        <v>846688</v>
      </c>
      <c r="G34" s="27">
        <v>2.3E-2</v>
      </c>
    </row>
    <row r="35" spans="1:7" x14ac:dyDescent="0.3">
      <c r="A35" s="123"/>
      <c r="B35" s="123"/>
      <c r="C35" s="123"/>
      <c r="D35" s="123"/>
      <c r="E35" s="123"/>
      <c r="F35" s="123"/>
      <c r="G35" s="123"/>
    </row>
    <row r="36" spans="1:7" x14ac:dyDescent="0.3">
      <c r="A36" s="122" t="s">
        <v>2155</v>
      </c>
      <c r="B36" s="122"/>
      <c r="C36" s="122"/>
      <c r="D36" s="122"/>
      <c r="E36" s="122"/>
      <c r="F36" s="122"/>
      <c r="G36" s="122"/>
    </row>
    <row r="37" spans="1:7" x14ac:dyDescent="0.3">
      <c r="A37" t="s">
        <v>2156</v>
      </c>
      <c r="B37" s="2">
        <v>24331</v>
      </c>
      <c r="C37" s="27"/>
      <c r="D37" s="2">
        <v>215007</v>
      </c>
      <c r="E37" s="27"/>
      <c r="F37" s="2">
        <v>12577498</v>
      </c>
      <c r="G37" s="27"/>
    </row>
    <row r="38" spans="1:7" x14ac:dyDescent="0.3">
      <c r="A38" t="s">
        <v>2157</v>
      </c>
      <c r="B38" s="2">
        <v>19945</v>
      </c>
      <c r="C38" s="27">
        <v>0.81973613908182974</v>
      </c>
      <c r="D38" s="2">
        <v>161057</v>
      </c>
      <c r="E38" s="27">
        <v>0.74907793699740011</v>
      </c>
      <c r="F38" s="2">
        <v>8642473</v>
      </c>
      <c r="G38" s="27">
        <v>0.68700000000000006</v>
      </c>
    </row>
    <row r="39" spans="1:7" x14ac:dyDescent="0.3">
      <c r="A39" t="s">
        <v>2158</v>
      </c>
      <c r="B39" s="2">
        <v>15122</v>
      </c>
      <c r="C39" s="27">
        <v>0.62151165180222756</v>
      </c>
      <c r="D39" s="2">
        <v>112408</v>
      </c>
      <c r="E39" s="27">
        <v>0.52281088522699259</v>
      </c>
      <c r="F39" s="2">
        <v>6213310</v>
      </c>
      <c r="G39" s="27">
        <v>0.49399999999999999</v>
      </c>
    </row>
    <row r="40" spans="1:7" x14ac:dyDescent="0.3">
      <c r="A40" t="s">
        <v>2159</v>
      </c>
      <c r="B40" s="2">
        <v>4823</v>
      </c>
      <c r="C40" s="27">
        <v>0.19822448727960215</v>
      </c>
      <c r="D40" s="2">
        <v>48649</v>
      </c>
      <c r="E40" s="27">
        <v>0.22626705177040748</v>
      </c>
      <c r="F40" s="2">
        <v>2429163</v>
      </c>
      <c r="G40" s="27">
        <v>0.193</v>
      </c>
    </row>
    <row r="41" spans="1:7" x14ac:dyDescent="0.3">
      <c r="A41" t="s">
        <v>2160</v>
      </c>
      <c r="B41" s="2">
        <v>1627</v>
      </c>
      <c r="C41" s="27">
        <v>6.6869425835354074E-2</v>
      </c>
      <c r="D41" s="2">
        <v>15568</v>
      </c>
      <c r="E41" s="27">
        <v>7.2406944890166372E-2</v>
      </c>
      <c r="F41" s="2">
        <v>752347</v>
      </c>
      <c r="G41" s="27">
        <v>0.06</v>
      </c>
    </row>
    <row r="42" spans="1:7" x14ac:dyDescent="0.3">
      <c r="A42" t="s">
        <v>2161</v>
      </c>
      <c r="B42" s="2">
        <v>3196</v>
      </c>
      <c r="C42" s="27">
        <v>0.13135506144424808</v>
      </c>
      <c r="D42" s="2">
        <v>33081</v>
      </c>
      <c r="E42" s="27">
        <v>0.1538601068802411</v>
      </c>
      <c r="F42" s="2">
        <v>1676816</v>
      </c>
      <c r="G42" s="27">
        <v>0.13300000000000001</v>
      </c>
    </row>
    <row r="43" spans="1:7" x14ac:dyDescent="0.3">
      <c r="A43" t="s">
        <v>2162</v>
      </c>
      <c r="B43" s="2">
        <v>4386</v>
      </c>
      <c r="C43" s="27">
        <v>0.18026386091817023</v>
      </c>
      <c r="D43" s="2">
        <v>53950</v>
      </c>
      <c r="E43" s="27">
        <v>0.25092206300259989</v>
      </c>
      <c r="F43" s="2">
        <v>3935025</v>
      </c>
      <c r="G43" s="27">
        <v>0.313</v>
      </c>
    </row>
    <row r="44" spans="1:7" x14ac:dyDescent="0.3">
      <c r="A44" t="s">
        <v>2163</v>
      </c>
      <c r="B44" s="2">
        <v>3326</v>
      </c>
      <c r="C44" s="27">
        <v>0.13669803953803789</v>
      </c>
      <c r="D44" s="2">
        <v>42389</v>
      </c>
      <c r="E44" s="27">
        <v>0.19715172064165354</v>
      </c>
      <c r="F44" s="2">
        <v>2929442</v>
      </c>
      <c r="G44" s="27">
        <v>0.23300000000000001</v>
      </c>
    </row>
    <row r="45" spans="1:7" x14ac:dyDescent="0.3">
      <c r="A45" t="s">
        <v>2164</v>
      </c>
      <c r="B45" s="2">
        <v>1060</v>
      </c>
      <c r="C45" s="27">
        <v>4.356582138013234E-2</v>
      </c>
      <c r="D45" s="2">
        <v>11561</v>
      </c>
      <c r="E45" s="27">
        <v>5.377034236094639E-2</v>
      </c>
      <c r="F45" s="2">
        <v>1005583</v>
      </c>
      <c r="G45" s="27">
        <v>0.08</v>
      </c>
    </row>
    <row r="46" spans="1:7" x14ac:dyDescent="0.3">
      <c r="A46" s="123"/>
      <c r="B46" s="123"/>
      <c r="C46" s="123"/>
      <c r="D46" s="123"/>
      <c r="E46" s="123"/>
      <c r="F46" s="123"/>
      <c r="G46" s="123"/>
    </row>
    <row r="47" spans="1:7" x14ac:dyDescent="0.3">
      <c r="A47" s="122" t="s">
        <v>2165</v>
      </c>
      <c r="B47" s="122"/>
      <c r="C47" s="122"/>
      <c r="D47" s="122"/>
      <c r="E47" s="122"/>
      <c r="F47" s="122"/>
      <c r="G47" s="122"/>
    </row>
    <row r="48" spans="1:7" x14ac:dyDescent="0.3">
      <c r="A48" t="s">
        <v>172</v>
      </c>
      <c r="B48" s="2">
        <v>25963</v>
      </c>
      <c r="C48" s="27"/>
      <c r="D48" s="2">
        <v>233755</v>
      </c>
      <c r="E48" s="27"/>
      <c r="F48" s="2">
        <v>13680081</v>
      </c>
      <c r="G48" s="27"/>
    </row>
    <row r="49" spans="1:7" x14ac:dyDescent="0.3">
      <c r="A49" s="123"/>
      <c r="B49" s="123"/>
      <c r="C49" s="123"/>
      <c r="D49" s="123"/>
      <c r="E49" s="123"/>
      <c r="F49" s="123"/>
      <c r="G49" s="123"/>
    </row>
    <row r="50" spans="1:7" x14ac:dyDescent="0.3">
      <c r="A50" s="122" t="s">
        <v>2166</v>
      </c>
      <c r="B50" s="122"/>
      <c r="C50" s="122"/>
      <c r="D50" s="122"/>
      <c r="E50" s="122"/>
      <c r="F50" s="122"/>
      <c r="G50" s="122"/>
    </row>
    <row r="51" spans="1:7" x14ac:dyDescent="0.3">
      <c r="A51" t="s">
        <v>2167</v>
      </c>
      <c r="B51" s="2">
        <v>24331</v>
      </c>
      <c r="C51" s="27"/>
      <c r="D51" s="2">
        <v>215007</v>
      </c>
      <c r="E51" s="27"/>
      <c r="F51" s="2">
        <v>12577498</v>
      </c>
      <c r="G51" s="27"/>
    </row>
    <row r="52" spans="1:7" x14ac:dyDescent="0.3">
      <c r="A52" t="s">
        <v>2168</v>
      </c>
      <c r="B52" s="2">
        <v>14527</v>
      </c>
      <c r="C52" s="27">
        <v>0.5970572520652665</v>
      </c>
      <c r="D52" s="2">
        <v>100014</v>
      </c>
      <c r="E52" s="27">
        <v>0.46516625040114973</v>
      </c>
      <c r="F52" s="2">
        <v>5465345</v>
      </c>
      <c r="G52" s="27">
        <v>0.435</v>
      </c>
    </row>
    <row r="53" spans="1:7" x14ac:dyDescent="0.3">
      <c r="A53" t="s">
        <v>2169</v>
      </c>
      <c r="B53" s="2">
        <v>1636</v>
      </c>
      <c r="C53" s="27">
        <v>6.7239324318770291E-2</v>
      </c>
      <c r="D53" s="2">
        <v>27256</v>
      </c>
      <c r="E53" s="27">
        <v>0.1267679656941402</v>
      </c>
      <c r="F53" s="2">
        <v>1570026</v>
      </c>
      <c r="G53" s="27">
        <v>0.125</v>
      </c>
    </row>
    <row r="54" spans="1:7" x14ac:dyDescent="0.3">
      <c r="A54" t="s">
        <v>2170</v>
      </c>
      <c r="B54" s="2">
        <v>8168</v>
      </c>
      <c r="C54" s="27">
        <v>0.33570342361596317</v>
      </c>
      <c r="D54" s="2">
        <v>87737</v>
      </c>
      <c r="E54" s="27">
        <v>0.4080657839047101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2171</v>
      </c>
      <c r="C1" s="367"/>
      <c r="D1" s="367"/>
      <c r="E1" s="367"/>
      <c r="F1" s="367"/>
      <c r="G1" s="367"/>
    </row>
    <row r="2" spans="1:7" x14ac:dyDescent="0.3">
      <c r="A2" t="s">
        <v>170</v>
      </c>
      <c r="B2" s="368" t="str">
        <f>Population!B3</f>
        <v>City of Tracy</v>
      </c>
      <c r="C2" s="368"/>
      <c r="D2" s="368" t="str">
        <f>Population!B4</f>
        <v>San Joaquin County</v>
      </c>
      <c r="E2" s="368"/>
      <c r="F2" s="368" t="s">
        <v>171</v>
      </c>
      <c r="G2" s="368"/>
    </row>
    <row r="3" spans="1:7" x14ac:dyDescent="0.3">
      <c r="A3" s="18"/>
      <c r="B3" s="18"/>
      <c r="C3" s="18"/>
      <c r="D3" s="18"/>
      <c r="E3" s="18"/>
      <c r="F3" s="18"/>
      <c r="G3" s="18"/>
    </row>
    <row r="4" spans="1:7" x14ac:dyDescent="0.3">
      <c r="A4" s="122" t="s">
        <v>2137</v>
      </c>
      <c r="B4" s="122"/>
      <c r="C4" s="122"/>
      <c r="D4" s="122"/>
      <c r="E4" s="122"/>
      <c r="F4" s="122"/>
      <c r="G4" s="122"/>
    </row>
    <row r="5" spans="1:7" x14ac:dyDescent="0.3">
      <c r="A5" t="s">
        <v>172</v>
      </c>
      <c r="B5" s="2">
        <v>56929</v>
      </c>
      <c r="C5" s="27" t="s">
        <v>170</v>
      </c>
      <c r="D5" s="2">
        <v>563598</v>
      </c>
      <c r="E5" s="27" t="s">
        <v>170</v>
      </c>
      <c r="F5" s="2">
        <v>33871648</v>
      </c>
      <c r="G5" s="27"/>
    </row>
    <row r="6" spans="1:7" x14ac:dyDescent="0.3">
      <c r="A6" s="18"/>
      <c r="B6" s="18"/>
      <c r="C6" s="18"/>
      <c r="D6" s="18"/>
      <c r="E6" s="18"/>
      <c r="F6" s="18"/>
      <c r="G6" s="18"/>
    </row>
    <row r="7" spans="1:7" x14ac:dyDescent="0.3">
      <c r="A7" s="122" t="s">
        <v>2172</v>
      </c>
      <c r="B7" s="122"/>
      <c r="C7" s="122"/>
      <c r="D7" s="122"/>
      <c r="E7" s="122"/>
      <c r="F7" s="122"/>
      <c r="G7" s="122"/>
    </row>
    <row r="8" spans="1:7" x14ac:dyDescent="0.3">
      <c r="A8" t="s">
        <v>172</v>
      </c>
      <c r="B8" s="2">
        <v>56929</v>
      </c>
      <c r="C8" s="27" t="s">
        <v>170</v>
      </c>
      <c r="D8" s="2">
        <v>563598</v>
      </c>
      <c r="E8" s="27" t="s">
        <v>170</v>
      </c>
      <c r="F8" s="2">
        <v>33871648</v>
      </c>
      <c r="G8" s="27"/>
    </row>
    <row r="9" spans="1:7" x14ac:dyDescent="0.3">
      <c r="A9" t="s">
        <v>2140</v>
      </c>
      <c r="B9" s="2">
        <v>37127</v>
      </c>
      <c r="C9" s="27">
        <v>0.65216322085404632</v>
      </c>
      <c r="D9" s="2">
        <v>327607</v>
      </c>
      <c r="E9" s="27">
        <v>0.58127779019797798</v>
      </c>
      <c r="F9" s="2">
        <v>20170059</v>
      </c>
      <c r="G9" s="27">
        <v>0.59499999999999997</v>
      </c>
    </row>
    <row r="10" spans="1:7" x14ac:dyDescent="0.3">
      <c r="A10" t="s">
        <v>2141</v>
      </c>
      <c r="B10" s="2">
        <v>3117</v>
      </c>
      <c r="C10" s="27">
        <v>5.4752410897784959E-2</v>
      </c>
      <c r="D10" s="2">
        <v>37689</v>
      </c>
      <c r="E10" s="27">
        <v>6.6872132264486392E-2</v>
      </c>
      <c r="F10" s="2">
        <v>2263882</v>
      </c>
      <c r="G10" s="27">
        <v>6.7000000000000004E-2</v>
      </c>
    </row>
    <row r="11" spans="1:7" x14ac:dyDescent="0.3">
      <c r="A11" t="s">
        <v>2142</v>
      </c>
      <c r="B11" s="2">
        <v>518</v>
      </c>
      <c r="C11" s="27">
        <v>9.0990532066257974E-3</v>
      </c>
      <c r="D11" s="2">
        <v>6377</v>
      </c>
      <c r="E11" s="27">
        <v>1.1314802394614602E-2</v>
      </c>
      <c r="F11" s="2">
        <v>333346</v>
      </c>
      <c r="G11" s="27">
        <v>0.01</v>
      </c>
    </row>
    <row r="12" spans="1:7" x14ac:dyDescent="0.3">
      <c r="A12" t="s">
        <v>2143</v>
      </c>
      <c r="B12" s="2">
        <v>4633</v>
      </c>
      <c r="C12" s="27">
        <v>8.1382072405979375E-2</v>
      </c>
      <c r="D12" s="2">
        <v>64283</v>
      </c>
      <c r="E12" s="27">
        <v>0.11405824719037327</v>
      </c>
      <c r="F12" s="2">
        <v>3697513</v>
      </c>
      <c r="G12" s="27">
        <v>0.109</v>
      </c>
    </row>
    <row r="13" spans="1:7" x14ac:dyDescent="0.3">
      <c r="A13" t="s">
        <v>2144</v>
      </c>
      <c r="B13" s="2">
        <v>315</v>
      </c>
      <c r="C13" s="27">
        <v>5.5332080310562283E-3</v>
      </c>
      <c r="D13" s="2">
        <v>1955</v>
      </c>
      <c r="E13" s="27">
        <v>3.4687844882345218E-3</v>
      </c>
      <c r="F13" s="2">
        <v>116961</v>
      </c>
      <c r="G13" s="27">
        <v>3.0000000000000001E-3</v>
      </c>
    </row>
    <row r="14" spans="1:7" x14ac:dyDescent="0.3">
      <c r="A14" t="s">
        <v>2173</v>
      </c>
      <c r="B14" s="2">
        <v>7445</v>
      </c>
      <c r="C14" s="27">
        <v>0.13077693267051943</v>
      </c>
      <c r="D14" s="2">
        <v>91613</v>
      </c>
      <c r="E14" s="27">
        <v>0.16255025745300727</v>
      </c>
      <c r="F14" s="2">
        <v>5682241</v>
      </c>
      <c r="G14" s="27">
        <v>0.16800000000000001</v>
      </c>
    </row>
    <row r="15" spans="1:7" x14ac:dyDescent="0.3">
      <c r="A15" t="s">
        <v>2174</v>
      </c>
      <c r="B15" s="2">
        <v>3774</v>
      </c>
      <c r="C15" s="27">
        <v>6.629310193398795E-2</v>
      </c>
      <c r="D15" s="2">
        <v>34074</v>
      </c>
      <c r="E15" s="27">
        <v>6.0457986011305934E-2</v>
      </c>
      <c r="F15" s="2">
        <v>1607646</v>
      </c>
      <c r="G15" s="27">
        <v>4.7E-2</v>
      </c>
    </row>
    <row r="16" spans="1:7" x14ac:dyDescent="0.3">
      <c r="A16" s="18"/>
      <c r="B16" s="18"/>
      <c r="C16" s="18"/>
      <c r="D16" s="18"/>
      <c r="E16" s="18"/>
      <c r="F16" s="18"/>
      <c r="G16" s="18"/>
    </row>
    <row r="17" spans="1:7" x14ac:dyDescent="0.3">
      <c r="A17" s="122" t="s">
        <v>2175</v>
      </c>
      <c r="B17" s="122"/>
      <c r="C17" s="122"/>
      <c r="D17" s="122"/>
      <c r="E17" s="122"/>
      <c r="F17" s="122"/>
      <c r="G17" s="122"/>
    </row>
    <row r="18" spans="1:7" x14ac:dyDescent="0.3">
      <c r="A18" t="s">
        <v>172</v>
      </c>
      <c r="B18" s="2">
        <v>56929</v>
      </c>
      <c r="C18" s="27" t="s">
        <v>170</v>
      </c>
      <c r="D18" s="2">
        <v>563598</v>
      </c>
      <c r="E18" s="27" t="s">
        <v>170</v>
      </c>
      <c r="F18" s="2">
        <v>33871648</v>
      </c>
      <c r="G18" s="27"/>
    </row>
    <row r="19" spans="1:7" x14ac:dyDescent="0.3">
      <c r="A19" t="s">
        <v>1733</v>
      </c>
      <c r="B19" s="2">
        <v>41164</v>
      </c>
      <c r="C19" s="27">
        <v>0.72307611235047164</v>
      </c>
      <c r="D19" s="2">
        <v>391525</v>
      </c>
      <c r="E19" s="27">
        <v>0.69468841266292636</v>
      </c>
      <c r="F19" s="2">
        <v>22905092</v>
      </c>
      <c r="G19" s="27">
        <v>0.67600000000000005</v>
      </c>
    </row>
    <row r="20" spans="1:7" x14ac:dyDescent="0.3">
      <c r="A20" t="s">
        <v>2148</v>
      </c>
      <c r="B20" s="2">
        <v>30723</v>
      </c>
      <c r="C20" s="27">
        <v>0.53967222329568409</v>
      </c>
      <c r="D20" s="2">
        <v>267002</v>
      </c>
      <c r="E20" s="27">
        <v>0.47374547106270781</v>
      </c>
      <c r="F20" s="2">
        <v>15816790</v>
      </c>
      <c r="G20" s="27">
        <v>0.46700000000000003</v>
      </c>
    </row>
    <row r="21" spans="1:7" x14ac:dyDescent="0.3">
      <c r="A21" t="s">
        <v>2149</v>
      </c>
      <c r="B21" s="2">
        <v>2976</v>
      </c>
      <c r="C21" s="27">
        <v>5.2275641588645505E-2</v>
      </c>
      <c r="D21" s="2">
        <v>36139</v>
      </c>
      <c r="E21" s="27">
        <v>6.4121945074326031E-2</v>
      </c>
      <c r="F21" s="2">
        <v>2181926</v>
      </c>
      <c r="G21" s="27">
        <v>6.4000000000000001E-2</v>
      </c>
    </row>
    <row r="22" spans="1:7" x14ac:dyDescent="0.3">
      <c r="A22" t="s">
        <v>2150</v>
      </c>
      <c r="B22" s="2">
        <v>297</v>
      </c>
      <c r="C22" s="27">
        <v>5.2170247149958722E-3</v>
      </c>
      <c r="D22" s="2">
        <v>3531</v>
      </c>
      <c r="E22" s="27">
        <v>6.2651038506169295E-3</v>
      </c>
      <c r="F22" s="2">
        <v>178984</v>
      </c>
      <c r="G22" s="27">
        <v>5.0000000000000001E-3</v>
      </c>
    </row>
    <row r="23" spans="1:7" x14ac:dyDescent="0.3">
      <c r="A23" t="s">
        <v>2151</v>
      </c>
      <c r="B23" s="2">
        <v>4481</v>
      </c>
      <c r="C23" s="27">
        <v>7.8712079959247477E-2</v>
      </c>
      <c r="D23" s="2">
        <v>62126</v>
      </c>
      <c r="E23" s="27">
        <v>0.11023105121025979</v>
      </c>
      <c r="F23" s="2">
        <v>3648860</v>
      </c>
      <c r="G23" s="27">
        <v>0.108</v>
      </c>
    </row>
    <row r="24" spans="1:7" x14ac:dyDescent="0.3">
      <c r="A24" t="s">
        <v>2152</v>
      </c>
      <c r="B24" s="2">
        <v>275</v>
      </c>
      <c r="C24" s="27">
        <v>4.8305784398109926E-3</v>
      </c>
      <c r="D24" s="2">
        <v>1624</v>
      </c>
      <c r="E24" s="27">
        <v>2.8814864495615667E-3</v>
      </c>
      <c r="F24" s="2">
        <v>103736</v>
      </c>
      <c r="G24" s="27">
        <v>3.0000000000000001E-3</v>
      </c>
    </row>
    <row r="25" spans="1:7" x14ac:dyDescent="0.3">
      <c r="A25" t="s">
        <v>2176</v>
      </c>
      <c r="B25" s="2">
        <v>182</v>
      </c>
      <c r="C25" s="27">
        <v>3.1969646401658206E-3</v>
      </c>
      <c r="D25" s="2">
        <v>1225</v>
      </c>
      <c r="E25" s="27">
        <v>2.1735350373848026E-3</v>
      </c>
      <c r="F25" s="2">
        <v>71681</v>
      </c>
      <c r="G25" s="27">
        <v>2E-3</v>
      </c>
    </row>
    <row r="26" spans="1:7" x14ac:dyDescent="0.3">
      <c r="A26" t="s">
        <v>2177</v>
      </c>
      <c r="B26" s="2">
        <v>2230</v>
      </c>
      <c r="C26" s="27">
        <v>3.917159971192187E-2</v>
      </c>
      <c r="D26" s="2">
        <v>19878</v>
      </c>
      <c r="E26" s="27">
        <v>3.5269819978069473E-2</v>
      </c>
      <c r="F26" s="2">
        <v>903115</v>
      </c>
      <c r="G26" s="27">
        <v>2.7E-2</v>
      </c>
    </row>
    <row r="27" spans="1:7" x14ac:dyDescent="0.3">
      <c r="A27" t="s">
        <v>244</v>
      </c>
      <c r="B27" s="2">
        <v>15765</v>
      </c>
      <c r="C27" s="27">
        <v>0.27692388764952836</v>
      </c>
      <c r="D27" s="2">
        <v>172073</v>
      </c>
      <c r="E27" s="27">
        <v>0.30531158733707359</v>
      </c>
      <c r="F27" s="2">
        <v>10966556</v>
      </c>
      <c r="G27" s="27">
        <v>0.32400000000000001</v>
      </c>
    </row>
    <row r="28" spans="1:7" x14ac:dyDescent="0.3">
      <c r="A28" t="s">
        <v>2148</v>
      </c>
      <c r="B28" s="2">
        <v>6404</v>
      </c>
      <c r="C28" s="27">
        <v>0.11249099755836217</v>
      </c>
      <c r="D28" s="2">
        <v>60605</v>
      </c>
      <c r="E28" s="27">
        <v>0.10753231913527017</v>
      </c>
      <c r="F28" s="2">
        <v>4353269</v>
      </c>
      <c r="G28" s="27">
        <v>0.129</v>
      </c>
    </row>
    <row r="29" spans="1:7" x14ac:dyDescent="0.3">
      <c r="A29" t="s">
        <v>2149</v>
      </c>
      <c r="B29" s="2">
        <v>141</v>
      </c>
      <c r="C29" s="27">
        <v>2.4767693091394542E-3</v>
      </c>
      <c r="D29" s="2">
        <v>1550</v>
      </c>
      <c r="E29" s="27">
        <v>2.7501871901603626E-3</v>
      </c>
      <c r="F29" s="2">
        <v>81956</v>
      </c>
      <c r="G29" s="27">
        <v>2E-3</v>
      </c>
    </row>
    <row r="30" spans="1:7" x14ac:dyDescent="0.3">
      <c r="A30" t="s">
        <v>2150</v>
      </c>
      <c r="B30" s="2">
        <v>221</v>
      </c>
      <c r="C30" s="27">
        <v>3.8820284916299252E-3</v>
      </c>
      <c r="D30" s="2">
        <v>2846</v>
      </c>
      <c r="E30" s="27">
        <v>5.0496985439976725E-3</v>
      </c>
      <c r="F30" s="2">
        <v>154362</v>
      </c>
      <c r="G30" s="27">
        <v>5.0000000000000001E-3</v>
      </c>
    </row>
    <row r="31" spans="1:7" x14ac:dyDescent="0.3">
      <c r="A31" t="s">
        <v>2151</v>
      </c>
      <c r="B31" s="2">
        <v>152</v>
      </c>
      <c r="C31" s="27">
        <v>2.669992446731894E-3</v>
      </c>
      <c r="D31" s="2">
        <v>2157</v>
      </c>
      <c r="E31" s="27">
        <v>3.827195980113485E-3</v>
      </c>
      <c r="F31" s="2">
        <v>48653</v>
      </c>
      <c r="G31" s="27">
        <v>1E-3</v>
      </c>
    </row>
    <row r="32" spans="1:7" x14ac:dyDescent="0.3">
      <c r="A32" t="s">
        <v>2152</v>
      </c>
      <c r="B32" s="2">
        <v>40</v>
      </c>
      <c r="C32" s="27">
        <v>7.0262959124523525E-4</v>
      </c>
      <c r="D32" s="2">
        <v>331</v>
      </c>
      <c r="E32" s="27">
        <v>5.872980386729548E-4</v>
      </c>
      <c r="F32" s="2">
        <v>13225</v>
      </c>
      <c r="G32" s="27">
        <v>0</v>
      </c>
    </row>
    <row r="33" spans="1:7" x14ac:dyDescent="0.3">
      <c r="A33" t="s">
        <v>2176</v>
      </c>
      <c r="B33" s="2">
        <v>7263</v>
      </c>
      <c r="C33" s="27">
        <v>0.1275799680303536</v>
      </c>
      <c r="D33" s="2">
        <v>90388</v>
      </c>
      <c r="E33" s="27">
        <v>0.16037672241562248</v>
      </c>
      <c r="F33" s="2">
        <v>5610560</v>
      </c>
      <c r="G33" s="27">
        <v>0.16600000000000001</v>
      </c>
    </row>
    <row r="34" spans="1:7" x14ac:dyDescent="0.3">
      <c r="A34" t="s">
        <v>2177</v>
      </c>
      <c r="B34" s="2">
        <v>1544</v>
      </c>
      <c r="C34" s="27">
        <v>2.7121502222066083E-2</v>
      </c>
      <c r="D34" s="2">
        <v>14196</v>
      </c>
      <c r="E34" s="27">
        <v>2.5188166033236457E-2</v>
      </c>
      <c r="F34" s="2">
        <v>704531</v>
      </c>
      <c r="G34" s="27">
        <v>2.1000000000000001E-2</v>
      </c>
    </row>
    <row r="35" spans="1:7" x14ac:dyDescent="0.3">
      <c r="A35" s="18"/>
      <c r="B35" s="18"/>
      <c r="C35" s="18"/>
      <c r="D35" s="18"/>
      <c r="E35" s="18"/>
      <c r="F35" s="18"/>
      <c r="G35" s="18"/>
    </row>
    <row r="36" spans="1:7" x14ac:dyDescent="0.3">
      <c r="A36" s="122" t="s">
        <v>2178</v>
      </c>
      <c r="B36" s="122"/>
      <c r="C36" s="122"/>
      <c r="D36" s="122"/>
      <c r="E36" s="122"/>
      <c r="F36" s="122"/>
      <c r="G36" s="122"/>
    </row>
    <row r="37" spans="1:7" x14ac:dyDescent="0.3">
      <c r="A37" t="s">
        <v>172</v>
      </c>
      <c r="B37" s="2">
        <v>17620</v>
      </c>
      <c r="C37" s="27" t="s">
        <v>170</v>
      </c>
      <c r="D37" s="2">
        <v>181629</v>
      </c>
      <c r="E37" s="27" t="s">
        <v>170</v>
      </c>
      <c r="F37" s="2">
        <v>11502870</v>
      </c>
      <c r="G37" s="27"/>
    </row>
    <row r="38" spans="1:7" x14ac:dyDescent="0.3">
      <c r="A38" s="18"/>
      <c r="B38" s="18"/>
      <c r="C38" s="18"/>
      <c r="D38" s="18"/>
      <c r="E38" s="18"/>
      <c r="F38" s="18"/>
      <c r="G38" s="18"/>
    </row>
    <row r="39" spans="1:7" x14ac:dyDescent="0.3">
      <c r="A39" s="122" t="s">
        <v>2165</v>
      </c>
      <c r="B39" s="122"/>
      <c r="C39" s="122"/>
      <c r="D39" s="122"/>
      <c r="E39" s="122"/>
      <c r="F39" s="122"/>
      <c r="G39" s="122"/>
    </row>
    <row r="40" spans="1:7" x14ac:dyDescent="0.3">
      <c r="A40" t="s">
        <v>172</v>
      </c>
      <c r="B40" s="2">
        <v>18087</v>
      </c>
      <c r="C40" s="27" t="s">
        <v>170</v>
      </c>
      <c r="D40" s="2">
        <v>189160</v>
      </c>
      <c r="E40" s="27" t="s">
        <v>170</v>
      </c>
      <c r="F40" s="2">
        <v>12214549</v>
      </c>
      <c r="G40" s="27"/>
    </row>
    <row r="41" spans="1:7" x14ac:dyDescent="0.3">
      <c r="A41" s="18"/>
      <c r="B41" s="18"/>
      <c r="C41" s="18"/>
      <c r="D41" s="18"/>
      <c r="E41" s="18"/>
      <c r="F41" s="18"/>
      <c r="G41" s="18"/>
    </row>
    <row r="42" spans="1:7" x14ac:dyDescent="0.3">
      <c r="A42" s="122" t="s">
        <v>2166</v>
      </c>
      <c r="B42" s="122"/>
      <c r="C42" s="122"/>
      <c r="D42" s="122"/>
      <c r="E42" s="122"/>
      <c r="F42" s="122"/>
      <c r="G42" s="122"/>
    </row>
    <row r="43" spans="1:7" x14ac:dyDescent="0.3">
      <c r="A43" t="s">
        <v>172</v>
      </c>
      <c r="B43" s="2">
        <v>17620</v>
      </c>
      <c r="C43" s="27" t="s">
        <v>170</v>
      </c>
      <c r="D43" s="2">
        <v>181629</v>
      </c>
      <c r="E43" s="27" t="s">
        <v>170</v>
      </c>
      <c r="F43" s="2">
        <v>11502870</v>
      </c>
      <c r="G43" s="27"/>
    </row>
    <row r="44" spans="1:7" x14ac:dyDescent="0.3">
      <c r="A44" t="s">
        <v>2179</v>
      </c>
      <c r="B44" s="2">
        <v>12717</v>
      </c>
      <c r="C44" s="27">
        <v>0.72173666288308735</v>
      </c>
      <c r="D44" s="2">
        <v>109667</v>
      </c>
      <c r="E44" s="27">
        <v>0.6037967505189149</v>
      </c>
      <c r="F44" s="2">
        <v>6546334</v>
      </c>
      <c r="G44" s="27">
        <v>0.56899999999999995</v>
      </c>
    </row>
    <row r="45" spans="1:7" x14ac:dyDescent="0.3">
      <c r="A45" t="s">
        <v>2170</v>
      </c>
      <c r="B45" s="2">
        <v>4903</v>
      </c>
      <c r="C45" s="27">
        <v>0.27826333711691259</v>
      </c>
      <c r="D45" s="2">
        <v>71962</v>
      </c>
      <c r="E45" s="27">
        <v>0.3962032494810851</v>
      </c>
      <c r="F45" s="2">
        <v>4956536</v>
      </c>
      <c r="G45" s="27">
        <v>0.43099999999999999</v>
      </c>
    </row>
    <row r="46" spans="1:7" x14ac:dyDescent="0.3">
      <c r="A46" s="18"/>
      <c r="B46" s="18"/>
      <c r="C46" s="18"/>
      <c r="D46" s="18"/>
      <c r="E46" s="18"/>
      <c r="F46" s="18"/>
      <c r="G46" s="18"/>
    </row>
    <row r="47" spans="1:7" x14ac:dyDescent="0.3">
      <c r="A47" s="122" t="s">
        <v>2180</v>
      </c>
      <c r="B47" s="122"/>
      <c r="C47" s="122"/>
      <c r="D47" s="122"/>
      <c r="E47" s="122"/>
      <c r="F47" s="122"/>
      <c r="G47" s="122"/>
    </row>
    <row r="48" spans="1:7" x14ac:dyDescent="0.3">
      <c r="A48" t="s">
        <v>2181</v>
      </c>
      <c r="B48" s="15">
        <v>807</v>
      </c>
      <c r="C48" s="27" t="s">
        <v>170</v>
      </c>
      <c r="D48" s="15">
        <v>617</v>
      </c>
      <c r="E48" s="27" t="s">
        <v>170</v>
      </c>
      <c r="F48" s="15">
        <v>1126</v>
      </c>
      <c r="G48" s="27"/>
    </row>
    <row r="49" spans="1:7" x14ac:dyDescent="0.3">
      <c r="A49" s="18"/>
      <c r="B49" s="18"/>
      <c r="C49" s="18"/>
      <c r="D49" s="18"/>
      <c r="E49" s="18"/>
      <c r="F49" s="18"/>
      <c r="G49" s="18"/>
    </row>
    <row r="50" spans="1:7" x14ac:dyDescent="0.3">
      <c r="A50" s="122" t="s">
        <v>2182</v>
      </c>
      <c r="B50" s="122"/>
      <c r="C50" s="122"/>
      <c r="D50" s="122"/>
      <c r="E50" s="122"/>
      <c r="F50" s="122"/>
      <c r="G50" s="122"/>
    </row>
    <row r="51" spans="1:7" x14ac:dyDescent="0.3">
      <c r="A51" t="s">
        <v>172</v>
      </c>
      <c r="B51" s="2">
        <v>4838</v>
      </c>
      <c r="C51" s="27" t="s">
        <v>170</v>
      </c>
      <c r="D51" s="2">
        <v>70789</v>
      </c>
      <c r="E51" s="27" t="s">
        <v>170</v>
      </c>
      <c r="F51" s="2">
        <v>4921581</v>
      </c>
      <c r="G51" s="27"/>
    </row>
    <row r="52" spans="1:7" x14ac:dyDescent="0.3">
      <c r="A52" t="s">
        <v>2183</v>
      </c>
      <c r="B52" s="2">
        <v>168</v>
      </c>
      <c r="C52" s="27">
        <v>3.4725093013642003E-2</v>
      </c>
      <c r="D52" s="2">
        <v>3365</v>
      </c>
      <c r="E52" s="27">
        <v>4.7535634067439859E-2</v>
      </c>
      <c r="F52" s="2">
        <v>236808</v>
      </c>
      <c r="G52" s="27">
        <v>4.8000000000000001E-2</v>
      </c>
    </row>
    <row r="53" spans="1:7" x14ac:dyDescent="0.3">
      <c r="A53" t="s">
        <v>2184</v>
      </c>
      <c r="B53" s="2">
        <v>555</v>
      </c>
      <c r="C53" s="27">
        <v>0.11471682513435304</v>
      </c>
      <c r="D53" s="2">
        <v>7032</v>
      </c>
      <c r="E53" s="27">
        <v>9.9337467685657377E-2</v>
      </c>
      <c r="F53" s="2">
        <v>482062</v>
      </c>
      <c r="G53" s="27">
        <v>9.8000000000000004E-2</v>
      </c>
    </row>
    <row r="54" spans="1:7" x14ac:dyDescent="0.3">
      <c r="A54" t="s">
        <v>2185</v>
      </c>
      <c r="B54" s="2">
        <v>805</v>
      </c>
      <c r="C54" s="27">
        <v>0.16639107069036793</v>
      </c>
      <c r="D54" s="2">
        <v>9658</v>
      </c>
      <c r="E54" s="27">
        <v>0.13643362669341283</v>
      </c>
      <c r="F54" s="2">
        <v>668412</v>
      </c>
      <c r="G54" s="27">
        <v>0.13600000000000001</v>
      </c>
    </row>
    <row r="55" spans="1:7" x14ac:dyDescent="0.3">
      <c r="A55" t="s">
        <v>2186</v>
      </c>
      <c r="B55" s="2">
        <v>743</v>
      </c>
      <c r="C55" s="27">
        <v>0.15357585779247623</v>
      </c>
      <c r="D55" s="2">
        <v>8769</v>
      </c>
      <c r="E55" s="27">
        <v>0.1238751783469183</v>
      </c>
      <c r="F55" s="2">
        <v>645258</v>
      </c>
      <c r="G55" s="27">
        <v>0.13100000000000001</v>
      </c>
    </row>
    <row r="56" spans="1:7" x14ac:dyDescent="0.3">
      <c r="A56" t="s">
        <v>2187</v>
      </c>
      <c r="B56" s="2">
        <v>640</v>
      </c>
      <c r="C56" s="27">
        <v>0.13228606862339809</v>
      </c>
      <c r="D56" s="2">
        <v>7094</v>
      </c>
      <c r="E56" s="27">
        <v>0.10021330997753888</v>
      </c>
      <c r="F56" s="2">
        <v>542046</v>
      </c>
      <c r="G56" s="27">
        <v>0.11</v>
      </c>
    </row>
    <row r="57" spans="1:7" x14ac:dyDescent="0.3">
      <c r="A57" t="s">
        <v>2188</v>
      </c>
      <c r="B57" s="2">
        <v>349</v>
      </c>
      <c r="C57" s="27">
        <v>7.2137246796196777E-2</v>
      </c>
      <c r="D57" s="2">
        <v>5483</v>
      </c>
      <c r="E57" s="27">
        <v>7.745553687719843E-2</v>
      </c>
      <c r="F57" s="2">
        <v>401761</v>
      </c>
      <c r="G57" s="27">
        <v>8.2000000000000003E-2</v>
      </c>
    </row>
    <row r="58" spans="1:7" x14ac:dyDescent="0.3">
      <c r="A58" t="s">
        <v>2189</v>
      </c>
      <c r="B58" s="2">
        <v>248</v>
      </c>
      <c r="C58" s="27">
        <v>5.1260851591566764E-2</v>
      </c>
      <c r="D58" s="2">
        <v>3909</v>
      </c>
      <c r="E58" s="27">
        <v>5.5220443854271141E-2</v>
      </c>
      <c r="F58" s="2">
        <v>292315</v>
      </c>
      <c r="G58" s="27">
        <v>5.8999999999999997E-2</v>
      </c>
    </row>
    <row r="59" spans="1:7" x14ac:dyDescent="0.3">
      <c r="A59" t="s">
        <v>2190</v>
      </c>
      <c r="B59" s="2">
        <v>348</v>
      </c>
      <c r="C59" s="27">
        <v>7.1930549813972719E-2</v>
      </c>
      <c r="D59" s="2">
        <v>5883</v>
      </c>
      <c r="E59" s="27">
        <v>8.3106132308692029E-2</v>
      </c>
      <c r="F59" s="2">
        <v>391662</v>
      </c>
      <c r="G59" s="27">
        <v>0.08</v>
      </c>
    </row>
    <row r="60" spans="1:7" x14ac:dyDescent="0.3">
      <c r="A60" t="s">
        <v>2191</v>
      </c>
      <c r="B60" s="2">
        <v>767</v>
      </c>
      <c r="C60" s="27">
        <v>0.15853658536585366</v>
      </c>
      <c r="D60" s="2">
        <v>15488</v>
      </c>
      <c r="E60" s="27">
        <v>0.21879105510743194</v>
      </c>
      <c r="F60" s="2">
        <v>993957</v>
      </c>
      <c r="G60" s="27">
        <v>0.20200000000000001</v>
      </c>
    </row>
    <row r="61" spans="1:7" x14ac:dyDescent="0.3">
      <c r="A61" t="s">
        <v>2192</v>
      </c>
      <c r="B61" s="2">
        <v>215</v>
      </c>
      <c r="C61" s="27">
        <v>4.4439851178172798E-2</v>
      </c>
      <c r="D61" s="2">
        <v>4108</v>
      </c>
      <c r="E61" s="27">
        <v>5.8031615081439204E-2</v>
      </c>
      <c r="F61" s="2">
        <v>267300</v>
      </c>
      <c r="G61" s="27">
        <v>5.3999999999999999E-2</v>
      </c>
    </row>
    <row r="62" spans="1:7" x14ac:dyDescent="0.3">
      <c r="A62" s="18"/>
      <c r="B62" s="18"/>
      <c r="C62" s="18"/>
      <c r="D62" s="18"/>
      <c r="E62" s="18"/>
      <c r="F62" s="18"/>
      <c r="G62" s="18"/>
    </row>
    <row r="63" spans="1:7" x14ac:dyDescent="0.3">
      <c r="A63" s="122" t="s">
        <v>2193</v>
      </c>
      <c r="B63" s="122"/>
      <c r="C63" s="122"/>
      <c r="D63" s="122"/>
      <c r="E63" s="122"/>
      <c r="F63" s="122"/>
      <c r="G63" s="122"/>
    </row>
    <row r="64" spans="1:7" x14ac:dyDescent="0.3">
      <c r="A64" t="s">
        <v>2194</v>
      </c>
      <c r="B64" s="15">
        <v>211700</v>
      </c>
      <c r="C64" s="27" t="s">
        <v>170</v>
      </c>
      <c r="D64" s="15">
        <v>139800</v>
      </c>
      <c r="E64" s="27" t="s">
        <v>170</v>
      </c>
      <c r="F64" s="15">
        <v>299805</v>
      </c>
      <c r="G64" s="27"/>
    </row>
    <row r="65" spans="1:7" x14ac:dyDescent="0.3">
      <c r="A65" s="18"/>
      <c r="B65" s="18"/>
      <c r="C65" s="18"/>
      <c r="D65" s="18"/>
      <c r="E65" s="18"/>
      <c r="F65" s="18"/>
      <c r="G65" s="18"/>
    </row>
    <row r="66" spans="1:7" x14ac:dyDescent="0.3">
      <c r="A66" s="122" t="s">
        <v>2195</v>
      </c>
      <c r="B66" s="122"/>
      <c r="C66" s="122"/>
      <c r="D66" s="122"/>
      <c r="E66" s="122"/>
      <c r="F66" s="122"/>
      <c r="G66" s="122"/>
    </row>
    <row r="67" spans="1:7" x14ac:dyDescent="0.3">
      <c r="A67" t="s">
        <v>172</v>
      </c>
      <c r="B67" s="2">
        <v>11973</v>
      </c>
      <c r="C67" s="27" t="s">
        <v>170</v>
      </c>
      <c r="D67" s="2">
        <v>96592</v>
      </c>
      <c r="E67" s="27" t="s">
        <v>170</v>
      </c>
      <c r="F67" s="2">
        <v>5527618</v>
      </c>
      <c r="G67" s="27"/>
    </row>
    <row r="68" spans="1:7" x14ac:dyDescent="0.3">
      <c r="A68" t="s">
        <v>2196</v>
      </c>
      <c r="B68" s="2">
        <v>10703</v>
      </c>
      <c r="C68" s="27">
        <v>0.89392800467719036</v>
      </c>
      <c r="D68" s="2">
        <v>75449</v>
      </c>
      <c r="E68" s="27">
        <v>0.78111023687261882</v>
      </c>
      <c r="F68" s="2">
        <v>4367361</v>
      </c>
      <c r="G68" s="27">
        <v>0.79</v>
      </c>
    </row>
    <row r="69" spans="1:7" x14ac:dyDescent="0.3">
      <c r="A69" t="s">
        <v>2197</v>
      </c>
      <c r="B69" s="2">
        <v>293</v>
      </c>
      <c r="C69" s="27">
        <v>2.4471728054789945E-2</v>
      </c>
      <c r="D69" s="2">
        <v>3956</v>
      </c>
      <c r="E69" s="27">
        <v>4.0955772734802054E-2</v>
      </c>
      <c r="F69" s="2">
        <v>243785</v>
      </c>
      <c r="G69" s="27">
        <v>4.3999999999999997E-2</v>
      </c>
    </row>
    <row r="70" spans="1:7" x14ac:dyDescent="0.3">
      <c r="A70" t="s">
        <v>2198</v>
      </c>
      <c r="B70" s="2">
        <v>822</v>
      </c>
      <c r="C70" s="27">
        <v>6.8654472563267357E-2</v>
      </c>
      <c r="D70" s="2">
        <v>8548</v>
      </c>
      <c r="E70" s="27">
        <v>8.849594169289382E-2</v>
      </c>
      <c r="F70" s="2">
        <v>480452</v>
      </c>
      <c r="G70" s="27">
        <v>8.6999999999999994E-2</v>
      </c>
    </row>
    <row r="71" spans="1:7" x14ac:dyDescent="0.3">
      <c r="A71" t="s">
        <v>2199</v>
      </c>
      <c r="B71" s="2">
        <v>1728</v>
      </c>
      <c r="C71" s="27">
        <v>0.14432473064394888</v>
      </c>
      <c r="D71" s="2">
        <v>13221</v>
      </c>
      <c r="E71" s="27">
        <v>0.13687468941527248</v>
      </c>
      <c r="F71" s="2">
        <v>698744</v>
      </c>
      <c r="G71" s="27">
        <v>0.126</v>
      </c>
    </row>
    <row r="72" spans="1:7" x14ac:dyDescent="0.3">
      <c r="A72" t="s">
        <v>2200</v>
      </c>
      <c r="B72" s="2">
        <v>2014</v>
      </c>
      <c r="C72" s="27">
        <v>0.16821180990562098</v>
      </c>
      <c r="D72" s="2">
        <v>12979</v>
      </c>
      <c r="E72" s="27">
        <v>0.13436930594666224</v>
      </c>
      <c r="F72" s="2">
        <v>717600</v>
      </c>
      <c r="G72" s="27">
        <v>0.13</v>
      </c>
    </row>
    <row r="73" spans="1:7" x14ac:dyDescent="0.3">
      <c r="A73" t="s">
        <v>2201</v>
      </c>
      <c r="B73" s="2">
        <v>1888</v>
      </c>
      <c r="C73" s="27">
        <v>0.15768813162949971</v>
      </c>
      <c r="D73" s="2">
        <v>10634</v>
      </c>
      <c r="E73" s="27">
        <v>0.11009193307934405</v>
      </c>
      <c r="F73" s="2">
        <v>586666</v>
      </c>
      <c r="G73" s="27">
        <v>0.106</v>
      </c>
    </row>
    <row r="74" spans="1:7" x14ac:dyDescent="0.3">
      <c r="A74" t="s">
        <v>2202</v>
      </c>
      <c r="B74" s="2">
        <v>1286</v>
      </c>
      <c r="C74" s="27">
        <v>0.10740833542136474</v>
      </c>
      <c r="D74" s="2">
        <v>6868</v>
      </c>
      <c r="E74" s="27">
        <v>7.1103196952128536E-2</v>
      </c>
      <c r="F74" s="2">
        <v>418295</v>
      </c>
      <c r="G74" s="27">
        <v>7.5999999999999998E-2</v>
      </c>
    </row>
    <row r="75" spans="1:7" x14ac:dyDescent="0.3">
      <c r="A75" t="s">
        <v>2203</v>
      </c>
      <c r="B75" s="2">
        <v>774</v>
      </c>
      <c r="C75" s="27">
        <v>6.4645452267602099E-2</v>
      </c>
      <c r="D75" s="2">
        <v>4954</v>
      </c>
      <c r="E75" s="27">
        <v>5.1287891336756666E-2</v>
      </c>
      <c r="F75" s="2">
        <v>284209</v>
      </c>
      <c r="G75" s="27">
        <v>5.0999999999999997E-2</v>
      </c>
    </row>
    <row r="76" spans="1:7" x14ac:dyDescent="0.3">
      <c r="A76" t="s">
        <v>2204</v>
      </c>
      <c r="B76" s="2">
        <v>772</v>
      </c>
      <c r="C76" s="27">
        <v>6.4478409755282726E-2</v>
      </c>
      <c r="D76" s="2">
        <v>5239</v>
      </c>
      <c r="E76" s="27">
        <v>5.4238446248136493E-2</v>
      </c>
      <c r="F76" s="2">
        <v>330325</v>
      </c>
      <c r="G76" s="27">
        <v>0.06</v>
      </c>
    </row>
    <row r="77" spans="1:7" x14ac:dyDescent="0.3">
      <c r="A77" t="s">
        <v>2205</v>
      </c>
      <c r="B77" s="2">
        <v>1092</v>
      </c>
      <c r="C77" s="27">
        <v>9.1205211726384364E-2</v>
      </c>
      <c r="D77" s="2">
        <v>8620</v>
      </c>
      <c r="E77" s="27">
        <v>8.9241345038926626E-2</v>
      </c>
      <c r="F77" s="2">
        <v>583868</v>
      </c>
      <c r="G77" s="27">
        <v>0.106</v>
      </c>
    </row>
    <row r="78" spans="1:7" x14ac:dyDescent="0.3">
      <c r="A78" t="s">
        <v>2206</v>
      </c>
      <c r="B78" s="2">
        <v>34</v>
      </c>
      <c r="C78" s="27">
        <v>2.8397227094295496E-3</v>
      </c>
      <c r="D78" s="2">
        <v>430</v>
      </c>
      <c r="E78" s="27">
        <v>4.4517144276958751E-3</v>
      </c>
      <c r="F78" s="2">
        <v>23417</v>
      </c>
      <c r="G78" s="27">
        <v>4.0000000000000001E-3</v>
      </c>
    </row>
    <row r="79" spans="1:7" x14ac:dyDescent="0.3">
      <c r="A79" t="s">
        <v>2207</v>
      </c>
      <c r="B79" s="2">
        <v>1270</v>
      </c>
      <c r="C79" s="27">
        <v>0.10607199532280966</v>
      </c>
      <c r="D79" s="2">
        <v>21143</v>
      </c>
      <c r="E79" s="27">
        <v>0.21888976312738115</v>
      </c>
      <c r="F79" s="2">
        <v>1160257</v>
      </c>
      <c r="G79" s="27">
        <v>0.21</v>
      </c>
    </row>
    <row r="80" spans="1:7" x14ac:dyDescent="0.3">
      <c r="A80" t="s">
        <v>2197</v>
      </c>
      <c r="B80" s="2">
        <v>616</v>
      </c>
      <c r="C80" s="27">
        <v>5.1449093794370668E-2</v>
      </c>
      <c r="D80" s="2">
        <v>10695</v>
      </c>
      <c r="E80" s="27">
        <v>0.11072345535862184</v>
      </c>
      <c r="F80" s="2">
        <v>615736</v>
      </c>
      <c r="G80" s="27">
        <v>0.111</v>
      </c>
    </row>
    <row r="81" spans="1:7" x14ac:dyDescent="0.3">
      <c r="A81" t="s">
        <v>2198</v>
      </c>
      <c r="B81" s="2">
        <v>235</v>
      </c>
      <c r="C81" s="27">
        <v>1.962749519752777E-2</v>
      </c>
      <c r="D81" s="2">
        <v>4138</v>
      </c>
      <c r="E81" s="27">
        <v>4.2839986748384962E-2</v>
      </c>
      <c r="F81" s="2">
        <v>209675</v>
      </c>
      <c r="G81" s="27">
        <v>3.7999999999999999E-2</v>
      </c>
    </row>
    <row r="82" spans="1:7" x14ac:dyDescent="0.3">
      <c r="A82" t="s">
        <v>2199</v>
      </c>
      <c r="B82" s="2">
        <v>128</v>
      </c>
      <c r="C82" s="27">
        <v>1.0690720788440657E-2</v>
      </c>
      <c r="D82" s="2">
        <v>2024</v>
      </c>
      <c r="E82" s="27">
        <v>2.0954116282921983E-2</v>
      </c>
      <c r="F82" s="2">
        <v>106652</v>
      </c>
      <c r="G82" s="27">
        <v>1.9E-2</v>
      </c>
    </row>
    <row r="83" spans="1:7" x14ac:dyDescent="0.3">
      <c r="A83" t="s">
        <v>2200</v>
      </c>
      <c r="B83" s="2">
        <v>60</v>
      </c>
      <c r="C83" s="27">
        <v>5.0112753695815589E-3</v>
      </c>
      <c r="D83" s="2">
        <v>1157</v>
      </c>
      <c r="E83" s="27">
        <v>1.1978217657777042E-2</v>
      </c>
      <c r="F83" s="2">
        <v>61763</v>
      </c>
      <c r="G83" s="27">
        <v>1.0999999999999999E-2</v>
      </c>
    </row>
    <row r="84" spans="1:7" x14ac:dyDescent="0.3">
      <c r="A84" t="s">
        <v>2201</v>
      </c>
      <c r="B84" s="2">
        <v>43</v>
      </c>
      <c r="C84" s="27">
        <v>3.5914140148667834E-3</v>
      </c>
      <c r="D84" s="2">
        <v>712</v>
      </c>
      <c r="E84" s="27">
        <v>7.371210866324333E-3</v>
      </c>
      <c r="F84" s="2">
        <v>37478</v>
      </c>
      <c r="G84" s="27">
        <v>7.0000000000000001E-3</v>
      </c>
    </row>
    <row r="85" spans="1:7" x14ac:dyDescent="0.3">
      <c r="A85" t="s">
        <v>2202</v>
      </c>
      <c r="B85" s="2">
        <v>54</v>
      </c>
      <c r="C85" s="27">
        <v>4.5101478326234025E-3</v>
      </c>
      <c r="D85" s="2">
        <v>527</v>
      </c>
      <c r="E85" s="27">
        <v>5.4559383799900616E-3</v>
      </c>
      <c r="F85" s="2">
        <v>25017</v>
      </c>
      <c r="G85" s="27">
        <v>5.0000000000000001E-3</v>
      </c>
    </row>
    <row r="86" spans="1:7" x14ac:dyDescent="0.3">
      <c r="A86" t="s">
        <v>2203</v>
      </c>
      <c r="B86" s="2">
        <v>21</v>
      </c>
      <c r="C86" s="27">
        <v>1.7539463793535455E-3</v>
      </c>
      <c r="D86" s="2">
        <v>342</v>
      </c>
      <c r="E86" s="27">
        <v>3.5406658936557893E-3</v>
      </c>
      <c r="F86" s="2">
        <v>17678</v>
      </c>
      <c r="G86" s="27">
        <v>3.0000000000000001E-3</v>
      </c>
    </row>
    <row r="87" spans="1:7" x14ac:dyDescent="0.3">
      <c r="A87" t="s">
        <v>2204</v>
      </c>
      <c r="B87" s="2">
        <v>16</v>
      </c>
      <c r="C87" s="27">
        <v>1.3363400985550822E-3</v>
      </c>
      <c r="D87" s="2">
        <v>430</v>
      </c>
      <c r="E87" s="27">
        <v>4.4517144276958751E-3</v>
      </c>
      <c r="F87" s="2">
        <v>21053</v>
      </c>
      <c r="G87" s="27">
        <v>4.0000000000000001E-3</v>
      </c>
    </row>
    <row r="88" spans="1:7" x14ac:dyDescent="0.3">
      <c r="A88" t="s">
        <v>2205</v>
      </c>
      <c r="B88" s="2">
        <v>50</v>
      </c>
      <c r="C88" s="27">
        <v>4.1760628079846318E-3</v>
      </c>
      <c r="D88" s="2">
        <v>791</v>
      </c>
      <c r="E88" s="27">
        <v>8.1890839821103199E-3</v>
      </c>
      <c r="F88" s="2">
        <v>46514</v>
      </c>
      <c r="G88" s="27">
        <v>8.0000000000000002E-3</v>
      </c>
    </row>
    <row r="89" spans="1:7" x14ac:dyDescent="0.3">
      <c r="A89" t="s">
        <v>2206</v>
      </c>
      <c r="B89" s="2">
        <v>47</v>
      </c>
      <c r="C89" s="27">
        <v>3.925499039505554E-3</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2208</v>
      </c>
      <c r="C1" s="367"/>
      <c r="D1" s="367"/>
      <c r="E1" s="367"/>
      <c r="F1" s="367"/>
      <c r="G1" s="367"/>
    </row>
    <row r="2" spans="1:7" x14ac:dyDescent="0.3">
      <c r="A2" t="s">
        <v>170</v>
      </c>
      <c r="B2" s="368" t="str">
        <f>Population!B3</f>
        <v>City of Tracy</v>
      </c>
      <c r="C2" s="368"/>
      <c r="D2" s="368" t="str">
        <f>Population!B4</f>
        <v>San Joaquin County</v>
      </c>
      <c r="E2" s="368"/>
      <c r="F2" s="368" t="s">
        <v>171</v>
      </c>
      <c r="G2" s="368"/>
    </row>
    <row r="3" spans="1:7" x14ac:dyDescent="0.3">
      <c r="A3" s="18"/>
      <c r="B3" s="18"/>
      <c r="C3" s="18"/>
      <c r="D3" s="18"/>
      <c r="E3" s="18"/>
      <c r="F3" s="18"/>
      <c r="G3" s="18"/>
    </row>
    <row r="4" spans="1:7" x14ac:dyDescent="0.3">
      <c r="A4" s="122" t="s">
        <v>2209</v>
      </c>
      <c r="B4" s="122"/>
      <c r="C4" s="122"/>
      <c r="D4" s="122"/>
      <c r="E4" s="122"/>
      <c r="F4" s="122"/>
      <c r="G4" s="122"/>
    </row>
    <row r="5" spans="1:7" x14ac:dyDescent="0.3">
      <c r="A5" t="s">
        <v>2210</v>
      </c>
      <c r="B5" s="2">
        <v>33558</v>
      </c>
      <c r="C5" s="27" t="s">
        <v>170</v>
      </c>
      <c r="D5" s="2">
        <v>480628</v>
      </c>
      <c r="E5" s="27" t="s">
        <v>170</v>
      </c>
      <c r="F5" s="2">
        <v>29760021</v>
      </c>
      <c r="G5" s="27"/>
    </row>
    <row r="6" spans="1:7" x14ac:dyDescent="0.3">
      <c r="A6" s="18"/>
      <c r="B6" s="18"/>
      <c r="C6" s="18"/>
      <c r="D6" s="18"/>
      <c r="E6" s="18"/>
      <c r="F6" s="18"/>
      <c r="G6" s="18"/>
    </row>
    <row r="7" spans="1:7" x14ac:dyDescent="0.3">
      <c r="A7" s="122" t="s">
        <v>2211</v>
      </c>
      <c r="B7" s="122"/>
      <c r="C7" s="122"/>
      <c r="D7" s="122"/>
      <c r="E7" s="122"/>
      <c r="F7" s="122"/>
      <c r="G7" s="122"/>
    </row>
    <row r="8" spans="1:7" x14ac:dyDescent="0.3">
      <c r="A8" t="s">
        <v>2212</v>
      </c>
      <c r="B8" s="2">
        <v>11208</v>
      </c>
      <c r="C8" s="27" t="s">
        <v>170</v>
      </c>
      <c r="D8" s="2">
        <v>158156</v>
      </c>
      <c r="E8" s="27" t="s">
        <v>170</v>
      </c>
      <c r="F8" s="2">
        <v>10381206</v>
      </c>
      <c r="G8" s="27"/>
    </row>
    <row r="9" spans="1:7" x14ac:dyDescent="0.3">
      <c r="A9" s="18"/>
      <c r="B9" s="18"/>
      <c r="C9" s="18"/>
      <c r="D9" s="18"/>
      <c r="E9" s="18"/>
      <c r="F9" s="18"/>
      <c r="G9" s="18"/>
    </row>
    <row r="10" spans="1:7" x14ac:dyDescent="0.3">
      <c r="A10" s="122" t="s">
        <v>2213</v>
      </c>
      <c r="B10" s="122"/>
      <c r="C10" s="122"/>
      <c r="D10" s="122"/>
      <c r="E10" s="122"/>
      <c r="F10" s="122"/>
      <c r="G10" s="122"/>
    </row>
    <row r="11" spans="1:7" x14ac:dyDescent="0.3">
      <c r="A11" t="s">
        <v>2214</v>
      </c>
      <c r="B11" s="2">
        <v>12174</v>
      </c>
      <c r="C11" s="27" t="s">
        <v>170</v>
      </c>
      <c r="D11" s="2">
        <v>166274</v>
      </c>
      <c r="E11" s="27" t="s">
        <v>170</v>
      </c>
      <c r="F11" s="2">
        <v>11182882</v>
      </c>
      <c r="G11" s="27"/>
    </row>
    <row r="12" spans="1:7" x14ac:dyDescent="0.3">
      <c r="A12" s="18"/>
      <c r="B12" s="18"/>
      <c r="C12" s="18"/>
      <c r="D12" s="18"/>
      <c r="E12" s="18"/>
      <c r="F12" s="18"/>
      <c r="G12" s="18"/>
    </row>
    <row r="13" spans="1:7" x14ac:dyDescent="0.3">
      <c r="A13" s="122" t="s">
        <v>2215</v>
      </c>
      <c r="B13" s="122"/>
      <c r="C13" s="122"/>
      <c r="D13" s="122"/>
      <c r="E13" s="122"/>
      <c r="F13" s="122"/>
      <c r="G13" s="122"/>
    </row>
    <row r="14" spans="1:7" x14ac:dyDescent="0.3">
      <c r="A14" t="s">
        <v>2216</v>
      </c>
      <c r="B14" s="2">
        <v>11208</v>
      </c>
      <c r="C14" s="27" t="s">
        <v>170</v>
      </c>
      <c r="D14" s="2">
        <v>158156</v>
      </c>
      <c r="E14" s="27" t="s">
        <v>170</v>
      </c>
      <c r="F14" s="2">
        <v>10381206</v>
      </c>
      <c r="G14" s="27"/>
    </row>
    <row r="15" spans="1:7" x14ac:dyDescent="0.3">
      <c r="A15" t="s">
        <v>2179</v>
      </c>
      <c r="B15" s="2">
        <v>6729</v>
      </c>
      <c r="C15" s="27">
        <v>0.60037473233404715</v>
      </c>
      <c r="D15" s="2">
        <v>91068</v>
      </c>
      <c r="E15" s="27">
        <v>0.57581122436075771</v>
      </c>
      <c r="F15" s="2">
        <v>5773943</v>
      </c>
      <c r="G15" s="27">
        <v>0.55619192991642785</v>
      </c>
    </row>
    <row r="16" spans="1:7" x14ac:dyDescent="0.3">
      <c r="A16" t="s">
        <v>2170</v>
      </c>
      <c r="B16" s="2">
        <v>4479</v>
      </c>
      <c r="C16" s="27">
        <v>0.39962526766595291</v>
      </c>
      <c r="D16" s="2">
        <v>67088</v>
      </c>
      <c r="E16" s="27">
        <v>0.42418877563924229</v>
      </c>
      <c r="F16" s="2">
        <v>4607263</v>
      </c>
      <c r="G16" s="27">
        <v>0.4438080700835722</v>
      </c>
    </row>
    <row r="17" spans="1:7" x14ac:dyDescent="0.3">
      <c r="A17" s="18"/>
      <c r="B17" s="18"/>
      <c r="C17" s="18"/>
      <c r="D17" s="18"/>
      <c r="E17" s="18"/>
      <c r="F17" s="18"/>
      <c r="G17" s="18"/>
    </row>
    <row r="18" spans="1:7" x14ac:dyDescent="0.3">
      <c r="A18" s="122" t="s">
        <v>2217</v>
      </c>
      <c r="B18" s="122"/>
      <c r="C18" s="122"/>
      <c r="D18" s="122"/>
      <c r="E18" s="122"/>
      <c r="F18" s="122"/>
      <c r="G18" s="122"/>
    </row>
    <row r="19" spans="1:7" x14ac:dyDescent="0.3">
      <c r="A19" t="s">
        <v>2218</v>
      </c>
      <c r="B19" s="2">
        <v>4444</v>
      </c>
      <c r="C19" s="27" t="s">
        <v>170</v>
      </c>
      <c r="D19" s="2">
        <v>65196</v>
      </c>
      <c r="E19" s="27" t="s">
        <v>170</v>
      </c>
      <c r="F19" s="2">
        <v>4553387</v>
      </c>
      <c r="G19" s="27"/>
    </row>
    <row r="20" spans="1:7" x14ac:dyDescent="0.3">
      <c r="A20" t="s">
        <v>2219</v>
      </c>
      <c r="B20" s="2">
        <v>715</v>
      </c>
      <c r="C20" s="27">
        <v>0.1608910891089109</v>
      </c>
      <c r="D20" s="2">
        <v>14056</v>
      </c>
      <c r="E20" s="27">
        <v>0.21559604883735198</v>
      </c>
      <c r="F20" s="2">
        <v>815692</v>
      </c>
      <c r="G20" s="27">
        <v>0.17913961629002761</v>
      </c>
    </row>
    <row r="21" spans="1:7" x14ac:dyDescent="0.3">
      <c r="A21" t="s">
        <v>2220</v>
      </c>
      <c r="B21" s="2">
        <v>19</v>
      </c>
      <c r="C21" s="27">
        <v>4.2754275427542756E-3</v>
      </c>
      <c r="D21" s="2">
        <v>134</v>
      </c>
      <c r="E21" s="27">
        <v>2.0553408184551198E-3</v>
      </c>
      <c r="F21" s="2">
        <v>6901</v>
      </c>
      <c r="G21" s="27">
        <v>1.5155751092538368E-3</v>
      </c>
    </row>
    <row r="22" spans="1:7" x14ac:dyDescent="0.3">
      <c r="A22" t="s">
        <v>2200</v>
      </c>
      <c r="B22" s="2">
        <v>24</v>
      </c>
      <c r="C22" s="27">
        <v>5.4005400540054005E-3</v>
      </c>
      <c r="D22" s="2">
        <v>266</v>
      </c>
      <c r="E22" s="27">
        <v>4.0800049082765815E-3</v>
      </c>
      <c r="F22" s="2">
        <v>14992</v>
      </c>
      <c r="G22" s="27">
        <v>3.2924941367821359E-3</v>
      </c>
    </row>
    <row r="23" spans="1:7" x14ac:dyDescent="0.3">
      <c r="A23" t="s">
        <v>2201</v>
      </c>
      <c r="B23" s="2">
        <v>97</v>
      </c>
      <c r="C23" s="27">
        <v>2.1827182718271828E-2</v>
      </c>
      <c r="D23" s="2">
        <v>812</v>
      </c>
      <c r="E23" s="27">
        <v>1.2454751825265354E-2</v>
      </c>
      <c r="F23" s="2">
        <v>40911</v>
      </c>
      <c r="G23" s="27">
        <v>8.9847403701903659E-3</v>
      </c>
    </row>
    <row r="24" spans="1:7" x14ac:dyDescent="0.3">
      <c r="A24" t="s">
        <v>2202</v>
      </c>
      <c r="B24" s="2">
        <v>49</v>
      </c>
      <c r="C24" s="27">
        <v>1.1026102610261027E-2</v>
      </c>
      <c r="D24" s="2">
        <v>520</v>
      </c>
      <c r="E24" s="27">
        <v>7.9759494447512111E-3</v>
      </c>
      <c r="F24" s="2">
        <v>33815</v>
      </c>
      <c r="G24" s="27">
        <v>7.4263399970176044E-3</v>
      </c>
    </row>
    <row r="25" spans="1:7" x14ac:dyDescent="0.3">
      <c r="A25" t="s">
        <v>2221</v>
      </c>
      <c r="B25" s="2">
        <v>487</v>
      </c>
      <c r="C25" s="27">
        <v>0.10958595859585958</v>
      </c>
      <c r="D25" s="2">
        <v>10980</v>
      </c>
      <c r="E25" s="27">
        <v>0.1684152401987852</v>
      </c>
      <c r="F25" s="2">
        <v>614809</v>
      </c>
      <c r="G25" s="27">
        <v>0.13502234710117986</v>
      </c>
    </row>
    <row r="26" spans="1:7" x14ac:dyDescent="0.3">
      <c r="A26" t="s">
        <v>2206</v>
      </c>
      <c r="B26" s="2">
        <v>39</v>
      </c>
      <c r="C26" s="27">
        <v>8.7758775877587753E-3</v>
      </c>
      <c r="D26" s="2">
        <v>1344</v>
      </c>
      <c r="E26" s="27">
        <v>2.0614761641818517E-2</v>
      </c>
      <c r="F26" s="2">
        <v>104264</v>
      </c>
      <c r="G26" s="27">
        <v>2.289811957560383E-2</v>
      </c>
    </row>
    <row r="27" spans="1:7" x14ac:dyDescent="0.3">
      <c r="A27" t="s">
        <v>2222</v>
      </c>
      <c r="B27" s="2">
        <v>753</v>
      </c>
      <c r="C27" s="27">
        <v>0.16944194419441944</v>
      </c>
      <c r="D27" s="2">
        <v>17053</v>
      </c>
      <c r="E27" s="27">
        <v>0.26156512669488924</v>
      </c>
      <c r="F27" s="2">
        <v>963099</v>
      </c>
      <c r="G27" s="27">
        <v>0.21151266079513997</v>
      </c>
    </row>
    <row r="28" spans="1:7" x14ac:dyDescent="0.3">
      <c r="A28" t="s">
        <v>2220</v>
      </c>
      <c r="B28" s="2">
        <v>18</v>
      </c>
      <c r="C28" s="27">
        <v>4.0504050405040506E-3</v>
      </c>
      <c r="D28" s="2">
        <v>1115</v>
      </c>
      <c r="E28" s="27">
        <v>1.7102276213264617E-2</v>
      </c>
      <c r="F28" s="2">
        <v>37339</v>
      </c>
      <c r="G28" s="27">
        <v>8.2002693818908866E-3</v>
      </c>
    </row>
    <row r="29" spans="1:7" x14ac:dyDescent="0.3">
      <c r="A29" t="s">
        <v>2200</v>
      </c>
      <c r="B29" s="2">
        <v>0</v>
      </c>
      <c r="C29" s="27">
        <v>0</v>
      </c>
      <c r="D29" s="2">
        <v>1118</v>
      </c>
      <c r="E29" s="27">
        <v>1.7148291306215105E-2</v>
      </c>
      <c r="F29" s="2">
        <v>46888</v>
      </c>
      <c r="G29" s="27">
        <v>1.0297389613489914E-2</v>
      </c>
    </row>
    <row r="30" spans="1:7" x14ac:dyDescent="0.3">
      <c r="A30" t="s">
        <v>2201</v>
      </c>
      <c r="B30" s="2">
        <v>110</v>
      </c>
      <c r="C30" s="27">
        <v>2.4752475247524754E-2</v>
      </c>
      <c r="D30" s="2">
        <v>2130</v>
      </c>
      <c r="E30" s="27">
        <v>3.2670715994846312E-2</v>
      </c>
      <c r="F30" s="2">
        <v>82147</v>
      </c>
      <c r="G30" s="27">
        <v>1.8040856180245608E-2</v>
      </c>
    </row>
    <row r="31" spans="1:7" x14ac:dyDescent="0.3">
      <c r="A31" t="s">
        <v>2202</v>
      </c>
      <c r="B31" s="2">
        <v>94</v>
      </c>
      <c r="C31" s="27">
        <v>2.115211521152115E-2</v>
      </c>
      <c r="D31" s="2">
        <v>2653</v>
      </c>
      <c r="E31" s="27">
        <v>4.0692680532548008E-2</v>
      </c>
      <c r="F31" s="2">
        <v>103519</v>
      </c>
      <c r="G31" s="27">
        <v>2.2734505105759733E-2</v>
      </c>
    </row>
    <row r="32" spans="1:7" x14ac:dyDescent="0.3">
      <c r="A32" t="s">
        <v>2221</v>
      </c>
      <c r="B32" s="2">
        <v>524</v>
      </c>
      <c r="C32" s="27">
        <v>0.11791179117911792</v>
      </c>
      <c r="D32" s="2">
        <v>9455</v>
      </c>
      <c r="E32" s="27">
        <v>0.14502423461562058</v>
      </c>
      <c r="F32" s="2">
        <v>662158</v>
      </c>
      <c r="G32" s="27">
        <v>0.14542098003090886</v>
      </c>
    </row>
    <row r="33" spans="1:7" x14ac:dyDescent="0.3">
      <c r="A33" t="s">
        <v>2206</v>
      </c>
      <c r="B33" s="2">
        <v>7</v>
      </c>
      <c r="C33" s="27">
        <v>1.5751575157515751E-3</v>
      </c>
      <c r="D33" s="2">
        <v>582</v>
      </c>
      <c r="E33" s="27">
        <v>8.9269280323946258E-3</v>
      </c>
      <c r="F33" s="2">
        <v>31048</v>
      </c>
      <c r="G33" s="27">
        <v>6.8186604828449678E-3</v>
      </c>
    </row>
    <row r="34" spans="1:7" x14ac:dyDescent="0.3">
      <c r="A34" t="s">
        <v>2223</v>
      </c>
      <c r="B34" s="2">
        <v>1304</v>
      </c>
      <c r="C34" s="27">
        <v>0.2934293429342934</v>
      </c>
      <c r="D34" s="2">
        <v>18809</v>
      </c>
      <c r="E34" s="27">
        <v>0.28849929443524142</v>
      </c>
      <c r="F34" s="2">
        <v>1271800</v>
      </c>
      <c r="G34" s="27">
        <v>0.2793085674466062</v>
      </c>
    </row>
    <row r="35" spans="1:7" x14ac:dyDescent="0.3">
      <c r="A35" t="s">
        <v>2220</v>
      </c>
      <c r="B35" s="2">
        <v>251</v>
      </c>
      <c r="C35" s="27">
        <v>5.6480648064806481E-2</v>
      </c>
      <c r="D35" s="2">
        <v>4820</v>
      </c>
      <c r="E35" s="27">
        <v>7.3930916007117001E-2</v>
      </c>
      <c r="F35" s="2">
        <v>189949</v>
      </c>
      <c r="G35" s="27">
        <v>4.171597977505536E-2</v>
      </c>
    </row>
    <row r="36" spans="1:7" x14ac:dyDescent="0.3">
      <c r="A36" t="s">
        <v>2200</v>
      </c>
      <c r="B36" s="2">
        <v>301</v>
      </c>
      <c r="C36" s="27">
        <v>6.7731773177317725E-2</v>
      </c>
      <c r="D36" s="2">
        <v>5182</v>
      </c>
      <c r="E36" s="27">
        <v>7.9483403889809193E-2</v>
      </c>
      <c r="F36" s="2">
        <v>245005</v>
      </c>
      <c r="G36" s="27">
        <v>5.3807198904903097E-2</v>
      </c>
    </row>
    <row r="37" spans="1:7" x14ac:dyDescent="0.3">
      <c r="A37" t="s">
        <v>2201</v>
      </c>
      <c r="B37" s="2">
        <v>258</v>
      </c>
      <c r="C37" s="27">
        <v>5.8055805580558055E-2</v>
      </c>
      <c r="D37" s="2">
        <v>4066</v>
      </c>
      <c r="E37" s="27">
        <v>6.2365789312227742E-2</v>
      </c>
      <c r="F37" s="2">
        <v>273454</v>
      </c>
      <c r="G37" s="27">
        <v>6.0055075485567121E-2</v>
      </c>
    </row>
    <row r="38" spans="1:7" x14ac:dyDescent="0.3">
      <c r="A38" t="s">
        <v>2202</v>
      </c>
      <c r="B38" s="2">
        <v>238</v>
      </c>
      <c r="C38" s="27">
        <v>5.3555355535553559E-2</v>
      </c>
      <c r="D38" s="2">
        <v>2172</v>
      </c>
      <c r="E38" s="27">
        <v>3.3314927296153138E-2</v>
      </c>
      <c r="F38" s="2">
        <v>202195</v>
      </c>
      <c r="G38" s="27">
        <v>4.4405406349163817E-2</v>
      </c>
    </row>
    <row r="39" spans="1:7" x14ac:dyDescent="0.3">
      <c r="A39" t="s">
        <v>2221</v>
      </c>
      <c r="B39" s="2">
        <v>233</v>
      </c>
      <c r="C39" s="27">
        <v>5.2430243024302429E-2</v>
      </c>
      <c r="D39" s="2">
        <v>2072</v>
      </c>
      <c r="E39" s="27">
        <v>3.1781090864470216E-2</v>
      </c>
      <c r="F39" s="2">
        <v>327813</v>
      </c>
      <c r="G39" s="27">
        <v>7.1993221748996958E-2</v>
      </c>
    </row>
    <row r="40" spans="1:7" x14ac:dyDescent="0.3">
      <c r="A40" t="s">
        <v>2206</v>
      </c>
      <c r="B40" s="2">
        <v>23</v>
      </c>
      <c r="C40" s="27">
        <v>5.1755175517551755E-3</v>
      </c>
      <c r="D40" s="2">
        <v>497</v>
      </c>
      <c r="E40" s="27">
        <v>7.6231670654641386E-3</v>
      </c>
      <c r="F40" s="2">
        <v>33384</v>
      </c>
      <c r="G40" s="27">
        <v>7.331685182919879E-3</v>
      </c>
    </row>
    <row r="41" spans="1:7" x14ac:dyDescent="0.3">
      <c r="A41" t="s">
        <v>2224</v>
      </c>
      <c r="B41" s="2">
        <v>995</v>
      </c>
      <c r="C41" s="27">
        <v>0.22389738973897388</v>
      </c>
      <c r="D41" s="2">
        <v>9253</v>
      </c>
      <c r="E41" s="27">
        <v>0.14192588502362108</v>
      </c>
      <c r="F41" s="2">
        <v>767494</v>
      </c>
      <c r="G41" s="27">
        <v>0.16855452874969776</v>
      </c>
    </row>
    <row r="42" spans="1:7" x14ac:dyDescent="0.3">
      <c r="A42" t="s">
        <v>2220</v>
      </c>
      <c r="B42" s="2">
        <v>426</v>
      </c>
      <c r="C42" s="27">
        <v>9.5859585958595867E-2</v>
      </c>
      <c r="D42" s="2">
        <v>5948</v>
      </c>
      <c r="E42" s="27">
        <v>9.1232590956500395E-2</v>
      </c>
      <c r="F42" s="2">
        <v>313950</v>
      </c>
      <c r="G42" s="27">
        <v>6.8948674909468488E-2</v>
      </c>
    </row>
    <row r="43" spans="1:7" x14ac:dyDescent="0.3">
      <c r="A43" t="s">
        <v>2200</v>
      </c>
      <c r="B43" s="2">
        <v>314</v>
      </c>
      <c r="C43" s="27">
        <v>7.0657065706570654E-2</v>
      </c>
      <c r="D43" s="2">
        <v>1881</v>
      </c>
      <c r="E43" s="27">
        <v>2.8851463279955827E-2</v>
      </c>
      <c r="F43" s="2">
        <v>203483</v>
      </c>
      <c r="G43" s="27">
        <v>4.468827270776677E-2</v>
      </c>
    </row>
    <row r="44" spans="1:7" x14ac:dyDescent="0.3">
      <c r="A44" t="s">
        <v>2201</v>
      </c>
      <c r="B44" s="2">
        <v>162</v>
      </c>
      <c r="C44" s="27">
        <v>3.6453645364536456E-2</v>
      </c>
      <c r="D44" s="2">
        <v>763</v>
      </c>
      <c r="E44" s="27">
        <v>1.170317197374072E-2</v>
      </c>
      <c r="F44" s="2">
        <v>124471</v>
      </c>
      <c r="G44" s="27">
        <v>2.733591500129464E-2</v>
      </c>
    </row>
    <row r="45" spans="1:7" x14ac:dyDescent="0.3">
      <c r="A45" t="s">
        <v>2202</v>
      </c>
      <c r="B45" s="2">
        <v>62</v>
      </c>
      <c r="C45" s="27">
        <v>1.3951395139513951E-2</v>
      </c>
      <c r="D45" s="2">
        <v>305</v>
      </c>
      <c r="E45" s="27">
        <v>4.678201116632922E-3</v>
      </c>
      <c r="F45" s="2">
        <v>58883</v>
      </c>
      <c r="G45" s="27">
        <v>1.2931692386348887E-2</v>
      </c>
    </row>
    <row r="46" spans="1:7" x14ac:dyDescent="0.3">
      <c r="A46" t="s">
        <v>2221</v>
      </c>
      <c r="B46" s="2">
        <v>31</v>
      </c>
      <c r="C46" s="27">
        <v>6.9756975697569754E-3</v>
      </c>
      <c r="D46" s="2">
        <v>141</v>
      </c>
      <c r="E46" s="27">
        <v>2.1627093686729247E-3</v>
      </c>
      <c r="F46" s="2">
        <v>51483</v>
      </c>
      <c r="G46" s="27">
        <v>1.1306528524810212E-2</v>
      </c>
    </row>
    <row r="47" spans="1:7" x14ac:dyDescent="0.3">
      <c r="A47" t="s">
        <v>2206</v>
      </c>
      <c r="B47" s="2">
        <v>0</v>
      </c>
      <c r="C47" s="27">
        <v>0</v>
      </c>
      <c r="D47" s="2">
        <v>215</v>
      </c>
      <c r="E47" s="27">
        <v>3.2977483281182896E-3</v>
      </c>
      <c r="F47" s="2">
        <v>15224</v>
      </c>
      <c r="G47" s="27">
        <v>3.3434452200087538E-3</v>
      </c>
    </row>
    <row r="48" spans="1:7" x14ac:dyDescent="0.3">
      <c r="A48" t="s">
        <v>2225</v>
      </c>
      <c r="B48" s="2">
        <v>677</v>
      </c>
      <c r="C48" s="27">
        <v>0.15234023402340233</v>
      </c>
      <c r="D48" s="2">
        <v>6025</v>
      </c>
      <c r="E48" s="27">
        <v>9.2413645008896247E-2</v>
      </c>
      <c r="F48" s="2">
        <v>735302</v>
      </c>
      <c r="G48" s="27">
        <v>0.16148462671852842</v>
      </c>
    </row>
    <row r="49" spans="1:7" x14ac:dyDescent="0.3">
      <c r="A49" t="s">
        <v>2220</v>
      </c>
      <c r="B49" s="2">
        <v>495</v>
      </c>
      <c r="C49" s="27">
        <v>0.11138613861386139</v>
      </c>
      <c r="D49" s="2">
        <v>5272</v>
      </c>
      <c r="E49" s="27">
        <v>8.0863856678323826E-2</v>
      </c>
      <c r="F49" s="2">
        <v>523770</v>
      </c>
      <c r="G49" s="27">
        <v>0.11502865888623129</v>
      </c>
    </row>
    <row r="50" spans="1:7" x14ac:dyDescent="0.3">
      <c r="A50" t="s">
        <v>2200</v>
      </c>
      <c r="B50" s="2">
        <v>83</v>
      </c>
      <c r="C50" s="27">
        <v>1.8676867686768676E-2</v>
      </c>
      <c r="D50" s="2">
        <v>481</v>
      </c>
      <c r="E50" s="27">
        <v>7.3777532363948706E-3</v>
      </c>
      <c r="F50" s="2">
        <v>129864</v>
      </c>
      <c r="G50" s="27">
        <v>2.8520308069575461E-2</v>
      </c>
    </row>
    <row r="51" spans="1:7" x14ac:dyDescent="0.3">
      <c r="A51" t="s">
        <v>2201</v>
      </c>
      <c r="B51" s="2">
        <v>63</v>
      </c>
      <c r="C51" s="27">
        <v>1.4176417641764177E-2</v>
      </c>
      <c r="D51" s="2">
        <v>94</v>
      </c>
      <c r="E51" s="27">
        <v>1.4418062457819498E-3</v>
      </c>
      <c r="F51" s="2">
        <v>45371</v>
      </c>
      <c r="G51" s="27">
        <v>9.9642310218744853E-3</v>
      </c>
    </row>
    <row r="52" spans="1:7" x14ac:dyDescent="0.3">
      <c r="A52" t="s">
        <v>2202</v>
      </c>
      <c r="B52" s="2">
        <v>0</v>
      </c>
      <c r="C52" s="27">
        <v>0</v>
      </c>
      <c r="D52" s="2">
        <v>0</v>
      </c>
      <c r="E52" s="27">
        <v>0</v>
      </c>
      <c r="F52" s="2">
        <v>22360</v>
      </c>
      <c r="G52" s="27">
        <v>4.9106302627033461E-3</v>
      </c>
    </row>
    <row r="53" spans="1:7" x14ac:dyDescent="0.3">
      <c r="A53" t="s">
        <v>2221</v>
      </c>
      <c r="B53" s="2">
        <v>10</v>
      </c>
      <c r="C53" s="27">
        <v>2.2502250225022503E-3</v>
      </c>
      <c r="D53" s="2">
        <v>15</v>
      </c>
      <c r="E53" s="27">
        <v>2.3007546475243881E-4</v>
      </c>
      <c r="F53" s="2">
        <v>1540</v>
      </c>
      <c r="G53" s="27">
        <v>3.382097765904809E-4</v>
      </c>
    </row>
    <row r="54" spans="1:7" x14ac:dyDescent="0.3">
      <c r="A54" t="s">
        <v>2206</v>
      </c>
      <c r="B54" s="2">
        <v>26</v>
      </c>
      <c r="C54" s="27">
        <v>5.8505850585058505E-3</v>
      </c>
      <c r="D54" s="2">
        <v>163</v>
      </c>
      <c r="E54" s="27">
        <v>2.5001533836431682E-3</v>
      </c>
      <c r="F54" s="2">
        <v>12397</v>
      </c>
      <c r="G54" s="27">
        <v>2.7225887015533711E-3</v>
      </c>
    </row>
    <row r="55" spans="1:7" x14ac:dyDescent="0.3">
      <c r="A55" s="18"/>
      <c r="B55" s="18"/>
      <c r="C55" s="18"/>
      <c r="D55" s="18"/>
      <c r="E55" s="18"/>
      <c r="F55" s="18"/>
      <c r="G55" s="18"/>
    </row>
    <row r="56" spans="1:7" x14ac:dyDescent="0.3">
      <c r="A56" s="122" t="s">
        <v>2226</v>
      </c>
      <c r="B56" s="122"/>
      <c r="C56" s="122"/>
      <c r="D56" s="122"/>
      <c r="E56" s="122"/>
      <c r="F56" s="122"/>
      <c r="G56" s="122"/>
    </row>
    <row r="57" spans="1:7" x14ac:dyDescent="0.3">
      <c r="A57" t="s">
        <v>2227</v>
      </c>
      <c r="B57" s="2">
        <v>6132</v>
      </c>
      <c r="C57" s="27" t="s">
        <v>170</v>
      </c>
      <c r="D57" s="2">
        <v>76859</v>
      </c>
      <c r="E57" s="27" t="s">
        <v>170</v>
      </c>
      <c r="F57" s="2">
        <v>4773895</v>
      </c>
      <c r="G57" s="27"/>
    </row>
    <row r="58" spans="1:7" x14ac:dyDescent="0.3">
      <c r="A58" t="s">
        <v>2219</v>
      </c>
      <c r="B58" s="2">
        <v>349</v>
      </c>
      <c r="C58" s="27">
        <v>5.6914546640574035E-2</v>
      </c>
      <c r="D58" s="2">
        <v>6149</v>
      </c>
      <c r="E58" s="27">
        <v>8.0003643034647867E-2</v>
      </c>
      <c r="F58" s="2">
        <v>270097</v>
      </c>
      <c r="G58" s="27">
        <v>5.6577909652390762E-2</v>
      </c>
    </row>
    <row r="59" spans="1:7" x14ac:dyDescent="0.3">
      <c r="A59" t="s">
        <v>2220</v>
      </c>
      <c r="B59" s="2">
        <v>87</v>
      </c>
      <c r="C59" s="27">
        <v>1.4187866927592954E-2</v>
      </c>
      <c r="D59" s="2">
        <v>1188</v>
      </c>
      <c r="E59" s="27">
        <v>1.5456875577355937E-2</v>
      </c>
      <c r="F59" s="2">
        <v>38743</v>
      </c>
      <c r="G59" s="27">
        <v>8.1155953367219019E-3</v>
      </c>
    </row>
    <row r="60" spans="1:7" x14ac:dyDescent="0.3">
      <c r="A60" t="s">
        <v>2200</v>
      </c>
      <c r="B60" s="2">
        <v>45</v>
      </c>
      <c r="C60" s="27">
        <v>7.3385518590998039E-3</v>
      </c>
      <c r="D60" s="2">
        <v>583</v>
      </c>
      <c r="E60" s="27">
        <v>7.5853185703691171E-3</v>
      </c>
      <c r="F60" s="2">
        <v>23028</v>
      </c>
      <c r="G60" s="27">
        <v>4.8237340787763454E-3</v>
      </c>
    </row>
    <row r="61" spans="1:7" x14ac:dyDescent="0.3">
      <c r="A61" t="s">
        <v>2201</v>
      </c>
      <c r="B61" s="2">
        <v>25</v>
      </c>
      <c r="C61" s="27">
        <v>4.0769732550554466E-3</v>
      </c>
      <c r="D61" s="2">
        <v>443</v>
      </c>
      <c r="E61" s="27">
        <v>5.7638012464382828E-3</v>
      </c>
      <c r="F61" s="2">
        <v>18966</v>
      </c>
      <c r="G61" s="27">
        <v>3.9728565458603511E-3</v>
      </c>
    </row>
    <row r="62" spans="1:7" x14ac:dyDescent="0.3">
      <c r="A62" t="s">
        <v>2202</v>
      </c>
      <c r="B62" s="2">
        <v>0</v>
      </c>
      <c r="C62" s="27">
        <v>0</v>
      </c>
      <c r="D62" s="2">
        <v>473</v>
      </c>
      <c r="E62" s="27">
        <v>6.1541263872806045E-3</v>
      </c>
      <c r="F62" s="2">
        <v>15558</v>
      </c>
      <c r="G62" s="27">
        <v>3.2589740662498862E-3</v>
      </c>
    </row>
    <row r="63" spans="1:7" x14ac:dyDescent="0.3">
      <c r="A63" t="s">
        <v>2221</v>
      </c>
      <c r="B63" s="2">
        <v>180</v>
      </c>
      <c r="C63" s="27">
        <v>2.9354207436399216E-2</v>
      </c>
      <c r="D63" s="2">
        <v>2903</v>
      </c>
      <c r="E63" s="27">
        <v>3.7770462795508657E-2</v>
      </c>
      <c r="F63" s="2">
        <v>140098</v>
      </c>
      <c r="G63" s="27">
        <v>2.9346686510700382E-2</v>
      </c>
    </row>
    <row r="64" spans="1:7" x14ac:dyDescent="0.3">
      <c r="A64" t="s">
        <v>2206</v>
      </c>
      <c r="B64" s="2">
        <v>12</v>
      </c>
      <c r="C64" s="27">
        <v>1.9569471624266144E-3</v>
      </c>
      <c r="D64" s="2">
        <v>559</v>
      </c>
      <c r="E64" s="27">
        <v>7.2730584576952599E-3</v>
      </c>
      <c r="F64" s="2">
        <v>33704</v>
      </c>
      <c r="G64" s="27">
        <v>7.0600631140818977E-3</v>
      </c>
    </row>
    <row r="65" spans="1:7" x14ac:dyDescent="0.3">
      <c r="A65" t="s">
        <v>2222</v>
      </c>
      <c r="B65" s="2">
        <v>472</v>
      </c>
      <c r="C65" s="27">
        <v>7.6973255055446832E-2</v>
      </c>
      <c r="D65" s="2">
        <v>9377</v>
      </c>
      <c r="E65" s="27">
        <v>0.12200262818928168</v>
      </c>
      <c r="F65" s="2">
        <v>424383</v>
      </c>
      <c r="G65" s="27">
        <v>8.8896592824098564E-2</v>
      </c>
    </row>
    <row r="66" spans="1:7" x14ac:dyDescent="0.3">
      <c r="A66" t="s">
        <v>2220</v>
      </c>
      <c r="B66" s="2">
        <v>227</v>
      </c>
      <c r="C66" s="27">
        <v>3.7018917155903455E-2</v>
      </c>
      <c r="D66" s="2">
        <v>4782</v>
      </c>
      <c r="E66" s="27">
        <v>6.2217827450266071E-2</v>
      </c>
      <c r="F66" s="2">
        <v>186111</v>
      </c>
      <c r="G66" s="27">
        <v>3.8985147348234515E-2</v>
      </c>
    </row>
    <row r="67" spans="1:7" x14ac:dyDescent="0.3">
      <c r="A67" t="s">
        <v>2200</v>
      </c>
      <c r="B67" s="2">
        <v>49</v>
      </c>
      <c r="C67" s="27">
        <v>7.9908675799086754E-3</v>
      </c>
      <c r="D67" s="2">
        <v>870</v>
      </c>
      <c r="E67" s="27">
        <v>1.1319429084427329E-2</v>
      </c>
      <c r="F67" s="2">
        <v>39494</v>
      </c>
      <c r="G67" s="27">
        <v>8.2729092282088322E-3</v>
      </c>
    </row>
    <row r="68" spans="1:7" x14ac:dyDescent="0.3">
      <c r="A68" t="s">
        <v>2201</v>
      </c>
      <c r="B68" s="2">
        <v>29</v>
      </c>
      <c r="C68" s="27">
        <v>4.7292889758643181E-3</v>
      </c>
      <c r="D68" s="2">
        <v>613</v>
      </c>
      <c r="E68" s="27">
        <v>7.9756437112114397E-3</v>
      </c>
      <c r="F68" s="2">
        <v>29375</v>
      </c>
      <c r="G68" s="27">
        <v>6.1532564080274072E-3</v>
      </c>
    </row>
    <row r="69" spans="1:7" x14ac:dyDescent="0.3">
      <c r="A69" t="s">
        <v>2202</v>
      </c>
      <c r="B69" s="2">
        <v>9</v>
      </c>
      <c r="C69" s="27">
        <v>1.4677103718199608E-3</v>
      </c>
      <c r="D69" s="2">
        <v>519</v>
      </c>
      <c r="E69" s="27">
        <v>6.7526249365721649E-3</v>
      </c>
      <c r="F69" s="2">
        <v>21757</v>
      </c>
      <c r="G69" s="27">
        <v>4.5574944568324187E-3</v>
      </c>
    </row>
    <row r="70" spans="1:7" x14ac:dyDescent="0.3">
      <c r="A70" t="s">
        <v>2221</v>
      </c>
      <c r="B70" s="2">
        <v>158</v>
      </c>
      <c r="C70" s="27">
        <v>2.5766470971950423E-2</v>
      </c>
      <c r="D70" s="2">
        <v>2593</v>
      </c>
      <c r="E70" s="27">
        <v>3.3737103006804665E-2</v>
      </c>
      <c r="F70" s="2">
        <v>147445</v>
      </c>
      <c r="G70" s="27">
        <v>3.0885681398522592E-2</v>
      </c>
    </row>
    <row r="71" spans="1:7" x14ac:dyDescent="0.3">
      <c r="A71" t="s">
        <v>2206</v>
      </c>
      <c r="B71" s="2">
        <v>0</v>
      </c>
      <c r="C71" s="27">
        <v>0</v>
      </c>
      <c r="D71" s="2">
        <v>0</v>
      </c>
      <c r="E71" s="27">
        <v>0</v>
      </c>
      <c r="F71" s="2">
        <v>201</v>
      </c>
      <c r="G71" s="27">
        <v>4.2103984272800301E-5</v>
      </c>
    </row>
    <row r="72" spans="1:7" x14ac:dyDescent="0.3">
      <c r="A72" t="s">
        <v>2223</v>
      </c>
      <c r="B72" s="2">
        <v>920</v>
      </c>
      <c r="C72" s="27">
        <v>0.15003261578604044</v>
      </c>
      <c r="D72" s="2">
        <v>15838</v>
      </c>
      <c r="E72" s="27">
        <v>0.20606565268868968</v>
      </c>
      <c r="F72" s="2">
        <v>823120</v>
      </c>
      <c r="G72" s="27">
        <v>0.17242105241108152</v>
      </c>
    </row>
    <row r="73" spans="1:7" x14ac:dyDescent="0.3">
      <c r="A73" t="s">
        <v>2220</v>
      </c>
      <c r="B73" s="2">
        <v>455</v>
      </c>
      <c r="C73" s="27">
        <v>7.4200913242009128E-2</v>
      </c>
      <c r="D73" s="2">
        <v>7964</v>
      </c>
      <c r="E73" s="27">
        <v>0.10361831405560833</v>
      </c>
      <c r="F73" s="2">
        <v>373299</v>
      </c>
      <c r="G73" s="27">
        <v>7.819589664205015E-2</v>
      </c>
    </row>
    <row r="74" spans="1:7" x14ac:dyDescent="0.3">
      <c r="A74" t="s">
        <v>2200</v>
      </c>
      <c r="B74" s="2">
        <v>55</v>
      </c>
      <c r="C74" s="27">
        <v>8.9693411611219825E-3</v>
      </c>
      <c r="D74" s="2">
        <v>1475</v>
      </c>
      <c r="E74" s="27">
        <v>1.9190986091414147E-2</v>
      </c>
      <c r="F74" s="2">
        <v>62424</v>
      </c>
      <c r="G74" s="27">
        <v>1.3076114996245204E-2</v>
      </c>
    </row>
    <row r="75" spans="1:7" x14ac:dyDescent="0.3">
      <c r="A75" t="s">
        <v>2201</v>
      </c>
      <c r="B75" s="2">
        <v>46</v>
      </c>
      <c r="C75" s="27">
        <v>7.5016307893020218E-3</v>
      </c>
      <c r="D75" s="2">
        <v>1548</v>
      </c>
      <c r="E75" s="27">
        <v>2.0140777267463796E-2</v>
      </c>
      <c r="F75" s="2">
        <v>62766</v>
      </c>
      <c r="G75" s="27">
        <v>1.3147754611276536E-2</v>
      </c>
    </row>
    <row r="76" spans="1:7" x14ac:dyDescent="0.3">
      <c r="A76" t="s">
        <v>2202</v>
      </c>
      <c r="B76" s="2">
        <v>64</v>
      </c>
      <c r="C76" s="27">
        <v>1.0437051532941943E-2</v>
      </c>
      <c r="D76" s="2">
        <v>1319</v>
      </c>
      <c r="E76" s="27">
        <v>1.7161295359034077E-2</v>
      </c>
      <c r="F76" s="2">
        <v>63240</v>
      </c>
      <c r="G76" s="27">
        <v>1.3247044604039259E-2</v>
      </c>
    </row>
    <row r="77" spans="1:7" x14ac:dyDescent="0.3">
      <c r="A77" t="s">
        <v>2221</v>
      </c>
      <c r="B77" s="2">
        <v>300</v>
      </c>
      <c r="C77" s="27">
        <v>4.8923679060665359E-2</v>
      </c>
      <c r="D77" s="2">
        <v>3524</v>
      </c>
      <c r="E77" s="27">
        <v>4.5850193210944717E-2</v>
      </c>
      <c r="F77" s="2">
        <v>261153</v>
      </c>
      <c r="G77" s="27">
        <v>5.4704387088530433E-2</v>
      </c>
    </row>
    <row r="78" spans="1:7" x14ac:dyDescent="0.3">
      <c r="A78" t="s">
        <v>2206</v>
      </c>
      <c r="B78" s="2">
        <v>0</v>
      </c>
      <c r="C78" s="27">
        <v>0</v>
      </c>
      <c r="D78" s="2">
        <v>8</v>
      </c>
      <c r="E78" s="27">
        <v>1.0408670422461911E-4</v>
      </c>
      <c r="F78" s="2">
        <v>238</v>
      </c>
      <c r="G78" s="27">
        <v>4.9854468939932696E-5</v>
      </c>
    </row>
    <row r="79" spans="1:7" x14ac:dyDescent="0.3">
      <c r="A79" t="s">
        <v>2224</v>
      </c>
      <c r="B79" s="2">
        <v>1425</v>
      </c>
      <c r="C79" s="27">
        <v>0.23238747553816047</v>
      </c>
      <c r="D79" s="2">
        <v>17436</v>
      </c>
      <c r="E79" s="27">
        <v>0.22685697185755735</v>
      </c>
      <c r="F79" s="2">
        <v>924133</v>
      </c>
      <c r="G79" s="27">
        <v>0.19358050397002866</v>
      </c>
    </row>
    <row r="80" spans="1:7" x14ac:dyDescent="0.3">
      <c r="A80" t="s">
        <v>2220</v>
      </c>
      <c r="B80" s="2">
        <v>367</v>
      </c>
      <c r="C80" s="27">
        <v>5.9849967384213956E-2</v>
      </c>
      <c r="D80" s="2">
        <v>8031</v>
      </c>
      <c r="E80" s="27">
        <v>0.10449004020348951</v>
      </c>
      <c r="F80" s="2">
        <v>375618</v>
      </c>
      <c r="G80" s="27">
        <v>7.8681663505376642E-2</v>
      </c>
    </row>
    <row r="81" spans="1:7" x14ac:dyDescent="0.3">
      <c r="A81" t="s">
        <v>2200</v>
      </c>
      <c r="B81" s="2">
        <v>105</v>
      </c>
      <c r="C81" s="27">
        <v>1.7123287671232876E-2</v>
      </c>
      <c r="D81" s="2">
        <v>2792</v>
      </c>
      <c r="E81" s="27">
        <v>3.6326259774392071E-2</v>
      </c>
      <c r="F81" s="2">
        <v>110688</v>
      </c>
      <c r="G81" s="27">
        <v>2.3186098563122984E-2</v>
      </c>
    </row>
    <row r="82" spans="1:7" x14ac:dyDescent="0.3">
      <c r="A82" t="s">
        <v>2201</v>
      </c>
      <c r="B82" s="2">
        <v>235</v>
      </c>
      <c r="C82" s="27">
        <v>3.8323548597521198E-2</v>
      </c>
      <c r="D82" s="2">
        <v>2583</v>
      </c>
      <c r="E82" s="27">
        <v>3.3606994626523896E-2</v>
      </c>
      <c r="F82" s="2">
        <v>119682</v>
      </c>
      <c r="G82" s="27">
        <v>2.507009475491187E-2</v>
      </c>
    </row>
    <row r="83" spans="1:7" x14ac:dyDescent="0.3">
      <c r="A83" t="s">
        <v>2202</v>
      </c>
      <c r="B83" s="2">
        <v>267</v>
      </c>
      <c r="C83" s="27">
        <v>4.354207436399217E-2</v>
      </c>
      <c r="D83" s="2">
        <v>1817</v>
      </c>
      <c r="E83" s="27">
        <v>2.3640692697016616E-2</v>
      </c>
      <c r="F83" s="2">
        <v>105735</v>
      </c>
      <c r="G83" s="27">
        <v>2.21485809805201E-2</v>
      </c>
    </row>
    <row r="84" spans="1:7" x14ac:dyDescent="0.3">
      <c r="A84" t="s">
        <v>2221</v>
      </c>
      <c r="B84" s="2">
        <v>451</v>
      </c>
      <c r="C84" s="27">
        <v>7.3548597521200257E-2</v>
      </c>
      <c r="D84" s="2">
        <v>2198</v>
      </c>
      <c r="E84" s="27">
        <v>2.85978219857141E-2</v>
      </c>
      <c r="F84" s="2">
        <v>212139</v>
      </c>
      <c r="G84" s="27">
        <v>4.4437299102724294E-2</v>
      </c>
    </row>
    <row r="85" spans="1:7" x14ac:dyDescent="0.3">
      <c r="A85" t="s">
        <v>2206</v>
      </c>
      <c r="B85" s="2">
        <v>0</v>
      </c>
      <c r="C85" s="27">
        <v>0</v>
      </c>
      <c r="D85" s="2">
        <v>15</v>
      </c>
      <c r="E85" s="27">
        <v>1.9516257042116083E-4</v>
      </c>
      <c r="F85" s="2">
        <v>271</v>
      </c>
      <c r="G85" s="27">
        <v>5.6767063372780507E-5</v>
      </c>
    </row>
    <row r="86" spans="1:7" x14ac:dyDescent="0.3">
      <c r="A86" t="s">
        <v>2225</v>
      </c>
      <c r="B86" s="2">
        <v>2966</v>
      </c>
      <c r="C86" s="27">
        <v>0.48369210697977821</v>
      </c>
      <c r="D86" s="2">
        <v>28059</v>
      </c>
      <c r="E86" s="27">
        <v>0.36507110422982342</v>
      </c>
      <c r="F86" s="2">
        <v>2332162</v>
      </c>
      <c r="G86" s="27">
        <v>0.4885239411424005</v>
      </c>
    </row>
    <row r="87" spans="1:7" x14ac:dyDescent="0.3">
      <c r="A87" t="s">
        <v>2220</v>
      </c>
      <c r="B87" s="2">
        <v>1034</v>
      </c>
      <c r="C87" s="27">
        <v>0.16862361382909327</v>
      </c>
      <c r="D87" s="2">
        <v>17463</v>
      </c>
      <c r="E87" s="27">
        <v>0.22720826448431544</v>
      </c>
      <c r="F87" s="2">
        <v>1225423</v>
      </c>
      <c r="G87" s="27">
        <v>0.25669249114192916</v>
      </c>
    </row>
    <row r="88" spans="1:7" x14ac:dyDescent="0.3">
      <c r="A88" t="s">
        <v>2200</v>
      </c>
      <c r="B88" s="2">
        <v>658</v>
      </c>
      <c r="C88" s="27">
        <v>0.10730593607305935</v>
      </c>
      <c r="D88" s="2">
        <v>4749</v>
      </c>
      <c r="E88" s="27">
        <v>6.1788469795339515E-2</v>
      </c>
      <c r="F88" s="2">
        <v>370964</v>
      </c>
      <c r="G88" s="27">
        <v>7.7706778217786529E-2</v>
      </c>
    </row>
    <row r="89" spans="1:7" x14ac:dyDescent="0.3">
      <c r="A89" t="s">
        <v>2201</v>
      </c>
      <c r="B89" s="2">
        <v>631</v>
      </c>
      <c r="C89" s="27">
        <v>0.10290280495759947</v>
      </c>
      <c r="D89" s="2">
        <v>3054</v>
      </c>
      <c r="E89" s="27">
        <v>3.9735099337748346E-2</v>
      </c>
      <c r="F89" s="2">
        <v>294120</v>
      </c>
      <c r="G89" s="27">
        <v>6.1610068926945399E-2</v>
      </c>
    </row>
    <row r="90" spans="1:7" x14ac:dyDescent="0.3">
      <c r="A90" t="s">
        <v>2202</v>
      </c>
      <c r="B90" s="2">
        <v>377</v>
      </c>
      <c r="C90" s="27">
        <v>6.1480756686236135E-2</v>
      </c>
      <c r="D90" s="2">
        <v>1539</v>
      </c>
      <c r="E90" s="27">
        <v>2.0023679725211102E-2</v>
      </c>
      <c r="F90" s="2">
        <v>191462</v>
      </c>
      <c r="G90" s="27">
        <v>4.0106035009148715E-2</v>
      </c>
    </row>
    <row r="91" spans="1:7" x14ac:dyDescent="0.3">
      <c r="A91" t="s">
        <v>2221</v>
      </c>
      <c r="B91" s="2">
        <v>266</v>
      </c>
      <c r="C91" s="27">
        <v>4.3378995433789952E-2</v>
      </c>
      <c r="D91" s="2">
        <v>1243</v>
      </c>
      <c r="E91" s="27">
        <v>1.6172471668900193E-2</v>
      </c>
      <c r="F91" s="2">
        <v>248683</v>
      </c>
      <c r="G91" s="27">
        <v>5.2092264283148247E-2</v>
      </c>
    </row>
    <row r="92" spans="1:7" x14ac:dyDescent="0.3">
      <c r="A92" t="s">
        <v>2206</v>
      </c>
      <c r="B92" s="2">
        <v>0</v>
      </c>
      <c r="C92" s="27">
        <v>0</v>
      </c>
      <c r="D92" s="2">
        <v>11</v>
      </c>
      <c r="E92" s="27">
        <v>1.4311921830885129E-4</v>
      </c>
      <c r="F92" s="2">
        <v>1510</v>
      </c>
      <c r="G92" s="27">
        <v>3.1630356344243012E-4</v>
      </c>
    </row>
    <row r="93" spans="1:7" x14ac:dyDescent="0.3">
      <c r="A93" s="18"/>
      <c r="B93" s="18"/>
      <c r="C93" s="18"/>
      <c r="D93" s="18"/>
      <c r="E93" s="18"/>
      <c r="F93" s="18"/>
      <c r="G93" s="18"/>
    </row>
    <row r="94" spans="1:7" x14ac:dyDescent="0.3">
      <c r="A94" s="122" t="s">
        <v>2228</v>
      </c>
      <c r="B94" s="122"/>
      <c r="C94" s="122"/>
      <c r="D94" s="122"/>
      <c r="E94" s="122"/>
      <c r="F94" s="122"/>
      <c r="G94" s="122"/>
    </row>
    <row r="95" spans="1:7" x14ac:dyDescent="0.3">
      <c r="A95" t="s">
        <v>2229</v>
      </c>
      <c r="B95" s="15">
        <v>164500</v>
      </c>
      <c r="C95" s="27" t="s">
        <v>170</v>
      </c>
      <c r="D95" s="15">
        <v>120500</v>
      </c>
      <c r="E95" s="27" t="s">
        <v>170</v>
      </c>
      <c r="F95" s="15">
        <v>374266</v>
      </c>
      <c r="G95" s="27"/>
    </row>
    <row r="96" spans="1:7" x14ac:dyDescent="0.3">
      <c r="A96" s="18"/>
      <c r="B96" s="18"/>
      <c r="C96" s="18"/>
      <c r="D96" s="18"/>
      <c r="E96" s="18"/>
      <c r="F96" s="18"/>
      <c r="G96" s="18"/>
    </row>
    <row r="97" spans="1:7" x14ac:dyDescent="0.3">
      <c r="A97" s="122" t="s">
        <v>2230</v>
      </c>
      <c r="B97" s="122"/>
      <c r="C97" s="122"/>
      <c r="D97" s="122"/>
      <c r="E97" s="122"/>
      <c r="F97" s="122"/>
      <c r="G97" s="122"/>
    </row>
    <row r="98" spans="1:7" x14ac:dyDescent="0.3">
      <c r="A98" t="s">
        <v>2231</v>
      </c>
      <c r="B98" s="15">
        <v>598</v>
      </c>
      <c r="C98" s="27" t="s">
        <v>170</v>
      </c>
      <c r="D98" s="15">
        <v>489</v>
      </c>
      <c r="E98" s="27" t="s">
        <v>170</v>
      </c>
      <c r="F98" s="15">
        <v>1194</v>
      </c>
      <c r="G98" s="27"/>
    </row>
    <row r="99" spans="1:7" x14ac:dyDescent="0.3">
      <c r="A99" s="18"/>
      <c r="B99" s="18"/>
      <c r="C99" s="18"/>
      <c r="D99" s="18"/>
      <c r="E99" s="18"/>
      <c r="F99" s="18"/>
      <c r="G99" s="18"/>
    </row>
    <row r="100" spans="1:7" x14ac:dyDescent="0.3">
      <c r="A100" s="122" t="s">
        <v>2232</v>
      </c>
      <c r="B100" s="122"/>
      <c r="C100" s="122"/>
      <c r="D100" s="122"/>
      <c r="E100" s="122"/>
      <c r="F100" s="122"/>
      <c r="G100" s="122"/>
    </row>
    <row r="101" spans="1:7" x14ac:dyDescent="0.3">
      <c r="A101" t="s">
        <v>2233</v>
      </c>
      <c r="B101" s="15">
        <v>1177</v>
      </c>
      <c r="C101" s="27" t="s">
        <v>170</v>
      </c>
      <c r="D101" s="15">
        <v>850</v>
      </c>
      <c r="E101" s="27" t="s">
        <v>170</v>
      </c>
      <c r="F101" s="15">
        <v>2075</v>
      </c>
      <c r="G101" s="27"/>
    </row>
    <row r="102" spans="1:7" x14ac:dyDescent="0.3">
      <c r="A102" t="s">
        <v>2234</v>
      </c>
      <c r="B102" s="15">
        <v>174</v>
      </c>
      <c r="C102" s="27" t="s">
        <v>170</v>
      </c>
      <c r="D102" s="15">
        <v>179</v>
      </c>
      <c r="E102" s="27" t="s">
        <v>170</v>
      </c>
      <c r="F102" s="15">
        <v>368</v>
      </c>
      <c r="G102" s="27"/>
    </row>
    <row r="103" spans="1:7" x14ac:dyDescent="0.3">
      <c r="A103" s="18"/>
      <c r="B103" s="18"/>
      <c r="C103" s="18"/>
      <c r="D103" s="18"/>
      <c r="E103" s="18"/>
      <c r="F103" s="18"/>
      <c r="G103" s="18"/>
    </row>
    <row r="108" spans="1:7" x14ac:dyDescent="0.3">
      <c r="A108" s="31" t="s">
        <v>2235</v>
      </c>
    </row>
    <row r="109" spans="1:7" ht="24" x14ac:dyDescent="0.3">
      <c r="A109" s="32" t="s">
        <v>2236</v>
      </c>
    </row>
    <row r="110" spans="1:7" x14ac:dyDescent="0.3">
      <c r="A110" s="33" t="s">
        <v>2237</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7" t="s">
        <v>2238</v>
      </c>
      <c r="C1" s="367"/>
      <c r="D1" s="367"/>
      <c r="E1" s="367"/>
      <c r="F1" s="367"/>
      <c r="G1" s="367"/>
    </row>
    <row r="2" spans="1:7" x14ac:dyDescent="0.3">
      <c r="A2" t="s">
        <v>170</v>
      </c>
      <c r="B2" s="368" t="str">
        <f>Population!B3</f>
        <v>City of Tracy</v>
      </c>
      <c r="C2" s="368"/>
      <c r="D2" s="368" t="str">
        <f>Population!B4</f>
        <v>San Joaquin County</v>
      </c>
      <c r="E2" s="368"/>
      <c r="F2" s="368" t="s">
        <v>171</v>
      </c>
      <c r="G2" s="368"/>
    </row>
    <row r="3" spans="1:7" x14ac:dyDescent="0.3">
      <c r="A3" s="18"/>
      <c r="B3" s="18"/>
      <c r="C3" s="18"/>
      <c r="D3" s="18"/>
      <c r="E3" s="18"/>
      <c r="F3" s="18"/>
      <c r="G3" s="18"/>
    </row>
    <row r="4" spans="1:7" x14ac:dyDescent="0.3">
      <c r="A4" s="215" t="s">
        <v>2239</v>
      </c>
      <c r="B4" s="215"/>
      <c r="C4" s="215"/>
      <c r="D4" s="215"/>
      <c r="E4" s="215"/>
      <c r="F4" s="215"/>
      <c r="G4" s="215"/>
    </row>
    <row r="5" spans="1:7" x14ac:dyDescent="0.3">
      <c r="A5" t="s">
        <v>168</v>
      </c>
      <c r="B5" s="2">
        <f>VLOOKUP($B$2,'Ref. DC-1980(IPUMS)'!$E$1:$BV$784,4,FALSE)</f>
        <v>18428</v>
      </c>
      <c r="C5" s="27"/>
      <c r="D5" s="2">
        <v>347342</v>
      </c>
      <c r="E5" s="27" t="s">
        <v>170</v>
      </c>
      <c r="F5" s="2">
        <v>23667902</v>
      </c>
      <c r="G5" s="27"/>
    </row>
    <row r="6" spans="1:7" x14ac:dyDescent="0.3">
      <c r="A6" t="s">
        <v>2240</v>
      </c>
      <c r="B6" s="2">
        <f>VLOOKUP($B$2,'Ref. DC-1980(IPUMS)'!$E$1:$BV$784,5,FALSE)</f>
        <v>0</v>
      </c>
      <c r="C6" s="27" t="s">
        <v>170</v>
      </c>
      <c r="D6" s="2">
        <v>197052</v>
      </c>
      <c r="E6" s="27" t="s">
        <v>170</v>
      </c>
      <c r="F6" s="2">
        <v>19771903</v>
      </c>
      <c r="G6" s="27"/>
    </row>
    <row r="7" spans="1:7" x14ac:dyDescent="0.3">
      <c r="A7" t="s">
        <v>2241</v>
      </c>
      <c r="B7" s="2">
        <f>VLOOKUP($B$2,'Ref. DC-1980(IPUMS)'!$E$1:$BV$784,7,FALSE)</f>
        <v>0</v>
      </c>
      <c r="C7" s="27" t="s">
        <v>170</v>
      </c>
      <c r="D7" s="2">
        <v>61363</v>
      </c>
      <c r="E7" s="27" t="s">
        <v>170</v>
      </c>
      <c r="F7" s="2">
        <v>2060296</v>
      </c>
      <c r="G7" s="27"/>
    </row>
    <row r="8" spans="1:7" x14ac:dyDescent="0.3">
      <c r="A8" s="18"/>
      <c r="B8" s="18"/>
      <c r="C8" s="18"/>
      <c r="D8" s="18"/>
      <c r="E8" s="18"/>
      <c r="F8" s="18"/>
      <c r="G8" s="18"/>
    </row>
    <row r="9" spans="1:7" x14ac:dyDescent="0.3">
      <c r="A9" s="215" t="s">
        <v>2242</v>
      </c>
      <c r="B9" s="122"/>
      <c r="C9" s="122"/>
      <c r="D9" s="215"/>
      <c r="E9" s="215"/>
      <c r="F9" s="215"/>
      <c r="G9" s="215"/>
    </row>
    <row r="10" spans="1:7" x14ac:dyDescent="0.3">
      <c r="A10" t="s">
        <v>2212</v>
      </c>
      <c r="B10" s="2">
        <f>VLOOKUP($B$2,'Ref. DC-1980(IPUMS)'!$E$1:$BV$784,8,FALSE)</f>
        <v>6632</v>
      </c>
      <c r="C10" s="27" t="s">
        <v>170</v>
      </c>
      <c r="D10" s="2">
        <v>124626</v>
      </c>
      <c r="E10" s="27" t="s">
        <v>170</v>
      </c>
      <c r="F10" s="2">
        <v>8629866</v>
      </c>
      <c r="G10" s="27"/>
    </row>
    <row r="11" spans="1:7" x14ac:dyDescent="0.3">
      <c r="A11" s="18"/>
      <c r="B11" s="18"/>
      <c r="C11" s="18"/>
      <c r="D11" s="18"/>
      <c r="E11" s="18"/>
      <c r="F11" s="18"/>
      <c r="G11" s="18"/>
    </row>
    <row r="12" spans="1:7" x14ac:dyDescent="0.3">
      <c r="A12" s="215" t="s">
        <v>2243</v>
      </c>
      <c r="B12" s="122"/>
      <c r="C12" s="122"/>
      <c r="D12" s="215"/>
      <c r="E12" s="215"/>
      <c r="F12" s="215"/>
      <c r="G12" s="215"/>
    </row>
    <row r="13" spans="1:7" x14ac:dyDescent="0.3">
      <c r="A13" t="s">
        <v>2244</v>
      </c>
      <c r="B13" s="2">
        <f>VLOOKUP($B$2,'Ref. DC-1980(IPUMS)'!$E$1:$BV$784,8,FALSE)</f>
        <v>6632</v>
      </c>
      <c r="C13" s="27" t="s">
        <v>170</v>
      </c>
      <c r="D13" s="2">
        <v>124626</v>
      </c>
      <c r="E13" s="27" t="s">
        <v>170</v>
      </c>
      <c r="F13" s="2">
        <v>8629866</v>
      </c>
      <c r="G13" s="27"/>
    </row>
    <row r="14" spans="1:7" x14ac:dyDescent="0.3">
      <c r="A14" t="s">
        <v>2170</v>
      </c>
      <c r="B14" s="2">
        <f>VLOOKUP($B$2,'Ref. DC-1980(IPUMS)'!$E$1:$BV$784,10,FALSE)</f>
        <v>2691</v>
      </c>
      <c r="C14" s="27">
        <f>B14/B$13</f>
        <v>0.40575995174909529</v>
      </c>
      <c r="D14" s="2">
        <v>49481</v>
      </c>
      <c r="E14" s="27">
        <v>0.39703593150706917</v>
      </c>
      <c r="F14" s="2">
        <v>3804614</v>
      </c>
      <c r="G14" s="27">
        <v>0.44086594160326475</v>
      </c>
    </row>
    <row r="15" spans="1:7" x14ac:dyDescent="0.3">
      <c r="A15" t="s">
        <v>2179</v>
      </c>
      <c r="B15" s="2">
        <f>VLOOKUP($B$2,'Ref. DC-1980(IPUMS)'!$E$1:$BV$784,9,FALSE)</f>
        <v>3941</v>
      </c>
      <c r="C15" s="27">
        <f>B15/B$13</f>
        <v>0.59424004825090471</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4573</v>
      </c>
      <c r="B17" s="122"/>
      <c r="C17" s="122"/>
      <c r="D17" s="215"/>
      <c r="E17" s="215"/>
      <c r="F17" s="215"/>
      <c r="G17" s="215"/>
    </row>
    <row r="18" spans="1:7" x14ac:dyDescent="0.3">
      <c r="A18" t="s">
        <v>4574</v>
      </c>
      <c r="B18" s="15">
        <f>VLOOKUP($B$2,'Ref. DC-1980(IPUMS)'!$E$1:$BV$784,11,FALSE)</f>
        <v>60800</v>
      </c>
      <c r="C18" s="27" t="s">
        <v>170</v>
      </c>
      <c r="D18" s="15">
        <v>56400</v>
      </c>
      <c r="E18" s="27" t="s">
        <v>170</v>
      </c>
      <c r="F18" s="15">
        <v>84700</v>
      </c>
      <c r="G18" s="27"/>
    </row>
    <row r="19" spans="1:7" x14ac:dyDescent="0.3">
      <c r="A19" s="18"/>
      <c r="B19" s="18"/>
      <c r="C19" s="18"/>
      <c r="D19" s="18"/>
      <c r="E19" s="18"/>
      <c r="F19" s="18"/>
      <c r="G19" s="18"/>
    </row>
    <row r="20" spans="1:7" x14ac:dyDescent="0.3">
      <c r="A20" s="215" t="s">
        <v>2245</v>
      </c>
      <c r="B20" s="122"/>
      <c r="C20" s="122"/>
      <c r="D20" s="215"/>
      <c r="E20" s="215"/>
      <c r="F20" s="215"/>
      <c r="G20" s="215"/>
    </row>
    <row r="21" spans="1:7" x14ac:dyDescent="0.3">
      <c r="A21" t="s">
        <v>2246</v>
      </c>
      <c r="B21" s="2">
        <f>SUM(B22:B25)</f>
        <v>7144</v>
      </c>
      <c r="C21" s="27" t="s">
        <v>170</v>
      </c>
      <c r="D21" s="2">
        <v>135429</v>
      </c>
      <c r="E21" s="27" t="s">
        <v>170</v>
      </c>
      <c r="F21" s="2">
        <v>9220421</v>
      </c>
      <c r="G21" s="27"/>
    </row>
    <row r="22" spans="1:7" x14ac:dyDescent="0.3">
      <c r="A22" t="s">
        <v>2247</v>
      </c>
      <c r="B22" s="2">
        <f>VLOOKUP($B$2,'Ref. DC-1980(IPUMS)'!$E$1:$BV$784,12,FALSE)</f>
        <v>5625</v>
      </c>
      <c r="C22" s="27">
        <f>B22/B$21</f>
        <v>0.78737402015677493</v>
      </c>
      <c r="D22" s="2">
        <v>103973</v>
      </c>
      <c r="E22" s="27">
        <v>0.76773069283536022</v>
      </c>
      <c r="F22" s="2">
        <v>6439899</v>
      </c>
      <c r="G22" s="27">
        <v>0.69843871554238146</v>
      </c>
    </row>
    <row r="23" spans="1:7" x14ac:dyDescent="0.3">
      <c r="A23" t="s">
        <v>2248</v>
      </c>
      <c r="B23" s="2">
        <f>VLOOKUP($B$2,'Ref. DC-1980(IPUMS)'!$E$1:$BV$784,13,FALSE)</f>
        <v>679</v>
      </c>
      <c r="C23" s="27">
        <f t="shared" ref="C23:C25" si="0">B23/B$21</f>
        <v>9.5044792833146693E-2</v>
      </c>
      <c r="D23" s="2">
        <v>11740</v>
      </c>
      <c r="E23" s="27">
        <v>8.6687489385582114E-2</v>
      </c>
      <c r="F23" s="2">
        <v>1148225</v>
      </c>
      <c r="G23" s="27">
        <v>0.12453064778712382</v>
      </c>
    </row>
    <row r="24" spans="1:7" x14ac:dyDescent="0.3">
      <c r="A24" t="s">
        <v>2249</v>
      </c>
      <c r="B24" s="2">
        <f>VLOOKUP($B$2,'Ref. DC-1980(IPUMS)'!$E$1:$BV$784,14,FALSE)</f>
        <v>556</v>
      </c>
      <c r="C24" s="27">
        <f t="shared" si="0"/>
        <v>7.7827547592385221E-2</v>
      </c>
      <c r="D24" s="2">
        <v>13962</v>
      </c>
      <c r="E24" s="27">
        <v>0.10309461046009348</v>
      </c>
      <c r="F24" s="2">
        <v>1251049</v>
      </c>
      <c r="G24" s="27">
        <v>0.13568241623674235</v>
      </c>
    </row>
    <row r="25" spans="1:7" x14ac:dyDescent="0.3">
      <c r="A25" t="s">
        <v>2250</v>
      </c>
      <c r="B25" s="2">
        <f>VLOOKUP($B$2,'Ref. DC-1980(IPUMS)'!$E$1:$BV$784,15,FALSE)</f>
        <v>284</v>
      </c>
      <c r="C25" s="27">
        <f t="shared" si="0"/>
        <v>3.9753639417693172E-2</v>
      </c>
      <c r="D25" s="2">
        <v>5754</v>
      </c>
      <c r="E25" s="27">
        <v>4.2487207318964181E-2</v>
      </c>
      <c r="F25" s="2">
        <v>381248</v>
      </c>
      <c r="G25" s="27">
        <v>4.1348220433752428E-2</v>
      </c>
    </row>
    <row r="26" spans="1:7" x14ac:dyDescent="0.3">
      <c r="A26" s="18"/>
      <c r="B26" s="18"/>
      <c r="C26" s="18"/>
      <c r="D26" s="18"/>
      <c r="E26" s="18"/>
      <c r="F26" s="18"/>
      <c r="G26" s="18"/>
    </row>
    <row r="27" spans="1:7" x14ac:dyDescent="0.3">
      <c r="A27" s="215" t="s">
        <v>2251</v>
      </c>
      <c r="B27" s="122"/>
      <c r="C27" s="122"/>
      <c r="D27" s="215"/>
      <c r="E27" s="215"/>
      <c r="F27" s="215"/>
      <c r="G27" s="215"/>
    </row>
    <row r="28" spans="1:7" x14ac:dyDescent="0.3">
      <c r="A28" t="s">
        <v>2252</v>
      </c>
      <c r="B28" s="2">
        <f>SUM(B29,B35,B41,B47,B53)</f>
        <v>2624</v>
      </c>
      <c r="C28" s="27" t="s">
        <v>170</v>
      </c>
      <c r="D28" s="2">
        <v>46783</v>
      </c>
      <c r="E28" s="27" t="s">
        <v>170</v>
      </c>
      <c r="F28" s="2">
        <v>3707451</v>
      </c>
      <c r="G28" s="27"/>
    </row>
    <row r="29" spans="1:7" x14ac:dyDescent="0.3">
      <c r="A29" t="s">
        <v>2253</v>
      </c>
      <c r="B29" s="2">
        <f>SUM(B30:B34)</f>
        <v>700</v>
      </c>
      <c r="C29" s="27">
        <f>B29/B$28</f>
        <v>0.26676829268292684</v>
      </c>
      <c r="D29" s="2">
        <v>11500</v>
      </c>
      <c r="E29" s="27">
        <v>0.24581578778616164</v>
      </c>
      <c r="F29" s="2">
        <v>673157</v>
      </c>
      <c r="G29" s="27">
        <v>0.18156868425233402</v>
      </c>
    </row>
    <row r="30" spans="1:7" x14ac:dyDescent="0.3">
      <c r="A30" t="s">
        <v>2220</v>
      </c>
      <c r="B30" s="2">
        <f>VLOOKUP($B$2,'Ref. DC-1980(IPUMS)'!$E$1:$BV$784,19,FALSE)</f>
        <v>0</v>
      </c>
      <c r="C30" s="27">
        <f t="shared" ref="C30:C58" si="1">B30/B$28</f>
        <v>0</v>
      </c>
      <c r="D30" s="2">
        <v>228</v>
      </c>
      <c r="E30" s="27">
        <v>4.8735651839343355E-3</v>
      </c>
      <c r="F30" s="2">
        <v>11172</v>
      </c>
      <c r="G30" s="27">
        <v>3.0133911412450224E-3</v>
      </c>
    </row>
    <row r="31" spans="1:7" x14ac:dyDescent="0.3">
      <c r="A31" t="s">
        <v>2200</v>
      </c>
      <c r="B31" s="2">
        <f>VLOOKUP($B$2,'Ref. DC-1980(IPUMS)'!$E$1:$BV$784,20,FALSE)</f>
        <v>49</v>
      </c>
      <c r="C31" s="27">
        <f t="shared" si="1"/>
        <v>1.8673780487804877E-2</v>
      </c>
      <c r="D31" s="2">
        <v>544</v>
      </c>
      <c r="E31" s="27">
        <v>1.1628155526580168E-2</v>
      </c>
      <c r="F31" s="2">
        <v>21307</v>
      </c>
      <c r="G31" s="27">
        <v>5.7470752816422927E-3</v>
      </c>
    </row>
    <row r="32" spans="1:7" x14ac:dyDescent="0.3">
      <c r="A32" t="s">
        <v>2254</v>
      </c>
      <c r="B32" s="2">
        <f>VLOOKUP($B$2,'Ref. DC-1980(IPUMS)'!$E$1:$BV$784,21,FALSE)</f>
        <v>119</v>
      </c>
      <c r="C32" s="27">
        <f t="shared" si="1"/>
        <v>4.535060975609756E-2</v>
      </c>
      <c r="D32" s="2">
        <v>1385</v>
      </c>
      <c r="E32" s="27">
        <v>2.9604770963811641E-2</v>
      </c>
      <c r="F32" s="2">
        <v>43505</v>
      </c>
      <c r="G32" s="27">
        <v>1.1734477407793117E-2</v>
      </c>
    </row>
    <row r="33" spans="1:7" x14ac:dyDescent="0.3">
      <c r="A33" t="s">
        <v>2221</v>
      </c>
      <c r="B33" s="2">
        <f>VLOOKUP($B$2,'Ref. DC-1980(IPUMS)'!$E$1:$BV$784,22,FALSE)</f>
        <v>398</v>
      </c>
      <c r="C33" s="27">
        <f t="shared" si="1"/>
        <v>0.15167682926829268</v>
      </c>
      <c r="D33" s="2">
        <v>7768</v>
      </c>
      <c r="E33" s="27">
        <v>0.16604322082807857</v>
      </c>
      <c r="F33" s="2">
        <v>502074</v>
      </c>
      <c r="G33" s="27">
        <v>0.1354229631086156</v>
      </c>
    </row>
    <row r="34" spans="1:7" x14ac:dyDescent="0.3">
      <c r="A34" t="s">
        <v>2206</v>
      </c>
      <c r="B34" s="2">
        <f>VLOOKUP($B$2,'Ref. DC-1980(IPUMS)'!$E$1:$BV$784,23,FALSE)</f>
        <v>134</v>
      </c>
      <c r="C34" s="27">
        <f t="shared" si="1"/>
        <v>5.1067073170731704E-2</v>
      </c>
      <c r="D34" s="2">
        <v>1575</v>
      </c>
      <c r="E34" s="27">
        <v>3.3666075283756917E-2</v>
      </c>
      <c r="F34" s="2">
        <v>95099</v>
      </c>
      <c r="G34" s="27">
        <v>2.5650777313037987E-2</v>
      </c>
    </row>
    <row r="35" spans="1:7" x14ac:dyDescent="0.3">
      <c r="A35" t="s">
        <v>2255</v>
      </c>
      <c r="B35" s="2">
        <f>SUM(B36:B40)</f>
        <v>516</v>
      </c>
      <c r="C35" s="27">
        <f t="shared" si="1"/>
        <v>0.19664634146341464</v>
      </c>
      <c r="D35" s="2">
        <v>12021</v>
      </c>
      <c r="E35" s="27">
        <v>0.25695231173716948</v>
      </c>
      <c r="F35" s="2">
        <v>794588</v>
      </c>
      <c r="G35" s="27">
        <v>0.21432191551553884</v>
      </c>
    </row>
    <row r="36" spans="1:7" x14ac:dyDescent="0.3">
      <c r="A36" t="s">
        <v>2220</v>
      </c>
      <c r="B36" s="2">
        <f>VLOOKUP($B$2,'Ref. DC-1980(IPUMS)'!$E$1:$BV$784,24,FALSE)</f>
        <v>79</v>
      </c>
      <c r="C36" s="27">
        <f t="shared" si="1"/>
        <v>3.010670731707317E-2</v>
      </c>
      <c r="D36" s="2">
        <v>1224</v>
      </c>
      <c r="E36" s="27">
        <v>2.6163349934805378E-2</v>
      </c>
      <c r="F36" s="2">
        <v>47871</v>
      </c>
      <c r="G36" s="27">
        <v>1.2912105918594744E-2</v>
      </c>
    </row>
    <row r="37" spans="1:7" x14ac:dyDescent="0.3">
      <c r="A37" t="s">
        <v>2200</v>
      </c>
      <c r="B37" s="2">
        <f>VLOOKUP($B$2,'Ref. DC-1980(IPUMS)'!$E$1:$BV$784,25,FALSE)</f>
        <v>78</v>
      </c>
      <c r="C37" s="27">
        <f t="shared" si="1"/>
        <v>2.972560975609756E-2</v>
      </c>
      <c r="D37" s="2">
        <v>1464</v>
      </c>
      <c r="E37" s="27">
        <v>3.1293418549473102E-2</v>
      </c>
      <c r="F37" s="2">
        <v>60871</v>
      </c>
      <c r="G37" s="27">
        <v>1.6418558195374664E-2</v>
      </c>
    </row>
    <row r="38" spans="1:7" x14ac:dyDescent="0.3">
      <c r="A38" t="s">
        <v>2254</v>
      </c>
      <c r="B38" s="2">
        <f>VLOOKUP($B$2,'Ref. DC-1980(IPUMS)'!$E$1:$BV$784,26,FALSE)</f>
        <v>132</v>
      </c>
      <c r="C38" s="27">
        <f t="shared" si="1"/>
        <v>5.0304878048780491E-2</v>
      </c>
      <c r="D38" s="2">
        <v>3653</v>
      </c>
      <c r="E38" s="27">
        <v>7.8083919372421609E-2</v>
      </c>
      <c r="F38" s="2">
        <v>183326</v>
      </c>
      <c r="G38" s="27">
        <v>4.9447990007150465E-2</v>
      </c>
    </row>
    <row r="39" spans="1:7" x14ac:dyDescent="0.3">
      <c r="A39" t="s">
        <v>2221</v>
      </c>
      <c r="B39" s="2">
        <f>VLOOKUP($B$2,'Ref. DC-1980(IPUMS)'!$E$1:$BV$784,27,FALSE)</f>
        <v>217</v>
      </c>
      <c r="C39" s="27">
        <f t="shared" si="1"/>
        <v>8.2698170731707321E-2</v>
      </c>
      <c r="D39" s="2">
        <v>5307</v>
      </c>
      <c r="E39" s="27">
        <v>0.11343864224183998</v>
      </c>
      <c r="F39" s="2">
        <v>481852</v>
      </c>
      <c r="G39" s="27">
        <v>0.12996854172853531</v>
      </c>
    </row>
    <row r="40" spans="1:7" x14ac:dyDescent="0.3">
      <c r="A40" t="s">
        <v>2206</v>
      </c>
      <c r="B40" s="2">
        <f>VLOOKUP($B$2,'Ref. DC-1980(IPUMS)'!$E$1:$BV$784,28,FALSE)</f>
        <v>10</v>
      </c>
      <c r="C40" s="27">
        <f t="shared" si="1"/>
        <v>3.8109756097560975E-3</v>
      </c>
      <c r="D40" s="2">
        <v>373</v>
      </c>
      <c r="E40" s="27">
        <v>7.9729816386294172E-3</v>
      </c>
      <c r="F40" s="2">
        <v>20668</v>
      </c>
      <c r="G40" s="27">
        <v>5.5747196658836491E-3</v>
      </c>
    </row>
    <row r="41" spans="1:7" x14ac:dyDescent="0.3">
      <c r="A41" t="s">
        <v>2256</v>
      </c>
      <c r="B41" s="2">
        <f>SUM(B42:B46)</f>
        <v>660</v>
      </c>
      <c r="C41" s="27">
        <f t="shared" si="1"/>
        <v>0.25152439024390244</v>
      </c>
      <c r="D41" s="2">
        <v>8797</v>
      </c>
      <c r="E41" s="27">
        <v>0.18803839001346642</v>
      </c>
      <c r="F41" s="2">
        <v>731430</v>
      </c>
      <c r="G41" s="27">
        <v>0.19728649144654911</v>
      </c>
    </row>
    <row r="42" spans="1:7" x14ac:dyDescent="0.3">
      <c r="A42" t="s">
        <v>2220</v>
      </c>
      <c r="B42" s="2">
        <f>VLOOKUP($B$2,'Ref. DC-1980(IPUMS)'!$E$1:$BV$784,29,FALSE)</f>
        <v>219</v>
      </c>
      <c r="C42" s="27">
        <f t="shared" si="1"/>
        <v>8.3460365853658541E-2</v>
      </c>
      <c r="D42" s="2">
        <v>2903</v>
      </c>
      <c r="E42" s="27">
        <v>6.2052454951584977E-2</v>
      </c>
      <c r="F42" s="2">
        <v>139380</v>
      </c>
      <c r="G42" s="27">
        <v>3.7594562949045042E-2</v>
      </c>
    </row>
    <row r="43" spans="1:7" x14ac:dyDescent="0.3">
      <c r="A43" t="s">
        <v>2200</v>
      </c>
      <c r="B43" s="2">
        <f>VLOOKUP($B$2,'Ref. DC-1980(IPUMS)'!$E$1:$BV$784,30,FALSE)</f>
        <v>183</v>
      </c>
      <c r="C43" s="27">
        <f t="shared" si="1"/>
        <v>6.9740853658536592E-2</v>
      </c>
      <c r="D43" s="2">
        <v>1980</v>
      </c>
      <c r="E43" s="27">
        <v>4.2323066071008698E-2</v>
      </c>
      <c r="F43" s="2">
        <v>145967</v>
      </c>
      <c r="G43" s="27">
        <v>3.9371255344979608E-2</v>
      </c>
    </row>
    <row r="44" spans="1:7" x14ac:dyDescent="0.3">
      <c r="A44" t="s">
        <v>2254</v>
      </c>
      <c r="B44" s="2">
        <f>VLOOKUP($B$2,'Ref. DC-1980(IPUMS)'!$E$1:$BV$784,31,FALSE)</f>
        <v>172</v>
      </c>
      <c r="C44" s="27">
        <f t="shared" si="1"/>
        <v>6.5548780487804881E-2</v>
      </c>
      <c r="D44" s="2">
        <v>2673</v>
      </c>
      <c r="E44" s="27">
        <v>5.7136139195861746E-2</v>
      </c>
      <c r="F44" s="2">
        <v>257390</v>
      </c>
      <c r="G44" s="27">
        <v>6.9425057809260324E-2</v>
      </c>
    </row>
    <row r="45" spans="1:7" x14ac:dyDescent="0.3">
      <c r="A45" t="s">
        <v>2221</v>
      </c>
      <c r="B45" s="2">
        <f>VLOOKUP($B$2,'Ref. DC-1980(IPUMS)'!$E$1:$BV$784,32,FALSE)</f>
        <v>77</v>
      </c>
      <c r="C45" s="27">
        <f t="shared" si="1"/>
        <v>2.934451219512195E-2</v>
      </c>
      <c r="D45" s="2">
        <v>945</v>
      </c>
      <c r="E45" s="27">
        <v>2.0199645170254153E-2</v>
      </c>
      <c r="F45" s="2">
        <v>172397</v>
      </c>
      <c r="G45" s="27">
        <v>4.6500142550771409E-2</v>
      </c>
    </row>
    <row r="46" spans="1:7" x14ac:dyDescent="0.3">
      <c r="A46" t="s">
        <v>2206</v>
      </c>
      <c r="B46" s="2">
        <f>VLOOKUP($B$2,'Ref. DC-1980(IPUMS)'!$E$1:$BV$784,33,FALSE)</f>
        <v>9</v>
      </c>
      <c r="C46" s="27">
        <f t="shared" si="1"/>
        <v>3.4298780487804878E-3</v>
      </c>
      <c r="D46" s="2">
        <v>296</v>
      </c>
      <c r="E46" s="27">
        <v>6.3270846247568558E-3</v>
      </c>
      <c r="F46" s="2">
        <v>16296</v>
      </c>
      <c r="G46" s="27">
        <v>4.3954727924927399E-3</v>
      </c>
    </row>
    <row r="47" spans="1:7" x14ac:dyDescent="0.3">
      <c r="A47" t="s">
        <v>2257</v>
      </c>
      <c r="B47" s="2">
        <f>SUM(B48:B52)</f>
        <v>301</v>
      </c>
      <c r="C47" s="27">
        <f t="shared" si="1"/>
        <v>0.11471036585365854</v>
      </c>
      <c r="D47" s="2">
        <v>6249</v>
      </c>
      <c r="E47" s="27">
        <v>0.13357416155441079</v>
      </c>
      <c r="F47" s="2">
        <v>550966</v>
      </c>
      <c r="G47" s="27">
        <v>0.14861046039448667</v>
      </c>
    </row>
    <row r="48" spans="1:7" x14ac:dyDescent="0.3">
      <c r="A48" t="s">
        <v>2220</v>
      </c>
      <c r="B48" s="2">
        <f>VLOOKUP($B$2,'Ref. DC-1980(IPUMS)'!$E$1:$BV$784,34,FALSE)</f>
        <v>207</v>
      </c>
      <c r="C48" s="27">
        <f t="shared" si="1"/>
        <v>7.888719512195122E-2</v>
      </c>
      <c r="D48" s="2">
        <v>3731</v>
      </c>
      <c r="E48" s="27">
        <v>7.9751191672188609E-2</v>
      </c>
      <c r="F48" s="2">
        <v>230302</v>
      </c>
      <c r="G48" s="27">
        <v>6.211869017284382E-2</v>
      </c>
    </row>
    <row r="49" spans="1:7" x14ac:dyDescent="0.3">
      <c r="A49" t="s">
        <v>2200</v>
      </c>
      <c r="B49" s="2">
        <f>VLOOKUP($B$2,'Ref. DC-1980(IPUMS)'!$E$1:$BV$784,35,FALSE)</f>
        <v>37</v>
      </c>
      <c r="C49" s="27">
        <f t="shared" si="1"/>
        <v>1.4100609756097561E-2</v>
      </c>
      <c r="D49" s="2">
        <v>1390</v>
      </c>
      <c r="E49" s="27">
        <v>2.9711647393283885E-2</v>
      </c>
      <c r="F49" s="2">
        <v>137522</v>
      </c>
      <c r="G49" s="27">
        <v>3.709341000056373E-2</v>
      </c>
    </row>
    <row r="50" spans="1:7" x14ac:dyDescent="0.3">
      <c r="A50" t="s">
        <v>2254</v>
      </c>
      <c r="B50" s="2">
        <f>VLOOKUP($B$2,'Ref. DC-1980(IPUMS)'!$E$1:$BV$784,36,FALSE)</f>
        <v>37</v>
      </c>
      <c r="C50" s="27">
        <f t="shared" si="1"/>
        <v>1.4100609756097561E-2</v>
      </c>
      <c r="D50" s="2">
        <v>795</v>
      </c>
      <c r="E50" s="27">
        <v>1.6993352286086828E-2</v>
      </c>
      <c r="F50" s="2">
        <v>129365</v>
      </c>
      <c r="G50" s="27">
        <v>3.4893246060433432E-2</v>
      </c>
    </row>
    <row r="51" spans="1:7" x14ac:dyDescent="0.3">
      <c r="A51" t="s">
        <v>2221</v>
      </c>
      <c r="B51" s="2">
        <f>VLOOKUP($B$2,'Ref. DC-1980(IPUMS)'!$E$1:$BV$784,37,FALSE)</f>
        <v>13</v>
      </c>
      <c r="C51" s="27">
        <f t="shared" si="1"/>
        <v>4.9542682926829269E-3</v>
      </c>
      <c r="D51" s="2">
        <v>65</v>
      </c>
      <c r="E51" s="27">
        <v>1.3893935831391746E-3</v>
      </c>
      <c r="F51" s="2">
        <v>42922</v>
      </c>
      <c r="G51" s="27">
        <v>1.1577226509534449E-2</v>
      </c>
    </row>
    <row r="52" spans="1:7" x14ac:dyDescent="0.3">
      <c r="A52" t="s">
        <v>2206</v>
      </c>
      <c r="B52" s="2">
        <f>VLOOKUP($B$2,'Ref. DC-1980(IPUMS)'!$E$1:$BV$784,38,FALSE)</f>
        <v>7</v>
      </c>
      <c r="C52" s="27">
        <f t="shared" si="1"/>
        <v>2.6676829268292685E-3</v>
      </c>
      <c r="D52" s="2">
        <v>268</v>
      </c>
      <c r="E52" s="27">
        <v>5.7285766197122884E-3</v>
      </c>
      <c r="F52" s="2">
        <v>10855</v>
      </c>
      <c r="G52" s="27">
        <v>2.9278876511112354E-3</v>
      </c>
    </row>
    <row r="53" spans="1:7" x14ac:dyDescent="0.3">
      <c r="A53" t="s">
        <v>2258</v>
      </c>
      <c r="B53" s="2">
        <f>SUM(B54:B58)</f>
        <v>447</v>
      </c>
      <c r="C53" s="27">
        <f t="shared" si="1"/>
        <v>0.17035060975609756</v>
      </c>
      <c r="D53" s="2">
        <v>8216</v>
      </c>
      <c r="E53" s="27">
        <v>0.17561934890879166</v>
      </c>
      <c r="F53" s="2">
        <v>957310</v>
      </c>
      <c r="G53" s="27">
        <v>0.25821244839109136</v>
      </c>
    </row>
    <row r="54" spans="1:7" x14ac:dyDescent="0.3">
      <c r="A54" t="s">
        <v>2220</v>
      </c>
      <c r="B54" s="2">
        <f>VLOOKUP($B$2,'Ref. DC-1980(IPUMS)'!$E$1:$BV$784,39,FALSE)</f>
        <v>370</v>
      </c>
      <c r="C54" s="27">
        <f t="shared" si="1"/>
        <v>0.1410060975609756</v>
      </c>
      <c r="D54" s="2">
        <v>7159</v>
      </c>
      <c r="E54" s="27">
        <v>0.15302567171835924</v>
      </c>
      <c r="F54" s="2">
        <v>707802</v>
      </c>
      <c r="G54" s="27">
        <v>0.1909133795699525</v>
      </c>
    </row>
    <row r="55" spans="1:7" x14ac:dyDescent="0.3">
      <c r="A55" t="s">
        <v>2200</v>
      </c>
      <c r="B55" s="2">
        <f>VLOOKUP($B$2,'Ref. DC-1980(IPUMS)'!$E$1:$BV$784,40,FALSE)</f>
        <v>73</v>
      </c>
      <c r="C55" s="27">
        <f t="shared" si="1"/>
        <v>2.7820121951219513E-2</v>
      </c>
      <c r="D55" s="2">
        <v>576</v>
      </c>
      <c r="E55" s="27">
        <v>1.2312164675202531E-2</v>
      </c>
      <c r="F55" s="2">
        <v>142527</v>
      </c>
      <c r="G55" s="27">
        <v>3.8443394127123998E-2</v>
      </c>
    </row>
    <row r="56" spans="1:7" x14ac:dyDescent="0.3">
      <c r="A56" t="s">
        <v>2254</v>
      </c>
      <c r="B56" s="2">
        <f>VLOOKUP($B$2,'Ref. DC-1980(IPUMS)'!$E$1:$BV$784,41,FALSE)</f>
        <v>0</v>
      </c>
      <c r="C56" s="27">
        <f t="shared" si="1"/>
        <v>0</v>
      </c>
      <c r="D56" s="2">
        <v>171</v>
      </c>
      <c r="E56" s="27">
        <v>3.6551738879507514E-3</v>
      </c>
      <c r="F56" s="2">
        <v>81086</v>
      </c>
      <c r="G56" s="27">
        <v>2.1871091485767446E-2</v>
      </c>
    </row>
    <row r="57" spans="1:7" x14ac:dyDescent="0.3">
      <c r="A57" t="s">
        <v>2221</v>
      </c>
      <c r="B57" s="2">
        <f>VLOOKUP($B$2,'Ref. DC-1980(IPUMS)'!$E$1:$BV$784,42,FALSE)</f>
        <v>0</v>
      </c>
      <c r="C57" s="27">
        <f t="shared" si="1"/>
        <v>0</v>
      </c>
      <c r="D57" s="2">
        <v>15</v>
      </c>
      <c r="E57" s="27">
        <v>3.2062928841673256E-4</v>
      </c>
      <c r="F57" s="2">
        <v>5773</v>
      </c>
      <c r="G57" s="27">
        <v>1.5571345379884994E-3</v>
      </c>
    </row>
    <row r="58" spans="1:7" x14ac:dyDescent="0.3">
      <c r="A58" t="s">
        <v>2206</v>
      </c>
      <c r="B58" s="2">
        <f>VLOOKUP($B$2,'Ref. DC-1980(IPUMS)'!$E$1:$BV$784,43,FALSE)</f>
        <v>4</v>
      </c>
      <c r="C58" s="27">
        <f t="shared" si="1"/>
        <v>1.5243902439024391E-3</v>
      </c>
      <c r="D58" s="2">
        <v>295</v>
      </c>
      <c r="E58" s="27">
        <v>6.3057093388624074E-3</v>
      </c>
      <c r="F58" s="2">
        <v>20122</v>
      </c>
      <c r="G58" s="27">
        <v>5.4274486702588923E-3</v>
      </c>
    </row>
    <row r="59" spans="1:7" x14ac:dyDescent="0.3">
      <c r="A59" s="18"/>
      <c r="B59" s="18"/>
      <c r="C59" s="18"/>
      <c r="D59" s="18"/>
      <c r="E59" s="18"/>
      <c r="F59" s="18"/>
      <c r="G59" s="18"/>
    </row>
    <row r="60" spans="1:7" x14ac:dyDescent="0.3">
      <c r="A60" s="215" t="s">
        <v>2259</v>
      </c>
      <c r="B60" s="122"/>
      <c r="C60" s="122"/>
      <c r="D60" s="215"/>
      <c r="E60" s="215"/>
      <c r="F60" s="215"/>
      <c r="G60" s="215"/>
    </row>
    <row r="61" spans="1:7" x14ac:dyDescent="0.3">
      <c r="A61" t="s">
        <v>2260</v>
      </c>
      <c r="B61" s="2">
        <f>SUM(B62:B63)</f>
        <v>470</v>
      </c>
      <c r="C61" t="s">
        <v>170</v>
      </c>
      <c r="D61" s="2">
        <v>431</v>
      </c>
      <c r="E61" s="27" t="s">
        <v>170</v>
      </c>
      <c r="F61" s="2">
        <v>509</v>
      </c>
      <c r="G61" s="27"/>
    </row>
    <row r="62" spans="1:7" x14ac:dyDescent="0.3">
      <c r="A62" t="s">
        <v>2261</v>
      </c>
      <c r="B62" s="2">
        <f>VLOOKUP($B$2,'Ref. DC-1980(IPUMS)'!$E$1:$BV$784,44,FALSE)</f>
        <v>377</v>
      </c>
      <c r="C62" s="305">
        <f>B62/B$61</f>
        <v>0.80212765957446808</v>
      </c>
      <c r="D62" s="2">
        <v>340</v>
      </c>
      <c r="E62" s="27">
        <v>0.78886310904872392</v>
      </c>
      <c r="F62" s="2">
        <v>411</v>
      </c>
      <c r="G62" s="27">
        <v>0.80746561886051083</v>
      </c>
    </row>
    <row r="63" spans="1:7" x14ac:dyDescent="0.3">
      <c r="A63" t="s">
        <v>2262</v>
      </c>
      <c r="B63" s="2">
        <f>VLOOKUP($B$2,'Ref. DC-1980(IPUMS)'!$E$1:$BV$784,45,FALSE)</f>
        <v>93</v>
      </c>
      <c r="C63" s="305">
        <f>B63/B$61</f>
        <v>0.19787234042553192</v>
      </c>
      <c r="D63" s="2">
        <v>91</v>
      </c>
      <c r="E63" s="27">
        <v>0.21113689095127611</v>
      </c>
      <c r="F63" s="2">
        <v>98</v>
      </c>
      <c r="G63" s="27">
        <v>0.1925343811394892</v>
      </c>
    </row>
    <row r="64" spans="1:7" x14ac:dyDescent="0.3">
      <c r="A64" s="18"/>
      <c r="B64" s="18"/>
      <c r="C64" s="18"/>
      <c r="D64" s="18"/>
      <c r="E64" s="18"/>
      <c r="F64" s="18"/>
      <c r="G64" s="18"/>
    </row>
    <row r="65" spans="1:7" x14ac:dyDescent="0.3">
      <c r="A65" s="215" t="s">
        <v>2263</v>
      </c>
      <c r="B65" s="122"/>
      <c r="C65" s="122"/>
      <c r="D65" s="215"/>
      <c r="E65" s="215"/>
      <c r="F65" s="215"/>
      <c r="G65" s="215"/>
    </row>
    <row r="66" spans="1:7" x14ac:dyDescent="0.3">
      <c r="A66" t="s">
        <v>2260</v>
      </c>
      <c r="B66" s="2">
        <f>SUM(B67,B73,B79,B85,B91)</f>
        <v>3437</v>
      </c>
      <c r="C66" s="27" t="s">
        <v>170</v>
      </c>
      <c r="D66" s="2">
        <v>61374</v>
      </c>
      <c r="E66" s="27" t="s">
        <v>170</v>
      </c>
      <c r="F66" s="2">
        <v>3831493</v>
      </c>
      <c r="G66" s="27"/>
    </row>
    <row r="67" spans="1:7" x14ac:dyDescent="0.3">
      <c r="A67" t="s">
        <v>2253</v>
      </c>
      <c r="B67" s="2">
        <f>SUM(B68:B72)</f>
        <v>264</v>
      </c>
      <c r="C67" s="27">
        <f>B67/B$66</f>
        <v>7.6811172534186789E-2</v>
      </c>
      <c r="D67" s="2">
        <v>4595</v>
      </c>
      <c r="E67" s="27">
        <v>7.486883696679375E-2</v>
      </c>
      <c r="F67" s="2">
        <v>219034</v>
      </c>
      <c r="G67" s="27">
        <v>5.7166749358539867E-2</v>
      </c>
    </row>
    <row r="68" spans="1:7" x14ac:dyDescent="0.3">
      <c r="A68" t="s">
        <v>2220</v>
      </c>
      <c r="B68" s="2">
        <f>VLOOKUP($B$2,'Ref. DC-1980(IPUMS)'!$E$1:$BV$784,46,FALSE)</f>
        <v>54</v>
      </c>
      <c r="C68" s="27">
        <f t="shared" ref="C68:C96" si="2">B68/B$66</f>
        <v>1.571137620017457E-2</v>
      </c>
      <c r="D68" s="2">
        <v>896</v>
      </c>
      <c r="E68" s="27">
        <v>1.459901586991234E-2</v>
      </c>
      <c r="F68" s="2">
        <v>29306</v>
      </c>
      <c r="G68" s="27">
        <v>7.6487155268194409E-3</v>
      </c>
    </row>
    <row r="69" spans="1:7" x14ac:dyDescent="0.3">
      <c r="A69" t="s">
        <v>2200</v>
      </c>
      <c r="B69" s="2">
        <f>VLOOKUP($B$2,'Ref. DC-1980(IPUMS)'!$E$1:$BV$784,47,FALSE)</f>
        <v>12</v>
      </c>
      <c r="C69" s="27">
        <f t="shared" si="2"/>
        <v>3.4914169333721268E-3</v>
      </c>
      <c r="D69" s="2">
        <v>395</v>
      </c>
      <c r="E69" s="27">
        <v>6.4359500765796595E-3</v>
      </c>
      <c r="F69" s="2">
        <v>18456</v>
      </c>
      <c r="G69" s="27">
        <v>4.8169212367085105E-3</v>
      </c>
    </row>
    <row r="70" spans="1:7" x14ac:dyDescent="0.3">
      <c r="A70" t="s">
        <v>2254</v>
      </c>
      <c r="B70" s="2">
        <f>VLOOKUP($B$2,'Ref. DC-1980(IPUMS)'!$E$1:$BV$784,48,FALSE)</f>
        <v>37</v>
      </c>
      <c r="C70" s="27">
        <f t="shared" si="2"/>
        <v>1.0765202211230724E-2</v>
      </c>
      <c r="D70" s="2">
        <v>670</v>
      </c>
      <c r="E70" s="27">
        <v>1.0916674813438915E-2</v>
      </c>
      <c r="F70" s="2">
        <v>25767</v>
      </c>
      <c r="G70" s="27">
        <v>6.7250546979989263E-3</v>
      </c>
    </row>
    <row r="71" spans="1:7" x14ac:dyDescent="0.3">
      <c r="A71" t="s">
        <v>2221</v>
      </c>
      <c r="B71" s="2">
        <f>VLOOKUP($B$2,'Ref. DC-1980(IPUMS)'!$E$1:$BV$784,49,FALSE)</f>
        <v>146</v>
      </c>
      <c r="C71" s="27">
        <f t="shared" si="2"/>
        <v>4.2478906022694211E-2</v>
      </c>
      <c r="D71" s="2">
        <v>2124</v>
      </c>
      <c r="E71" s="27">
        <v>3.4607488513051128E-2</v>
      </c>
      <c r="F71" s="2">
        <v>114601</v>
      </c>
      <c r="G71" s="27">
        <v>2.9910272575207626E-2</v>
      </c>
    </row>
    <row r="72" spans="1:7" x14ac:dyDescent="0.3">
      <c r="A72" t="s">
        <v>2206</v>
      </c>
      <c r="B72" s="2">
        <f>VLOOKUP($B$2,'Ref. DC-1980(IPUMS)'!$E$1:$BV$784,50,FALSE)</f>
        <v>15</v>
      </c>
      <c r="C72" s="27">
        <f t="shared" si="2"/>
        <v>4.3642711667151585E-3</v>
      </c>
      <c r="D72" s="2">
        <v>510</v>
      </c>
      <c r="E72" s="27">
        <v>8.3097076938117125E-3</v>
      </c>
      <c r="F72" s="2">
        <v>30904</v>
      </c>
      <c r="G72" s="27">
        <v>8.0657853218053643E-3</v>
      </c>
    </row>
    <row r="73" spans="1:7" x14ac:dyDescent="0.3">
      <c r="A73" t="s">
        <v>2255</v>
      </c>
      <c r="B73" s="2">
        <f>SUM(B74:B78)</f>
        <v>335</v>
      </c>
      <c r="C73" s="27">
        <f t="shared" si="2"/>
        <v>9.7468722723305201E-2</v>
      </c>
      <c r="D73" s="2">
        <v>7168</v>
      </c>
      <c r="E73" s="27">
        <v>0.11679212695929872</v>
      </c>
      <c r="F73" s="2">
        <v>332591</v>
      </c>
      <c r="G73" s="27">
        <v>8.6804543294219771E-2</v>
      </c>
    </row>
    <row r="74" spans="1:7" x14ac:dyDescent="0.3">
      <c r="A74" t="s">
        <v>2220</v>
      </c>
      <c r="B74" s="2">
        <f>VLOOKUP($B$2,'Ref. DC-1980(IPUMS)'!$E$1:$BV$784,51,FALSE)</f>
        <v>180</v>
      </c>
      <c r="C74" s="27">
        <f t="shared" si="2"/>
        <v>5.2371254000581902E-2</v>
      </c>
      <c r="D74" s="2">
        <v>3698</v>
      </c>
      <c r="E74" s="27">
        <v>6.0253527552383744E-2</v>
      </c>
      <c r="F74" s="2">
        <v>144315</v>
      </c>
      <c r="G74" s="27">
        <v>3.7665474007129857E-2</v>
      </c>
    </row>
    <row r="75" spans="1:7" x14ac:dyDescent="0.3">
      <c r="A75" t="s">
        <v>2200</v>
      </c>
      <c r="B75" s="2">
        <f>VLOOKUP($B$2,'Ref. DC-1980(IPUMS)'!$E$1:$BV$784,52,FALSE)</f>
        <v>74</v>
      </c>
      <c r="C75" s="27">
        <f t="shared" si="2"/>
        <v>2.1530404422461447E-2</v>
      </c>
      <c r="D75" s="2">
        <v>661</v>
      </c>
      <c r="E75" s="27">
        <v>1.0770032912959885E-2</v>
      </c>
      <c r="F75" s="2">
        <v>31203</v>
      </c>
      <c r="G75" s="27">
        <v>8.1438227865743198E-3</v>
      </c>
    </row>
    <row r="76" spans="1:7" x14ac:dyDescent="0.3">
      <c r="A76" t="s">
        <v>2254</v>
      </c>
      <c r="B76" s="2">
        <f>VLOOKUP($B$2,'Ref. DC-1980(IPUMS)'!$E$1:$BV$784,53,FALSE)</f>
        <v>8</v>
      </c>
      <c r="C76" s="27">
        <f t="shared" si="2"/>
        <v>2.3276112889147513E-3</v>
      </c>
      <c r="D76" s="2">
        <v>983</v>
      </c>
      <c r="E76" s="27">
        <v>1.6016554241209634E-2</v>
      </c>
      <c r="F76" s="2">
        <v>46361</v>
      </c>
      <c r="G76" s="27">
        <v>1.2099982957035287E-2</v>
      </c>
    </row>
    <row r="77" spans="1:7" x14ac:dyDescent="0.3">
      <c r="A77" t="s">
        <v>2221</v>
      </c>
      <c r="B77" s="2">
        <f>VLOOKUP($B$2,'Ref. DC-1980(IPUMS)'!$E$1:$BV$784,54,FALSE)</f>
        <v>73</v>
      </c>
      <c r="C77" s="27">
        <f t="shared" si="2"/>
        <v>2.1239453011347106E-2</v>
      </c>
      <c r="D77" s="2">
        <v>1826</v>
      </c>
      <c r="E77" s="27">
        <v>2.9752012252745461E-2</v>
      </c>
      <c r="F77" s="2">
        <v>110712</v>
      </c>
      <c r="G77" s="27">
        <v>2.889526354348031E-2</v>
      </c>
    </row>
    <row r="78" spans="1:7" x14ac:dyDescent="0.3">
      <c r="A78" t="s">
        <v>2206</v>
      </c>
      <c r="B78" s="2">
        <f>VLOOKUP($B$2,'Ref. DC-1980(IPUMS)'!$E$1:$BV$784,55,FALSE)</f>
        <v>0</v>
      </c>
      <c r="C78" s="27">
        <f t="shared" si="2"/>
        <v>0</v>
      </c>
      <c r="D78" s="2">
        <v>0</v>
      </c>
      <c r="E78" s="27">
        <v>0</v>
      </c>
      <c r="F78" s="2">
        <v>0</v>
      </c>
      <c r="G78" s="27">
        <v>0</v>
      </c>
    </row>
    <row r="79" spans="1:7" x14ac:dyDescent="0.3">
      <c r="A79" t="s">
        <v>2256</v>
      </c>
      <c r="B79" s="2">
        <f>SUM(B80:B84)</f>
        <v>414</v>
      </c>
      <c r="C79" s="27">
        <f t="shared" si="2"/>
        <v>0.12045388420133837</v>
      </c>
      <c r="D79" s="2">
        <v>7679</v>
      </c>
      <c r="E79" s="27">
        <v>0.12511812819760812</v>
      </c>
      <c r="F79" s="2">
        <v>390533</v>
      </c>
      <c r="G79" s="27">
        <v>0.10192710778800848</v>
      </c>
    </row>
    <row r="80" spans="1:7" x14ac:dyDescent="0.3">
      <c r="A80" t="s">
        <v>2220</v>
      </c>
      <c r="B80" s="2">
        <f>VLOOKUP($B$2,'Ref. DC-1980(IPUMS)'!$E$1:$BV$784,56,FALSE)</f>
        <v>228</v>
      </c>
      <c r="C80" s="27">
        <f t="shared" si="2"/>
        <v>6.6336921734070409E-2</v>
      </c>
      <c r="D80" s="2">
        <v>4514</v>
      </c>
      <c r="E80" s="27">
        <v>7.3549059862482488E-2</v>
      </c>
      <c r="F80" s="2">
        <v>195755</v>
      </c>
      <c r="G80" s="27">
        <v>5.1091049885775598E-2</v>
      </c>
    </row>
    <row r="81" spans="1:7" x14ac:dyDescent="0.3">
      <c r="A81" t="s">
        <v>2200</v>
      </c>
      <c r="B81" s="2">
        <f>VLOOKUP($B$2,'Ref. DC-1980(IPUMS)'!$E$1:$BV$784,57,FALSE)</f>
        <v>41</v>
      </c>
      <c r="C81" s="27">
        <f t="shared" si="2"/>
        <v>1.19290078556881E-2</v>
      </c>
      <c r="D81" s="2">
        <v>666</v>
      </c>
      <c r="E81" s="27">
        <v>1.0851500635448236E-2</v>
      </c>
      <c r="F81" s="2">
        <v>41110</v>
      </c>
      <c r="G81" s="27">
        <v>1.0729498918567774E-2</v>
      </c>
    </row>
    <row r="82" spans="1:7" x14ac:dyDescent="0.3">
      <c r="A82" t="s">
        <v>2254</v>
      </c>
      <c r="B82" s="2">
        <f>VLOOKUP($B$2,'Ref. DC-1980(IPUMS)'!$E$1:$BV$784,58,FALSE)</f>
        <v>38</v>
      </c>
      <c r="C82" s="27">
        <f t="shared" si="2"/>
        <v>1.1056153622345069E-2</v>
      </c>
      <c r="D82" s="2">
        <v>1202</v>
      </c>
      <c r="E82" s="27">
        <v>1.9584840486199368E-2</v>
      </c>
      <c r="F82" s="2">
        <v>56433</v>
      </c>
      <c r="G82" s="27">
        <v>1.4728723241827663E-2</v>
      </c>
    </row>
    <row r="83" spans="1:7" x14ac:dyDescent="0.3">
      <c r="A83" t="s">
        <v>2221</v>
      </c>
      <c r="B83" s="2">
        <f>VLOOKUP($B$2,'Ref. DC-1980(IPUMS)'!$E$1:$BV$784,59,FALSE)</f>
        <v>107</v>
      </c>
      <c r="C83" s="27">
        <f t="shared" si="2"/>
        <v>3.1131800989234799E-2</v>
      </c>
      <c r="D83" s="2">
        <v>1297</v>
      </c>
      <c r="E83" s="27">
        <v>2.113272721347802E-2</v>
      </c>
      <c r="F83" s="2">
        <v>97235</v>
      </c>
      <c r="G83" s="27">
        <v>2.537783574183745E-2</v>
      </c>
    </row>
    <row r="84" spans="1:7" x14ac:dyDescent="0.3">
      <c r="A84" t="s">
        <v>2206</v>
      </c>
      <c r="B84" s="2">
        <f>VLOOKUP($B$2,'Ref. DC-1980(IPUMS)'!$E$1:$BV$784,60,FALSE)</f>
        <v>0</v>
      </c>
      <c r="C84" s="27">
        <f t="shared" si="2"/>
        <v>0</v>
      </c>
      <c r="D84" s="2">
        <v>0</v>
      </c>
      <c r="E84" s="27">
        <v>0</v>
      </c>
      <c r="F84" s="2">
        <v>0</v>
      </c>
      <c r="G84" s="27">
        <v>0</v>
      </c>
    </row>
    <row r="85" spans="1:7" x14ac:dyDescent="0.3">
      <c r="A85" t="s">
        <v>2257</v>
      </c>
      <c r="B85" s="2">
        <f>SUM(B86:B90)</f>
        <v>465</v>
      </c>
      <c r="C85" s="27">
        <f t="shared" si="2"/>
        <v>0.13529240616816993</v>
      </c>
      <c r="D85" s="2">
        <v>8742</v>
      </c>
      <c r="E85" s="27">
        <v>0.14243816599863135</v>
      </c>
      <c r="F85" s="2">
        <v>446637</v>
      </c>
      <c r="G85" s="27">
        <v>0.11656996371910375</v>
      </c>
    </row>
    <row r="86" spans="1:7" x14ac:dyDescent="0.3">
      <c r="A86" t="s">
        <v>2220</v>
      </c>
      <c r="B86" s="2">
        <f>VLOOKUP($B$2,'Ref. DC-1980(IPUMS)'!$E$1:$BV$784,61,FALSE)</f>
        <v>292</v>
      </c>
      <c r="C86" s="27">
        <f t="shared" si="2"/>
        <v>8.4957812045388423E-2</v>
      </c>
      <c r="D86" s="2">
        <v>5356</v>
      </c>
      <c r="E86" s="27">
        <v>8.7268224329520638E-2</v>
      </c>
      <c r="F86" s="2">
        <v>237048</v>
      </c>
      <c r="G86" s="27">
        <v>6.1868310864720361E-2</v>
      </c>
    </row>
    <row r="87" spans="1:7" x14ac:dyDescent="0.3">
      <c r="A87" t="s">
        <v>2200</v>
      </c>
      <c r="B87" s="2">
        <f>VLOOKUP($B$2,'Ref. DC-1980(IPUMS)'!$E$1:$BV$784,62,FALSE)</f>
        <v>39</v>
      </c>
      <c r="C87" s="27">
        <f t="shared" si="2"/>
        <v>1.1347105033459412E-2</v>
      </c>
      <c r="D87" s="2">
        <v>986</v>
      </c>
      <c r="E87" s="27">
        <v>1.6065434874702644E-2</v>
      </c>
      <c r="F87" s="2">
        <v>50566</v>
      </c>
      <c r="G87" s="27">
        <v>1.3197466366244177E-2</v>
      </c>
    </row>
    <row r="88" spans="1:7" x14ac:dyDescent="0.3">
      <c r="A88" t="s">
        <v>2254</v>
      </c>
      <c r="B88" s="2">
        <f>VLOOKUP($B$2,'Ref. DC-1980(IPUMS)'!$E$1:$BV$784,63,FALSE)</f>
        <v>80</v>
      </c>
      <c r="C88" s="27">
        <f t="shared" si="2"/>
        <v>2.3276112889147511E-2</v>
      </c>
      <c r="D88" s="2">
        <v>1506</v>
      </c>
      <c r="E88" s="27">
        <v>2.4538078013491053E-2</v>
      </c>
      <c r="F88" s="2">
        <v>75051</v>
      </c>
      <c r="G88" s="27">
        <v>1.9587925646738752E-2</v>
      </c>
    </row>
    <row r="89" spans="1:7" x14ac:dyDescent="0.3">
      <c r="A89" t="s">
        <v>2221</v>
      </c>
      <c r="B89" s="2">
        <f>VLOOKUP($B$2,'Ref. DC-1980(IPUMS)'!$E$1:$BV$784,64,FALSE)</f>
        <v>54</v>
      </c>
      <c r="C89" s="27">
        <f t="shared" si="2"/>
        <v>1.571137620017457E-2</v>
      </c>
      <c r="D89" s="2">
        <v>894</v>
      </c>
      <c r="E89" s="27">
        <v>1.4566428780917001E-2</v>
      </c>
      <c r="F89" s="2">
        <v>83972</v>
      </c>
      <c r="G89" s="27">
        <v>2.1916260841400467E-2</v>
      </c>
    </row>
    <row r="90" spans="1:7" x14ac:dyDescent="0.3">
      <c r="A90" t="s">
        <v>2206</v>
      </c>
      <c r="B90" s="2">
        <f>VLOOKUP($B$2,'Ref. DC-1980(IPUMS)'!$E$1:$BV$784,65,FALSE)</f>
        <v>0</v>
      </c>
      <c r="C90" s="27">
        <f t="shared" si="2"/>
        <v>0</v>
      </c>
      <c r="D90" s="2">
        <v>0</v>
      </c>
      <c r="E90" s="27">
        <v>0</v>
      </c>
      <c r="F90" s="2">
        <v>0</v>
      </c>
      <c r="G90" s="27">
        <v>0</v>
      </c>
    </row>
    <row r="91" spans="1:7" x14ac:dyDescent="0.3">
      <c r="A91" t="s">
        <v>2258</v>
      </c>
      <c r="B91" s="2">
        <f>SUM(B92:B96)</f>
        <v>1959</v>
      </c>
      <c r="C91" s="27">
        <f t="shared" si="2"/>
        <v>0.56997381437299965</v>
      </c>
      <c r="D91" s="2">
        <v>33190</v>
      </c>
      <c r="E91" s="27">
        <v>0.54078274187766806</v>
      </c>
      <c r="F91" s="2">
        <v>2442698</v>
      </c>
      <c r="G91" s="27">
        <v>0.63753163584012806</v>
      </c>
    </row>
    <row r="92" spans="1:7" x14ac:dyDescent="0.3">
      <c r="A92" t="s">
        <v>2220</v>
      </c>
      <c r="B92" s="2">
        <f>VLOOKUP($B$2,'Ref. DC-1980(IPUMS)'!$E$1:$BV$784,66,FALSE)</f>
        <v>1389</v>
      </c>
      <c r="C92" s="27">
        <f t="shared" si="2"/>
        <v>0.40413151003782366</v>
      </c>
      <c r="D92" s="2">
        <v>25293</v>
      </c>
      <c r="E92" s="27">
        <v>0.41211262097956791</v>
      </c>
      <c r="F92" s="2">
        <v>1678486</v>
      </c>
      <c r="G92" s="27">
        <v>0.43807622772637195</v>
      </c>
    </row>
    <row r="93" spans="1:7" x14ac:dyDescent="0.3">
      <c r="A93" t="s">
        <v>2200</v>
      </c>
      <c r="B93" s="2">
        <f>VLOOKUP($B$2,'Ref. DC-1980(IPUMS)'!$E$1:$BV$784,67,FALSE)</f>
        <v>281</v>
      </c>
      <c r="C93" s="27">
        <f t="shared" si="2"/>
        <v>8.1757346523130631E-2</v>
      </c>
      <c r="D93" s="2">
        <v>3668</v>
      </c>
      <c r="E93" s="27">
        <v>5.9764721217453645E-2</v>
      </c>
      <c r="F93" s="2">
        <v>287092</v>
      </c>
      <c r="G93" s="27">
        <v>7.4929537911200675E-2</v>
      </c>
    </row>
    <row r="94" spans="1:7" x14ac:dyDescent="0.3">
      <c r="A94" t="s">
        <v>2254</v>
      </c>
      <c r="B94" s="2">
        <f>VLOOKUP($B$2,'Ref. DC-1980(IPUMS)'!$E$1:$BV$784,68,FALSE)</f>
        <v>242</v>
      </c>
      <c r="C94" s="27">
        <f t="shared" si="2"/>
        <v>7.0410241489671219E-2</v>
      </c>
      <c r="D94" s="2">
        <v>3285</v>
      </c>
      <c r="E94" s="27">
        <v>5.3524293674846027E-2</v>
      </c>
      <c r="F94" s="2">
        <v>323081</v>
      </c>
      <c r="G94" s="27">
        <v>8.4322482123809175E-2</v>
      </c>
    </row>
    <row r="95" spans="1:7" x14ac:dyDescent="0.3">
      <c r="A95" t="s">
        <v>2221</v>
      </c>
      <c r="B95" s="2">
        <f>VLOOKUP($B$2,'Ref. DC-1980(IPUMS)'!$E$1:$BV$784,69,FALSE)</f>
        <v>47</v>
      </c>
      <c r="C95" s="27">
        <f t="shared" si="2"/>
        <v>1.3674716322374164E-2</v>
      </c>
      <c r="D95" s="2">
        <v>944</v>
      </c>
      <c r="E95" s="27">
        <v>1.5381106005800501E-2</v>
      </c>
      <c r="F95" s="2">
        <v>154039</v>
      </c>
      <c r="G95" s="27">
        <v>4.0203388078746329E-2</v>
      </c>
    </row>
    <row r="96" spans="1:7" x14ac:dyDescent="0.3">
      <c r="A96" t="s">
        <v>2206</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2264</v>
      </c>
      <c r="B98" s="122"/>
      <c r="C98" s="122"/>
      <c r="D98" s="215"/>
      <c r="E98" s="215"/>
      <c r="F98" s="215"/>
      <c r="G98" s="215"/>
    </row>
    <row r="99" spans="1:7" x14ac:dyDescent="0.3">
      <c r="A99" t="s">
        <v>1413</v>
      </c>
      <c r="B99" s="2">
        <f>VLOOKUP($B$2,'Ref. DC-1980(IPUMS)'!$E$1:$BV$784,18,FALSE)</f>
        <v>225</v>
      </c>
      <c r="C99" s="27"/>
      <c r="D99" s="2">
        <v>223</v>
      </c>
      <c r="E99" s="27" t="s">
        <v>170</v>
      </c>
      <c r="F99" s="2">
        <v>283</v>
      </c>
      <c r="G99" s="27"/>
    </row>
    <row r="100" spans="1:7" x14ac:dyDescent="0.3">
      <c r="A100" s="18"/>
      <c r="B100" s="18"/>
      <c r="C100" s="18"/>
      <c r="D100" s="18"/>
      <c r="E100" s="18"/>
      <c r="F100" s="18"/>
      <c r="G100" s="18"/>
    </row>
    <row r="101" spans="1:7" x14ac:dyDescent="0.3">
      <c r="A101" s="215" t="s">
        <v>2265</v>
      </c>
      <c r="B101" s="122"/>
      <c r="C101" s="215"/>
      <c r="D101" s="215"/>
      <c r="E101" s="215"/>
      <c r="F101" s="215"/>
      <c r="G101" s="215"/>
    </row>
    <row r="102" spans="1:7" x14ac:dyDescent="0.3">
      <c r="A102" t="s">
        <v>2233</v>
      </c>
      <c r="B102" s="2">
        <f>B62</f>
        <v>377</v>
      </c>
      <c r="C102" s="27"/>
      <c r="D102" s="2">
        <v>340</v>
      </c>
      <c r="E102" s="27" t="s">
        <v>170</v>
      </c>
      <c r="F102" s="2">
        <v>411</v>
      </c>
      <c r="G102" s="27"/>
    </row>
    <row r="103" spans="1:7" x14ac:dyDescent="0.3">
      <c r="A103" t="s">
        <v>2234</v>
      </c>
      <c r="B103" s="2">
        <f>B63</f>
        <v>93</v>
      </c>
      <c r="C103" s="27"/>
      <c r="D103" s="2">
        <v>91</v>
      </c>
      <c r="E103" s="27" t="s">
        <v>170</v>
      </c>
      <c r="F103" s="2">
        <v>98</v>
      </c>
      <c r="G103" s="27"/>
    </row>
    <row r="104" spans="1:7" x14ac:dyDescent="0.3">
      <c r="A104" s="18"/>
      <c r="B104" s="18"/>
      <c r="C104" s="18"/>
      <c r="D104" s="18"/>
      <c r="E104" s="18"/>
      <c r="F104" s="18"/>
      <c r="G104" s="18"/>
    </row>
    <row r="109" spans="1:7" x14ac:dyDescent="0.3">
      <c r="A109" s="31" t="s">
        <v>2235</v>
      </c>
    </row>
    <row r="110" spans="1:7" ht="24" x14ac:dyDescent="0.3">
      <c r="A110" s="32" t="s">
        <v>2236</v>
      </c>
    </row>
    <row r="111" spans="1:7" x14ac:dyDescent="0.3">
      <c r="A111" s="33" t="s">
        <v>2237</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5546875" customWidth="1"/>
    <col min="8" max="19" width="15.5546875" customWidth="1"/>
    <col min="20" max="20" width="13.44140625" customWidth="1"/>
  </cols>
  <sheetData>
    <row r="1" spans="1:74" s="1" customFormat="1" x14ac:dyDescent="0.3">
      <c r="A1" s="1" t="s">
        <v>2550</v>
      </c>
      <c r="B1" s="1" t="s">
        <v>2269</v>
      </c>
      <c r="C1" s="1" t="s">
        <v>2551</v>
      </c>
      <c r="D1" s="1" t="s">
        <v>2552</v>
      </c>
      <c r="E1" s="301" t="s">
        <v>2553</v>
      </c>
      <c r="F1" s="1" t="s">
        <v>2554</v>
      </c>
      <c r="G1" s="1" t="s">
        <v>2555</v>
      </c>
      <c r="H1" s="302" t="s">
        <v>2556</v>
      </c>
      <c r="I1" s="302" t="s">
        <v>2557</v>
      </c>
      <c r="J1" s="302" t="s">
        <v>2558</v>
      </c>
      <c r="K1" s="302" t="s">
        <v>2559</v>
      </c>
      <c r="L1" s="302" t="s">
        <v>2560</v>
      </c>
      <c r="M1" s="302" t="s">
        <v>2561</v>
      </c>
      <c r="N1" s="302" t="s">
        <v>2562</v>
      </c>
      <c r="O1" s="302" t="s">
        <v>2563</v>
      </c>
      <c r="P1" s="302" t="s">
        <v>2564</v>
      </c>
      <c r="Q1" s="302" t="s">
        <v>2565</v>
      </c>
      <c r="R1" s="302" t="s">
        <v>2566</v>
      </c>
      <c r="S1" s="302" t="s">
        <v>2567</v>
      </c>
      <c r="T1" s="1" t="s">
        <v>2568</v>
      </c>
      <c r="U1" s="1" t="s">
        <v>2569</v>
      </c>
      <c r="V1" s="302" t="s">
        <v>2570</v>
      </c>
      <c r="W1" s="302" t="s">
        <v>2571</v>
      </c>
      <c r="X1" s="302" t="s">
        <v>2572</v>
      </c>
      <c r="Y1" s="302" t="s">
        <v>2573</v>
      </c>
      <c r="Z1" s="302" t="s">
        <v>2574</v>
      </c>
      <c r="AA1" s="302" t="s">
        <v>2575</v>
      </c>
      <c r="AB1" s="302" t="s">
        <v>2576</v>
      </c>
      <c r="AC1" s="302" t="s">
        <v>2577</v>
      </c>
      <c r="AD1" s="302" t="s">
        <v>2578</v>
      </c>
      <c r="AE1" s="302" t="s">
        <v>2579</v>
      </c>
      <c r="AF1" s="302" t="s">
        <v>2580</v>
      </c>
      <c r="AG1" s="302" t="s">
        <v>2581</v>
      </c>
      <c r="AH1" s="302" t="s">
        <v>2582</v>
      </c>
      <c r="AI1" s="302" t="s">
        <v>2583</v>
      </c>
      <c r="AJ1" s="302" t="s">
        <v>2584</v>
      </c>
      <c r="AK1" s="302" t="s">
        <v>2585</v>
      </c>
      <c r="AL1" s="302" t="s">
        <v>2586</v>
      </c>
      <c r="AM1" s="302" t="s">
        <v>2587</v>
      </c>
      <c r="AN1" s="302" t="s">
        <v>2588</v>
      </c>
      <c r="AO1" s="302" t="s">
        <v>2589</v>
      </c>
      <c r="AP1" s="302" t="s">
        <v>2590</v>
      </c>
      <c r="AQ1" s="302" t="s">
        <v>2591</v>
      </c>
      <c r="AR1" s="302" t="s">
        <v>2592</v>
      </c>
      <c r="AS1" s="302" t="s">
        <v>2593</v>
      </c>
      <c r="AT1" s="302" t="s">
        <v>2594</v>
      </c>
      <c r="AU1" s="302" t="s">
        <v>2595</v>
      </c>
      <c r="AV1" s="302" t="s">
        <v>2596</v>
      </c>
      <c r="AW1" s="302" t="s">
        <v>2597</v>
      </c>
      <c r="AX1" s="302" t="s">
        <v>2598</v>
      </c>
      <c r="AY1" s="302" t="s">
        <v>2599</v>
      </c>
      <c r="AZ1" s="302" t="s">
        <v>2600</v>
      </c>
      <c r="BA1" s="302" t="s">
        <v>2601</v>
      </c>
      <c r="BB1" s="302" t="s">
        <v>2602</v>
      </c>
      <c r="BC1" s="302" t="s">
        <v>2603</v>
      </c>
      <c r="BD1" s="302" t="s">
        <v>2604</v>
      </c>
      <c r="BE1" s="302" t="s">
        <v>2605</v>
      </c>
      <c r="BF1" s="302" t="s">
        <v>2606</v>
      </c>
      <c r="BG1" s="302" t="s">
        <v>2607</v>
      </c>
      <c r="BH1" s="302" t="s">
        <v>2608</v>
      </c>
      <c r="BI1" s="302" t="s">
        <v>2609</v>
      </c>
      <c r="BJ1" s="302" t="s">
        <v>2610</v>
      </c>
      <c r="BK1" s="302" t="s">
        <v>2611</v>
      </c>
      <c r="BL1" s="302" t="s">
        <v>2612</v>
      </c>
      <c r="BM1" s="302" t="s">
        <v>2613</v>
      </c>
      <c r="BN1" s="302" t="s">
        <v>2614</v>
      </c>
      <c r="BO1" s="302" t="s">
        <v>2615</v>
      </c>
      <c r="BP1" s="302" t="s">
        <v>2616</v>
      </c>
      <c r="BQ1" s="302" t="s">
        <v>2617</v>
      </c>
      <c r="BR1" s="302" t="s">
        <v>2618</v>
      </c>
      <c r="BS1" s="302" t="s">
        <v>2619</v>
      </c>
      <c r="BT1" s="302" t="s">
        <v>2620</v>
      </c>
      <c r="BU1" s="302" t="s">
        <v>2621</v>
      </c>
      <c r="BV1" s="302" t="s">
        <v>2622</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2623</v>
      </c>
      <c r="B3" s="1" t="s">
        <v>2624</v>
      </c>
      <c r="C3" s="1" t="s">
        <v>2625</v>
      </c>
      <c r="D3" s="1" t="s">
        <v>2626</v>
      </c>
      <c r="E3" s="1" t="s">
        <v>2627</v>
      </c>
      <c r="F3" s="1" t="s">
        <v>2628</v>
      </c>
      <c r="G3" s="1" t="s">
        <v>2629</v>
      </c>
      <c r="H3" s="303" t="s">
        <v>2630</v>
      </c>
      <c r="I3" s="303" t="s">
        <v>2631</v>
      </c>
      <c r="J3" s="303" t="s">
        <v>2632</v>
      </c>
      <c r="K3" s="303" t="s">
        <v>2241</v>
      </c>
      <c r="L3" s="303" t="s">
        <v>2633</v>
      </c>
      <c r="M3" s="303" t="s">
        <v>2634</v>
      </c>
      <c r="N3" s="303" t="s">
        <v>2635</v>
      </c>
      <c r="O3" s="303" t="s">
        <v>2636</v>
      </c>
      <c r="P3" s="303">
        <v>1</v>
      </c>
      <c r="Q3" s="304">
        <v>44601</v>
      </c>
      <c r="R3" s="303" t="s">
        <v>2637</v>
      </c>
      <c r="S3" s="303" t="s">
        <v>2638</v>
      </c>
      <c r="T3" s="1" t="s">
        <v>2626</v>
      </c>
      <c r="U3" s="1">
        <v>1</v>
      </c>
      <c r="V3" s="303" t="s">
        <v>2181</v>
      </c>
      <c r="W3" s="303" t="s">
        <v>2639</v>
      </c>
      <c r="X3" s="303" t="s">
        <v>2640</v>
      </c>
      <c r="Y3" s="303" t="s">
        <v>2641</v>
      </c>
      <c r="Z3" s="303" t="s">
        <v>2642</v>
      </c>
      <c r="AA3" s="303" t="s">
        <v>2643</v>
      </c>
      <c r="AB3" s="303" t="s">
        <v>2644</v>
      </c>
      <c r="AC3" s="303" t="s">
        <v>2645</v>
      </c>
      <c r="AD3" s="303" t="s">
        <v>2646</v>
      </c>
      <c r="AE3" s="303" t="s">
        <v>2647</v>
      </c>
      <c r="AF3" s="303" t="s">
        <v>2648</v>
      </c>
      <c r="AG3" s="303" t="s">
        <v>2649</v>
      </c>
      <c r="AH3" s="303" t="s">
        <v>2650</v>
      </c>
      <c r="AI3" s="303" t="s">
        <v>2651</v>
      </c>
      <c r="AJ3" s="303" t="s">
        <v>2652</v>
      </c>
      <c r="AK3" s="303" t="s">
        <v>2653</v>
      </c>
      <c r="AL3" s="303" t="s">
        <v>2654</v>
      </c>
      <c r="AM3" s="303" t="s">
        <v>2655</v>
      </c>
      <c r="AN3" s="303" t="s">
        <v>2656</v>
      </c>
      <c r="AO3" s="303" t="s">
        <v>2657</v>
      </c>
      <c r="AP3" s="303" t="s">
        <v>2658</v>
      </c>
      <c r="AQ3" s="303" t="s">
        <v>2659</v>
      </c>
      <c r="AR3" s="303" t="s">
        <v>2660</v>
      </c>
      <c r="AS3" s="303" t="s">
        <v>2661</v>
      </c>
      <c r="AT3" s="303" t="s">
        <v>2662</v>
      </c>
      <c r="AU3" s="303" t="s">
        <v>2663</v>
      </c>
      <c r="AV3" s="303" t="s">
        <v>2664</v>
      </c>
      <c r="AW3" s="303" t="s">
        <v>2665</v>
      </c>
      <c r="AX3" s="303" t="s">
        <v>2639</v>
      </c>
      <c r="AY3" s="303" t="s">
        <v>2640</v>
      </c>
      <c r="AZ3" s="303" t="s">
        <v>2641</v>
      </c>
      <c r="BA3" s="303" t="s">
        <v>2642</v>
      </c>
      <c r="BB3" s="303" t="s">
        <v>2643</v>
      </c>
      <c r="BC3" s="303" t="s">
        <v>2644</v>
      </c>
      <c r="BD3" s="303" t="s">
        <v>2645</v>
      </c>
      <c r="BE3" s="303" t="s">
        <v>2646</v>
      </c>
      <c r="BF3" s="303" t="s">
        <v>2647</v>
      </c>
      <c r="BG3" s="303" t="s">
        <v>2648</v>
      </c>
      <c r="BH3" s="303" t="s">
        <v>2649</v>
      </c>
      <c r="BI3" s="303" t="s">
        <v>2650</v>
      </c>
      <c r="BJ3" s="303" t="s">
        <v>2651</v>
      </c>
      <c r="BK3" s="303" t="s">
        <v>2652</v>
      </c>
      <c r="BL3" s="303" t="s">
        <v>2653</v>
      </c>
      <c r="BM3" s="303" t="s">
        <v>2654</v>
      </c>
      <c r="BN3" s="303" t="s">
        <v>2655</v>
      </c>
      <c r="BO3" s="303" t="s">
        <v>2656</v>
      </c>
      <c r="BP3" s="303" t="s">
        <v>2657</v>
      </c>
      <c r="BQ3" s="303" t="s">
        <v>2658</v>
      </c>
      <c r="BR3" s="303" t="s">
        <v>2659</v>
      </c>
      <c r="BS3" s="303" t="s">
        <v>2660</v>
      </c>
      <c r="BT3" s="303" t="s">
        <v>2661</v>
      </c>
      <c r="BU3" s="303" t="s">
        <v>2662</v>
      </c>
      <c r="BV3" s="303" t="s">
        <v>2663</v>
      </c>
    </row>
    <row r="4" spans="1:74" x14ac:dyDescent="0.3">
      <c r="A4" t="s">
        <v>2666</v>
      </c>
      <c r="B4">
        <v>1980</v>
      </c>
      <c r="C4" t="s">
        <v>171</v>
      </c>
      <c r="D4" t="s">
        <v>334</v>
      </c>
      <c r="E4" t="str">
        <f>_xlfn.CONCAT("City of ",D4)</f>
        <v>City of Adelanto</v>
      </c>
      <c r="F4">
        <v>3</v>
      </c>
      <c r="G4" t="s">
        <v>2667</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2668</v>
      </c>
      <c r="B5">
        <v>1980</v>
      </c>
      <c r="C5" t="s">
        <v>171</v>
      </c>
      <c r="D5" t="s">
        <v>338</v>
      </c>
      <c r="E5" t="str">
        <f t="shared" ref="E5:E68" si="0">_xlfn.CONCAT("City of ",D5)</f>
        <v>City of Alameda</v>
      </c>
      <c r="F5">
        <v>10</v>
      </c>
      <c r="G5" t="s">
        <v>2669</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2670</v>
      </c>
      <c r="B6">
        <v>1980</v>
      </c>
      <c r="C6" t="s">
        <v>171</v>
      </c>
      <c r="D6" t="s">
        <v>2671</v>
      </c>
      <c r="E6" t="str">
        <f t="shared" si="0"/>
        <v>City of Alamo</v>
      </c>
      <c r="F6">
        <v>15</v>
      </c>
      <c r="G6" t="s">
        <v>2672</v>
      </c>
      <c r="H6">
        <v>8505</v>
      </c>
      <c r="I6">
        <v>8505</v>
      </c>
      <c r="J6">
        <v>0</v>
      </c>
      <c r="K6">
        <v>0</v>
      </c>
      <c r="L6">
        <v>2787</v>
      </c>
      <c r="M6">
        <v>2544</v>
      </c>
      <c r="N6">
        <v>243</v>
      </c>
      <c r="O6">
        <v>200100</v>
      </c>
      <c r="P6">
        <v>2788</v>
      </c>
      <c r="Q6">
        <v>93</v>
      </c>
      <c r="R6">
        <v>26</v>
      </c>
      <c r="S6">
        <v>1</v>
      </c>
      <c r="T6" t="s">
        <v>2671</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2673</v>
      </c>
      <c r="B7">
        <v>1980</v>
      </c>
      <c r="C7" t="s">
        <v>171</v>
      </c>
      <c r="D7" t="s">
        <v>340</v>
      </c>
      <c r="E7" t="str">
        <f t="shared" si="0"/>
        <v>City of Albany</v>
      </c>
      <c r="F7">
        <v>20</v>
      </c>
      <c r="G7" t="s">
        <v>2674</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2675</v>
      </c>
      <c r="B8">
        <v>1980</v>
      </c>
      <c r="C8" t="s">
        <v>171</v>
      </c>
      <c r="D8" t="s">
        <v>342</v>
      </c>
      <c r="E8" t="str">
        <f t="shared" si="0"/>
        <v>City of Alhambra</v>
      </c>
      <c r="F8">
        <v>25</v>
      </c>
      <c r="G8" t="s">
        <v>2676</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2677</v>
      </c>
      <c r="B9">
        <v>1980</v>
      </c>
      <c r="C9" t="s">
        <v>171</v>
      </c>
      <c r="D9" t="s">
        <v>2678</v>
      </c>
      <c r="E9" t="str">
        <f t="shared" si="0"/>
        <v>City of Alondra Park</v>
      </c>
      <c r="F9">
        <v>32</v>
      </c>
      <c r="G9" t="s">
        <v>2679</v>
      </c>
      <c r="H9">
        <v>12096</v>
      </c>
      <c r="I9">
        <v>12096</v>
      </c>
      <c r="J9">
        <v>0</v>
      </c>
      <c r="K9">
        <v>0</v>
      </c>
      <c r="L9">
        <v>4398</v>
      </c>
      <c r="M9">
        <v>2681</v>
      </c>
      <c r="N9">
        <v>1717</v>
      </c>
      <c r="O9">
        <v>85800</v>
      </c>
      <c r="P9">
        <v>3324</v>
      </c>
      <c r="Q9">
        <v>329</v>
      </c>
      <c r="R9">
        <v>845</v>
      </c>
      <c r="S9">
        <v>26</v>
      </c>
      <c r="T9" t="s">
        <v>2678</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2680</v>
      </c>
      <c r="B10">
        <v>1980</v>
      </c>
      <c r="C10" t="s">
        <v>171</v>
      </c>
      <c r="D10" t="s">
        <v>1257</v>
      </c>
      <c r="E10" t="str">
        <f t="shared" si="0"/>
        <v>City of Alpine</v>
      </c>
      <c r="F10">
        <v>35</v>
      </c>
      <c r="G10" t="s">
        <v>2681</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2682</v>
      </c>
      <c r="B11">
        <v>1980</v>
      </c>
      <c r="C11" t="s">
        <v>171</v>
      </c>
      <c r="D11" t="s">
        <v>2683</v>
      </c>
      <c r="E11" t="str">
        <f t="shared" si="0"/>
        <v>City of Altadena</v>
      </c>
      <c r="F11">
        <v>40</v>
      </c>
      <c r="G11" t="s">
        <v>2684</v>
      </c>
      <c r="H11">
        <v>40510</v>
      </c>
      <c r="I11">
        <v>40510</v>
      </c>
      <c r="J11">
        <v>0</v>
      </c>
      <c r="K11">
        <v>0</v>
      </c>
      <c r="L11">
        <v>14018</v>
      </c>
      <c r="M11">
        <v>10553</v>
      </c>
      <c r="N11">
        <v>3465</v>
      </c>
      <c r="O11">
        <v>80500</v>
      </c>
      <c r="P11">
        <v>13535</v>
      </c>
      <c r="Q11">
        <v>715</v>
      </c>
      <c r="R11">
        <v>292</v>
      </c>
      <c r="S11">
        <v>7</v>
      </c>
      <c r="T11" t="s">
        <v>2683</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2685</v>
      </c>
      <c r="B12">
        <v>1980</v>
      </c>
      <c r="C12" t="s">
        <v>171</v>
      </c>
      <c r="D12" t="s">
        <v>2686</v>
      </c>
      <c r="E12" t="str">
        <f t="shared" si="0"/>
        <v>City of Alta Hill</v>
      </c>
      <c r="F12">
        <v>45</v>
      </c>
      <c r="G12" t="s">
        <v>2687</v>
      </c>
      <c r="H12">
        <v>1229</v>
      </c>
      <c r="I12">
        <v>0</v>
      </c>
      <c r="J12">
        <v>0</v>
      </c>
      <c r="K12">
        <v>1229</v>
      </c>
      <c r="L12">
        <v>509</v>
      </c>
      <c r="M12">
        <v>386</v>
      </c>
      <c r="N12">
        <v>123</v>
      </c>
      <c r="O12">
        <v>61900</v>
      </c>
      <c r="P12">
        <v>465</v>
      </c>
      <c r="Q12">
        <v>46</v>
      </c>
      <c r="R12">
        <v>2</v>
      </c>
      <c r="S12">
        <v>23</v>
      </c>
      <c r="T12" t="s">
        <v>2686</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2688</v>
      </c>
      <c r="B13">
        <v>1980</v>
      </c>
      <c r="C13" t="s">
        <v>171</v>
      </c>
      <c r="D13" t="s">
        <v>2689</v>
      </c>
      <c r="E13" t="str">
        <f t="shared" si="0"/>
        <v>City of Alta Sierra</v>
      </c>
      <c r="F13">
        <v>47</v>
      </c>
      <c r="G13" t="s">
        <v>2690</v>
      </c>
      <c r="H13">
        <v>2168</v>
      </c>
      <c r="I13">
        <v>0</v>
      </c>
      <c r="J13">
        <v>0</v>
      </c>
      <c r="K13">
        <v>2168</v>
      </c>
      <c r="L13">
        <v>818</v>
      </c>
      <c r="M13">
        <v>743</v>
      </c>
      <c r="N13">
        <v>75</v>
      </c>
      <c r="O13">
        <v>96700</v>
      </c>
      <c r="P13">
        <v>956</v>
      </c>
      <c r="Q13">
        <v>3</v>
      </c>
      <c r="R13">
        <v>0</v>
      </c>
      <c r="S13">
        <v>5</v>
      </c>
      <c r="T13" t="s">
        <v>2689</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2691</v>
      </c>
      <c r="B14">
        <v>1980</v>
      </c>
      <c r="C14" t="s">
        <v>171</v>
      </c>
      <c r="D14" t="s">
        <v>346</v>
      </c>
      <c r="E14" t="str">
        <f t="shared" si="0"/>
        <v>City of Alturas</v>
      </c>
      <c r="F14">
        <v>50</v>
      </c>
      <c r="G14" t="s">
        <v>2692</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2693</v>
      </c>
      <c r="B15">
        <v>1980</v>
      </c>
      <c r="C15" t="s">
        <v>171</v>
      </c>
      <c r="D15" t="s">
        <v>2694</v>
      </c>
      <c r="E15" t="str">
        <f t="shared" si="0"/>
        <v>City of Alum Rock</v>
      </c>
      <c r="F15">
        <v>55</v>
      </c>
      <c r="G15" t="s">
        <v>2695</v>
      </c>
      <c r="H15">
        <v>16890</v>
      </c>
      <c r="I15">
        <v>16890</v>
      </c>
      <c r="J15">
        <v>0</v>
      </c>
      <c r="K15">
        <v>0</v>
      </c>
      <c r="L15">
        <v>5441</v>
      </c>
      <c r="M15">
        <v>4474</v>
      </c>
      <c r="N15">
        <v>967</v>
      </c>
      <c r="O15">
        <v>79100</v>
      </c>
      <c r="P15">
        <v>5169</v>
      </c>
      <c r="Q15">
        <v>365</v>
      </c>
      <c r="R15">
        <v>19</v>
      </c>
      <c r="S15">
        <v>5</v>
      </c>
      <c r="T15" t="s">
        <v>2694</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2696</v>
      </c>
      <c r="B16">
        <v>1980</v>
      </c>
      <c r="C16" t="s">
        <v>171</v>
      </c>
      <c r="D16" t="s">
        <v>348</v>
      </c>
      <c r="E16" t="str">
        <f t="shared" si="0"/>
        <v>City of Amador City</v>
      </c>
      <c r="F16">
        <v>65</v>
      </c>
      <c r="G16" t="s">
        <v>2697</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2698</v>
      </c>
      <c r="B17">
        <v>1980</v>
      </c>
      <c r="C17" t="s">
        <v>171</v>
      </c>
      <c r="D17" t="s">
        <v>350</v>
      </c>
      <c r="E17" t="str">
        <f t="shared" si="0"/>
        <v>City of American Canyon</v>
      </c>
      <c r="F17">
        <v>67</v>
      </c>
      <c r="G17" t="s">
        <v>2699</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2700</v>
      </c>
      <c r="B18">
        <v>1980</v>
      </c>
      <c r="C18" t="s">
        <v>171</v>
      </c>
      <c r="D18" t="s">
        <v>352</v>
      </c>
      <c r="E18" t="str">
        <f t="shared" si="0"/>
        <v>City of Anaheim</v>
      </c>
      <c r="F18">
        <v>70</v>
      </c>
      <c r="G18" t="s">
        <v>2701</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2702</v>
      </c>
      <c r="B19">
        <v>1980</v>
      </c>
      <c r="C19" t="s">
        <v>171</v>
      </c>
      <c r="D19" t="s">
        <v>354</v>
      </c>
      <c r="E19" t="str">
        <f t="shared" si="0"/>
        <v>City of Anderson</v>
      </c>
      <c r="F19">
        <v>75</v>
      </c>
      <c r="G19" t="s">
        <v>2703</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2704</v>
      </c>
      <c r="B20">
        <v>1980</v>
      </c>
      <c r="C20" t="s">
        <v>171</v>
      </c>
      <c r="D20" t="s">
        <v>356</v>
      </c>
      <c r="E20" t="str">
        <f t="shared" si="0"/>
        <v>City of Angels</v>
      </c>
      <c r="F20">
        <v>80</v>
      </c>
      <c r="G20" t="s">
        <v>2705</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2706</v>
      </c>
      <c r="B21">
        <v>1980</v>
      </c>
      <c r="C21" t="s">
        <v>171</v>
      </c>
      <c r="D21" t="s">
        <v>2707</v>
      </c>
      <c r="E21" t="str">
        <f t="shared" si="0"/>
        <v>City of Angwin</v>
      </c>
      <c r="F21">
        <v>83</v>
      </c>
      <c r="G21" t="s">
        <v>2708</v>
      </c>
      <c r="H21">
        <v>3526</v>
      </c>
      <c r="I21">
        <v>0</v>
      </c>
      <c r="J21">
        <v>3526</v>
      </c>
      <c r="K21">
        <v>0</v>
      </c>
      <c r="L21">
        <v>782</v>
      </c>
      <c r="M21">
        <v>402</v>
      </c>
      <c r="N21">
        <v>380</v>
      </c>
      <c r="O21">
        <v>84400</v>
      </c>
      <c r="P21">
        <v>567</v>
      </c>
      <c r="Q21">
        <v>193</v>
      </c>
      <c r="R21">
        <v>6</v>
      </c>
      <c r="S21">
        <v>43</v>
      </c>
      <c r="T21" t="s">
        <v>2707</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2709</v>
      </c>
      <c r="B22">
        <v>1980</v>
      </c>
      <c r="C22" t="s">
        <v>171</v>
      </c>
      <c r="D22" t="s">
        <v>358</v>
      </c>
      <c r="E22" t="str">
        <f t="shared" si="0"/>
        <v>City of Antioch</v>
      </c>
      <c r="F22">
        <v>85</v>
      </c>
      <c r="G22" t="s">
        <v>2710</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2711</v>
      </c>
      <c r="B23">
        <v>1980</v>
      </c>
      <c r="C23" t="s">
        <v>171</v>
      </c>
      <c r="D23" t="s">
        <v>360</v>
      </c>
      <c r="E23" t="str">
        <f t="shared" si="0"/>
        <v>City of Apple Valley</v>
      </c>
      <c r="F23">
        <v>90</v>
      </c>
      <c r="G23" t="s">
        <v>2712</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2713</v>
      </c>
      <c r="B24">
        <v>1980</v>
      </c>
      <c r="C24" t="s">
        <v>171</v>
      </c>
      <c r="D24" t="s">
        <v>2714</v>
      </c>
      <c r="E24" t="str">
        <f t="shared" si="0"/>
        <v>City of Aptos</v>
      </c>
      <c r="F24">
        <v>92</v>
      </c>
      <c r="G24" t="s">
        <v>2715</v>
      </c>
      <c r="H24">
        <v>7039</v>
      </c>
      <c r="I24">
        <v>7039</v>
      </c>
      <c r="J24">
        <v>0</v>
      </c>
      <c r="K24">
        <v>0</v>
      </c>
      <c r="L24">
        <v>2885</v>
      </c>
      <c r="M24">
        <v>1892</v>
      </c>
      <c r="N24">
        <v>993</v>
      </c>
      <c r="O24">
        <v>106300</v>
      </c>
      <c r="P24">
        <v>2522</v>
      </c>
      <c r="Q24">
        <v>354</v>
      </c>
      <c r="R24">
        <v>98</v>
      </c>
      <c r="S24">
        <v>281</v>
      </c>
      <c r="T24" t="s">
        <v>2714</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2716</v>
      </c>
      <c r="B25">
        <v>1980</v>
      </c>
      <c r="C25" t="s">
        <v>171</v>
      </c>
      <c r="D25" t="s">
        <v>2717</v>
      </c>
      <c r="E25" t="str">
        <f t="shared" si="0"/>
        <v>City of Arbuckle</v>
      </c>
      <c r="F25">
        <v>100</v>
      </c>
      <c r="G25" t="s">
        <v>2718</v>
      </c>
      <c r="H25">
        <v>1306</v>
      </c>
      <c r="I25">
        <v>0</v>
      </c>
      <c r="J25">
        <v>0</v>
      </c>
      <c r="K25">
        <v>1306</v>
      </c>
      <c r="L25">
        <v>453</v>
      </c>
      <c r="M25">
        <v>265</v>
      </c>
      <c r="N25">
        <v>188</v>
      </c>
      <c r="O25">
        <v>43500</v>
      </c>
      <c r="P25">
        <v>377</v>
      </c>
      <c r="Q25">
        <v>47</v>
      </c>
      <c r="R25">
        <v>36</v>
      </c>
      <c r="S25">
        <v>19</v>
      </c>
      <c r="T25" t="s">
        <v>2717</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2719</v>
      </c>
      <c r="B26">
        <v>1980</v>
      </c>
      <c r="C26" t="s">
        <v>171</v>
      </c>
      <c r="D26" t="s">
        <v>362</v>
      </c>
      <c r="E26" t="str">
        <f t="shared" si="0"/>
        <v>City of Arcadia</v>
      </c>
      <c r="F26">
        <v>105</v>
      </c>
      <c r="G26" t="s">
        <v>2720</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2721</v>
      </c>
      <c r="B27">
        <v>1980</v>
      </c>
      <c r="C27" t="s">
        <v>171</v>
      </c>
      <c r="D27" t="s">
        <v>364</v>
      </c>
      <c r="E27" t="str">
        <f t="shared" si="0"/>
        <v>City of Arcata</v>
      </c>
      <c r="F27">
        <v>110</v>
      </c>
      <c r="G27" t="s">
        <v>2722</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2723</v>
      </c>
      <c r="B28">
        <v>1980</v>
      </c>
      <c r="C28" t="s">
        <v>171</v>
      </c>
      <c r="D28" t="s">
        <v>2724</v>
      </c>
      <c r="E28" t="str">
        <f t="shared" si="0"/>
        <v>City of Arden-Arcade</v>
      </c>
      <c r="F28">
        <v>115</v>
      </c>
      <c r="G28" t="s">
        <v>2725</v>
      </c>
      <c r="H28">
        <v>87570</v>
      </c>
      <c r="I28">
        <v>87570</v>
      </c>
      <c r="J28">
        <v>0</v>
      </c>
      <c r="K28">
        <v>0</v>
      </c>
      <c r="L28">
        <v>38681</v>
      </c>
      <c r="M28">
        <v>19298</v>
      </c>
      <c r="N28">
        <v>19383</v>
      </c>
      <c r="O28">
        <v>75100</v>
      </c>
      <c r="P28">
        <v>26989</v>
      </c>
      <c r="Q28">
        <v>4010</v>
      </c>
      <c r="R28">
        <v>9811</v>
      </c>
      <c r="S28">
        <v>408</v>
      </c>
      <c r="T28" t="s">
        <v>2724</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2726</v>
      </c>
      <c r="B29">
        <v>1980</v>
      </c>
      <c r="C29" t="s">
        <v>171</v>
      </c>
      <c r="D29" t="s">
        <v>2727</v>
      </c>
      <c r="E29" t="str">
        <f t="shared" si="0"/>
        <v>City of Armona</v>
      </c>
      <c r="F29">
        <v>125</v>
      </c>
      <c r="G29" t="s">
        <v>2728</v>
      </c>
      <c r="H29">
        <v>2644</v>
      </c>
      <c r="I29">
        <v>0</v>
      </c>
      <c r="J29">
        <v>2644</v>
      </c>
      <c r="K29">
        <v>0</v>
      </c>
      <c r="L29">
        <v>837</v>
      </c>
      <c r="M29">
        <v>545</v>
      </c>
      <c r="N29">
        <v>292</v>
      </c>
      <c r="O29">
        <v>41100</v>
      </c>
      <c r="P29">
        <v>821</v>
      </c>
      <c r="Q29">
        <v>36</v>
      </c>
      <c r="R29">
        <v>2</v>
      </c>
      <c r="S29">
        <v>9</v>
      </c>
      <c r="T29" t="s">
        <v>2727</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2729</v>
      </c>
      <c r="B30">
        <v>1980</v>
      </c>
      <c r="C30" t="s">
        <v>171</v>
      </c>
      <c r="D30" t="s">
        <v>2730</v>
      </c>
      <c r="E30" t="str">
        <f t="shared" si="0"/>
        <v>City of Arnold</v>
      </c>
      <c r="F30">
        <v>128</v>
      </c>
      <c r="G30" t="s">
        <v>2731</v>
      </c>
      <c r="H30">
        <v>2385</v>
      </c>
      <c r="I30">
        <v>0</v>
      </c>
      <c r="J30">
        <v>0</v>
      </c>
      <c r="K30">
        <v>2385</v>
      </c>
      <c r="L30">
        <v>932</v>
      </c>
      <c r="M30">
        <v>775</v>
      </c>
      <c r="N30">
        <v>157</v>
      </c>
      <c r="O30">
        <v>75200</v>
      </c>
      <c r="P30">
        <v>2440</v>
      </c>
      <c r="Q30">
        <v>34</v>
      </c>
      <c r="R30">
        <v>12</v>
      </c>
      <c r="S30">
        <v>90</v>
      </c>
      <c r="T30" t="s">
        <v>2730</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2732</v>
      </c>
      <c r="B31">
        <v>1980</v>
      </c>
      <c r="C31" t="s">
        <v>171</v>
      </c>
      <c r="D31" t="s">
        <v>366</v>
      </c>
      <c r="E31" t="str">
        <f t="shared" si="0"/>
        <v>City of Arroyo Grande</v>
      </c>
      <c r="F31">
        <v>130</v>
      </c>
      <c r="G31" t="s">
        <v>2733</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2734</v>
      </c>
      <c r="B32">
        <v>1980</v>
      </c>
      <c r="C32" t="s">
        <v>171</v>
      </c>
      <c r="D32" t="s">
        <v>368</v>
      </c>
      <c r="E32" t="str">
        <f t="shared" si="0"/>
        <v>City of Artesia</v>
      </c>
      <c r="F32">
        <v>135</v>
      </c>
      <c r="G32" t="s">
        <v>2735</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2736</v>
      </c>
      <c r="B33">
        <v>1980</v>
      </c>
      <c r="C33" t="s">
        <v>171</v>
      </c>
      <c r="D33" t="s">
        <v>370</v>
      </c>
      <c r="E33" t="str">
        <f t="shared" si="0"/>
        <v>City of Arvin</v>
      </c>
      <c r="F33">
        <v>139</v>
      </c>
      <c r="G33" t="s">
        <v>2737</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2738</v>
      </c>
      <c r="B34">
        <v>1980</v>
      </c>
      <c r="C34" t="s">
        <v>171</v>
      </c>
      <c r="D34" t="s">
        <v>2739</v>
      </c>
      <c r="E34" t="str">
        <f t="shared" si="0"/>
        <v>City of Ashland</v>
      </c>
      <c r="F34">
        <v>143</v>
      </c>
      <c r="G34" t="s">
        <v>2740</v>
      </c>
      <c r="H34">
        <v>13893</v>
      </c>
      <c r="I34">
        <v>13893</v>
      </c>
      <c r="J34">
        <v>0</v>
      </c>
      <c r="K34">
        <v>0</v>
      </c>
      <c r="L34">
        <v>5968</v>
      </c>
      <c r="M34">
        <v>2452</v>
      </c>
      <c r="N34">
        <v>3516</v>
      </c>
      <c r="O34">
        <v>66200</v>
      </c>
      <c r="P34">
        <v>3997</v>
      </c>
      <c r="Q34">
        <v>665</v>
      </c>
      <c r="R34">
        <v>1401</v>
      </c>
      <c r="S34">
        <v>147</v>
      </c>
      <c r="T34" t="s">
        <v>2739</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2741</v>
      </c>
      <c r="B35">
        <v>1980</v>
      </c>
      <c r="C35" t="s">
        <v>171</v>
      </c>
      <c r="D35" t="s">
        <v>372</v>
      </c>
      <c r="E35" t="str">
        <f t="shared" si="0"/>
        <v>City of Atascadero</v>
      </c>
      <c r="F35">
        <v>145</v>
      </c>
      <c r="G35" t="s">
        <v>2742</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2743</v>
      </c>
      <c r="B36">
        <v>1980</v>
      </c>
      <c r="C36" t="s">
        <v>171</v>
      </c>
      <c r="D36" t="s">
        <v>374</v>
      </c>
      <c r="E36" t="str">
        <f t="shared" si="0"/>
        <v>City of Atherton</v>
      </c>
      <c r="F36">
        <v>150</v>
      </c>
      <c r="G36" t="s">
        <v>2744</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2745</v>
      </c>
      <c r="B37">
        <v>1980</v>
      </c>
      <c r="C37" t="s">
        <v>171</v>
      </c>
      <c r="D37" t="s">
        <v>376</v>
      </c>
      <c r="E37" t="str">
        <f t="shared" si="0"/>
        <v>City of Atwater</v>
      </c>
      <c r="F37">
        <v>155</v>
      </c>
      <c r="G37" t="s">
        <v>2746</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2747</v>
      </c>
      <c r="B38">
        <v>1980</v>
      </c>
      <c r="C38" t="s">
        <v>171</v>
      </c>
      <c r="D38" t="s">
        <v>378</v>
      </c>
      <c r="E38" t="str">
        <f t="shared" si="0"/>
        <v>City of Auburn</v>
      </c>
      <c r="F38">
        <v>160</v>
      </c>
      <c r="G38" t="s">
        <v>2748</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2749</v>
      </c>
      <c r="B39">
        <v>1980</v>
      </c>
      <c r="C39" t="s">
        <v>171</v>
      </c>
      <c r="D39" t="s">
        <v>2750</v>
      </c>
      <c r="E39" t="str">
        <f t="shared" si="0"/>
        <v>City of August</v>
      </c>
      <c r="F39">
        <v>162</v>
      </c>
      <c r="G39" t="s">
        <v>2751</v>
      </c>
      <c r="H39">
        <v>5445</v>
      </c>
      <c r="I39">
        <v>5445</v>
      </c>
      <c r="J39">
        <v>0</v>
      </c>
      <c r="K39">
        <v>0</v>
      </c>
      <c r="L39">
        <v>2137</v>
      </c>
      <c r="M39">
        <v>1255</v>
      </c>
      <c r="N39">
        <v>882</v>
      </c>
      <c r="O39">
        <v>28400</v>
      </c>
      <c r="P39">
        <v>1845</v>
      </c>
      <c r="Q39">
        <v>161</v>
      </c>
      <c r="R39">
        <v>48</v>
      </c>
      <c r="S39">
        <v>240</v>
      </c>
      <c r="T39" t="s">
        <v>2750</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2752</v>
      </c>
      <c r="B40">
        <v>1980</v>
      </c>
      <c r="C40" t="s">
        <v>171</v>
      </c>
      <c r="D40" t="s">
        <v>380</v>
      </c>
      <c r="E40" t="str">
        <f t="shared" si="0"/>
        <v>City of Avalon</v>
      </c>
      <c r="F40">
        <v>165</v>
      </c>
      <c r="G40" t="s">
        <v>2753</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2754</v>
      </c>
      <c r="B41">
        <v>1980</v>
      </c>
      <c r="C41" t="s">
        <v>171</v>
      </c>
      <c r="D41" t="s">
        <v>382</v>
      </c>
      <c r="E41" t="str">
        <f t="shared" si="0"/>
        <v>City of Avenal</v>
      </c>
      <c r="F41">
        <v>170</v>
      </c>
      <c r="G41" t="s">
        <v>2755</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2756</v>
      </c>
      <c r="B42">
        <v>1980</v>
      </c>
      <c r="C42" t="s">
        <v>171</v>
      </c>
      <c r="D42" t="s">
        <v>2757</v>
      </c>
      <c r="E42" t="str">
        <f t="shared" si="0"/>
        <v>City of Avocado Heights</v>
      </c>
      <c r="F42">
        <v>172</v>
      </c>
      <c r="G42" t="s">
        <v>2758</v>
      </c>
      <c r="H42">
        <v>11721</v>
      </c>
      <c r="I42">
        <v>11721</v>
      </c>
      <c r="J42">
        <v>0</v>
      </c>
      <c r="K42">
        <v>0</v>
      </c>
      <c r="L42">
        <v>3194</v>
      </c>
      <c r="M42">
        <v>2619</v>
      </c>
      <c r="N42">
        <v>575</v>
      </c>
      <c r="O42">
        <v>86800</v>
      </c>
      <c r="P42">
        <v>3100</v>
      </c>
      <c r="Q42">
        <v>146</v>
      </c>
      <c r="R42">
        <v>11</v>
      </c>
      <c r="S42">
        <v>48</v>
      </c>
      <c r="T42" t="s">
        <v>2757</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2759</v>
      </c>
      <c r="B43">
        <v>1980</v>
      </c>
      <c r="C43" t="s">
        <v>171</v>
      </c>
      <c r="D43" t="s">
        <v>384</v>
      </c>
      <c r="E43" t="str">
        <f t="shared" si="0"/>
        <v>City of Azusa</v>
      </c>
      <c r="F43">
        <v>175</v>
      </c>
      <c r="G43" t="s">
        <v>2760</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2761</v>
      </c>
      <c r="B44">
        <v>1980</v>
      </c>
      <c r="C44" t="s">
        <v>171</v>
      </c>
      <c r="D44" t="s">
        <v>386</v>
      </c>
      <c r="E44" t="str">
        <f t="shared" si="0"/>
        <v>City of Bakersfield</v>
      </c>
      <c r="F44">
        <v>180</v>
      </c>
      <c r="G44" t="s">
        <v>2762</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2763</v>
      </c>
      <c r="B45">
        <v>1980</v>
      </c>
      <c r="C45" t="s">
        <v>171</v>
      </c>
      <c r="D45" t="s">
        <v>2764</v>
      </c>
      <c r="E45" t="str">
        <f t="shared" si="0"/>
        <v>City of Baldwin Park</v>
      </c>
      <c r="F45">
        <v>185</v>
      </c>
      <c r="G45" t="s">
        <v>2765</v>
      </c>
      <c r="H45">
        <v>50554</v>
      </c>
      <c r="I45">
        <v>50554</v>
      </c>
      <c r="J45">
        <v>0</v>
      </c>
      <c r="K45">
        <v>0</v>
      </c>
      <c r="L45">
        <v>13923</v>
      </c>
      <c r="M45">
        <v>8782</v>
      </c>
      <c r="N45">
        <v>5141</v>
      </c>
      <c r="O45">
        <v>61300</v>
      </c>
      <c r="P45">
        <v>11500</v>
      </c>
      <c r="Q45">
        <v>1236</v>
      </c>
      <c r="R45">
        <v>1150</v>
      </c>
      <c r="S45">
        <v>467</v>
      </c>
      <c r="T45" t="s">
        <v>2764</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2766</v>
      </c>
      <c r="B46">
        <v>1980</v>
      </c>
      <c r="C46" t="s">
        <v>171</v>
      </c>
      <c r="D46" t="s">
        <v>388</v>
      </c>
      <c r="E46" t="str">
        <f t="shared" si="0"/>
        <v>City of Banning</v>
      </c>
      <c r="F46">
        <v>190</v>
      </c>
      <c r="G46" t="s">
        <v>2767</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2768</v>
      </c>
      <c r="B47">
        <v>1980</v>
      </c>
      <c r="C47" t="s">
        <v>171</v>
      </c>
      <c r="D47" t="s">
        <v>390</v>
      </c>
      <c r="E47" t="str">
        <f t="shared" si="0"/>
        <v>City of Barstow</v>
      </c>
      <c r="F47">
        <v>195</v>
      </c>
      <c r="G47" t="s">
        <v>2769</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2770</v>
      </c>
      <c r="B48">
        <v>1980</v>
      </c>
      <c r="C48" t="s">
        <v>171</v>
      </c>
      <c r="D48" t="s">
        <v>2771</v>
      </c>
      <c r="E48" t="str">
        <f t="shared" si="0"/>
        <v>City of Baywood-Los Osos</v>
      </c>
      <c r="F48">
        <v>202</v>
      </c>
      <c r="G48" t="s">
        <v>2772</v>
      </c>
      <c r="H48">
        <v>10933</v>
      </c>
      <c r="I48">
        <v>0</v>
      </c>
      <c r="J48">
        <v>10933</v>
      </c>
      <c r="K48">
        <v>0</v>
      </c>
      <c r="L48">
        <v>4401</v>
      </c>
      <c r="M48">
        <v>2904</v>
      </c>
      <c r="N48">
        <v>1497</v>
      </c>
      <c r="O48">
        <v>78600</v>
      </c>
      <c r="P48">
        <v>3828</v>
      </c>
      <c r="Q48">
        <v>386</v>
      </c>
      <c r="R48">
        <v>132</v>
      </c>
      <c r="S48">
        <v>403</v>
      </c>
      <c r="T48" t="s">
        <v>2771</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2773</v>
      </c>
      <c r="B49">
        <v>1980</v>
      </c>
      <c r="C49" t="s">
        <v>171</v>
      </c>
      <c r="D49" t="s">
        <v>2774</v>
      </c>
      <c r="E49" t="str">
        <f t="shared" si="0"/>
        <v>City of Beale AFB East</v>
      </c>
      <c r="F49">
        <v>203</v>
      </c>
      <c r="G49" t="s">
        <v>2775</v>
      </c>
      <c r="H49">
        <v>6329</v>
      </c>
      <c r="I49">
        <v>0</v>
      </c>
      <c r="J49">
        <v>6329</v>
      </c>
      <c r="K49">
        <v>0</v>
      </c>
      <c r="L49">
        <v>1840</v>
      </c>
      <c r="M49">
        <v>123</v>
      </c>
      <c r="N49">
        <v>1717</v>
      </c>
      <c r="O49">
        <v>44600</v>
      </c>
      <c r="P49">
        <v>1502</v>
      </c>
      <c r="Q49">
        <v>386</v>
      </c>
      <c r="R49">
        <v>1</v>
      </c>
      <c r="S49">
        <v>32</v>
      </c>
      <c r="T49" t="s">
        <v>2774</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2776</v>
      </c>
      <c r="B50">
        <v>1980</v>
      </c>
      <c r="C50" t="s">
        <v>171</v>
      </c>
      <c r="D50" t="s">
        <v>392</v>
      </c>
      <c r="E50" t="str">
        <f t="shared" si="0"/>
        <v>City of Beaumont</v>
      </c>
      <c r="F50">
        <v>205</v>
      </c>
      <c r="G50" t="s">
        <v>2777</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2778</v>
      </c>
      <c r="B51">
        <v>1980</v>
      </c>
      <c r="C51" t="s">
        <v>171</v>
      </c>
      <c r="D51" t="s">
        <v>2779</v>
      </c>
      <c r="E51" t="str">
        <f t="shared" si="0"/>
        <v>City of Bell</v>
      </c>
      <c r="F51">
        <v>210</v>
      </c>
      <c r="G51" t="s">
        <v>2780</v>
      </c>
      <c r="H51">
        <v>25450</v>
      </c>
      <c r="I51">
        <v>25450</v>
      </c>
      <c r="J51">
        <v>0</v>
      </c>
      <c r="K51">
        <v>0</v>
      </c>
      <c r="L51">
        <v>8855</v>
      </c>
      <c r="M51">
        <v>3010</v>
      </c>
      <c r="N51">
        <v>5845</v>
      </c>
      <c r="O51">
        <v>64600</v>
      </c>
      <c r="P51">
        <v>4365</v>
      </c>
      <c r="Q51">
        <v>3332</v>
      </c>
      <c r="R51">
        <v>1127</v>
      </c>
      <c r="S51">
        <v>422</v>
      </c>
      <c r="T51" t="s">
        <v>2779</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2781</v>
      </c>
      <c r="B52">
        <v>1980</v>
      </c>
      <c r="C52" t="s">
        <v>171</v>
      </c>
      <c r="D52" t="s">
        <v>396</v>
      </c>
      <c r="E52" t="str">
        <f t="shared" si="0"/>
        <v>City of Bellflower</v>
      </c>
      <c r="F52">
        <v>215</v>
      </c>
      <c r="G52" t="s">
        <v>2782</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2783</v>
      </c>
      <c r="B53">
        <v>1980</v>
      </c>
      <c r="C53" t="s">
        <v>171</v>
      </c>
      <c r="D53" t="s">
        <v>394</v>
      </c>
      <c r="E53" t="str">
        <f t="shared" si="0"/>
        <v>City of Bell Gardens</v>
      </c>
      <c r="F53">
        <v>220</v>
      </c>
      <c r="G53" t="s">
        <v>2784</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2785</v>
      </c>
      <c r="B54">
        <v>1980</v>
      </c>
      <c r="C54" t="s">
        <v>171</v>
      </c>
      <c r="D54" t="s">
        <v>398</v>
      </c>
      <c r="E54" t="str">
        <f t="shared" si="0"/>
        <v>City of Belmont</v>
      </c>
      <c r="F54">
        <v>225</v>
      </c>
      <c r="G54" t="s">
        <v>2786</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2787</v>
      </c>
      <c r="B55">
        <v>1980</v>
      </c>
      <c r="C55" t="s">
        <v>171</v>
      </c>
      <c r="D55" t="s">
        <v>2788</v>
      </c>
      <c r="E55" t="str">
        <f t="shared" si="0"/>
        <v>City of Belvedere</v>
      </c>
      <c r="F55">
        <v>230</v>
      </c>
      <c r="G55" t="s">
        <v>2789</v>
      </c>
      <c r="H55">
        <v>2401</v>
      </c>
      <c r="I55">
        <v>2401</v>
      </c>
      <c r="J55">
        <v>0</v>
      </c>
      <c r="K55">
        <v>0</v>
      </c>
      <c r="L55">
        <v>947</v>
      </c>
      <c r="M55">
        <v>718</v>
      </c>
      <c r="N55">
        <v>229</v>
      </c>
      <c r="O55">
        <v>200100</v>
      </c>
      <c r="P55">
        <v>926</v>
      </c>
      <c r="Q55">
        <v>56</v>
      </c>
      <c r="R55">
        <v>11</v>
      </c>
      <c r="S55">
        <v>0</v>
      </c>
      <c r="T55" t="s">
        <v>2788</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2790</v>
      </c>
      <c r="B56">
        <v>1980</v>
      </c>
      <c r="C56" t="s">
        <v>171</v>
      </c>
      <c r="D56" t="s">
        <v>400</v>
      </c>
      <c r="E56" t="str">
        <f t="shared" si="0"/>
        <v>City of Benicia</v>
      </c>
      <c r="F56">
        <v>235</v>
      </c>
      <c r="G56" t="s">
        <v>2791</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2792</v>
      </c>
      <c r="B57">
        <v>1980</v>
      </c>
      <c r="C57" t="s">
        <v>171</v>
      </c>
      <c r="D57" t="s">
        <v>2793</v>
      </c>
      <c r="E57" t="str">
        <f t="shared" si="0"/>
        <v>City of Ben Lomond</v>
      </c>
      <c r="F57">
        <v>240</v>
      </c>
      <c r="G57" t="s">
        <v>2794</v>
      </c>
      <c r="H57">
        <v>7238</v>
      </c>
      <c r="I57">
        <v>7238</v>
      </c>
      <c r="J57">
        <v>0</v>
      </c>
      <c r="K57">
        <v>0</v>
      </c>
      <c r="L57">
        <v>2615</v>
      </c>
      <c r="M57">
        <v>1910</v>
      </c>
      <c r="N57">
        <v>705</v>
      </c>
      <c r="O57">
        <v>95200</v>
      </c>
      <c r="P57">
        <v>2521</v>
      </c>
      <c r="Q57">
        <v>369</v>
      </c>
      <c r="R57">
        <v>40</v>
      </c>
      <c r="S57">
        <v>37</v>
      </c>
      <c r="T57" t="s">
        <v>2793</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2795</v>
      </c>
      <c r="B58">
        <v>1980</v>
      </c>
      <c r="C58" t="s">
        <v>171</v>
      </c>
      <c r="D58" t="s">
        <v>402</v>
      </c>
      <c r="E58" t="str">
        <f t="shared" si="0"/>
        <v>City of Berkeley</v>
      </c>
      <c r="F58">
        <v>245</v>
      </c>
      <c r="G58" t="s">
        <v>2796</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2797</v>
      </c>
      <c r="B59">
        <v>1980</v>
      </c>
      <c r="C59" t="s">
        <v>171</v>
      </c>
      <c r="D59" t="s">
        <v>2798</v>
      </c>
      <c r="E59" t="str">
        <f t="shared" si="0"/>
        <v>City of Bethel Island</v>
      </c>
      <c r="F59">
        <v>249</v>
      </c>
      <c r="G59" t="s">
        <v>2799</v>
      </c>
      <c r="H59">
        <v>1774</v>
      </c>
      <c r="I59">
        <v>0</v>
      </c>
      <c r="J59">
        <v>0</v>
      </c>
      <c r="K59">
        <v>1774</v>
      </c>
      <c r="L59">
        <v>819</v>
      </c>
      <c r="M59">
        <v>627</v>
      </c>
      <c r="N59">
        <v>192</v>
      </c>
      <c r="O59">
        <v>96300</v>
      </c>
      <c r="P59">
        <v>604</v>
      </c>
      <c r="Q59">
        <v>79</v>
      </c>
      <c r="R59">
        <v>4</v>
      </c>
      <c r="S59">
        <v>322</v>
      </c>
      <c r="T59" t="s">
        <v>2798</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2800</v>
      </c>
      <c r="B60">
        <v>1980</v>
      </c>
      <c r="C60" t="s">
        <v>171</v>
      </c>
      <c r="D60" t="s">
        <v>404</v>
      </c>
      <c r="E60" t="str">
        <f t="shared" si="0"/>
        <v>City of Beverly Hills</v>
      </c>
      <c r="F60">
        <v>250</v>
      </c>
      <c r="G60" t="s">
        <v>2801</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2802</v>
      </c>
      <c r="B61">
        <v>1980</v>
      </c>
      <c r="C61" t="s">
        <v>171</v>
      </c>
      <c r="D61" t="s">
        <v>2803</v>
      </c>
      <c r="E61" t="str">
        <f t="shared" si="0"/>
        <v>City of Big Bear</v>
      </c>
      <c r="F61">
        <v>253</v>
      </c>
      <c r="G61" t="s">
        <v>2804</v>
      </c>
      <c r="H61">
        <v>11151</v>
      </c>
      <c r="I61">
        <v>0</v>
      </c>
      <c r="J61">
        <v>11151</v>
      </c>
      <c r="K61">
        <v>0</v>
      </c>
      <c r="L61">
        <v>4410</v>
      </c>
      <c r="M61">
        <v>3024</v>
      </c>
      <c r="N61">
        <v>1386</v>
      </c>
      <c r="O61">
        <v>76400</v>
      </c>
      <c r="P61">
        <v>14775</v>
      </c>
      <c r="Q61">
        <v>803</v>
      </c>
      <c r="R61">
        <v>282</v>
      </c>
      <c r="S61">
        <v>603</v>
      </c>
      <c r="T61" t="s">
        <v>2803</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2805</v>
      </c>
      <c r="B62">
        <v>1980</v>
      </c>
      <c r="C62" t="s">
        <v>171</v>
      </c>
      <c r="D62" t="s">
        <v>408</v>
      </c>
      <c r="E62" t="str">
        <f t="shared" si="0"/>
        <v>City of Biggs</v>
      </c>
      <c r="F62">
        <v>265</v>
      </c>
      <c r="G62" t="s">
        <v>2806</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2807</v>
      </c>
      <c r="B63">
        <v>1980</v>
      </c>
      <c r="C63" t="s">
        <v>171</v>
      </c>
      <c r="D63" t="s">
        <v>2808</v>
      </c>
      <c r="E63" t="str">
        <f t="shared" si="0"/>
        <v>City of Big Pine</v>
      </c>
      <c r="F63">
        <v>268</v>
      </c>
      <c r="G63" t="s">
        <v>2809</v>
      </c>
      <c r="H63">
        <v>1510</v>
      </c>
      <c r="I63">
        <v>0</v>
      </c>
      <c r="J63">
        <v>0</v>
      </c>
      <c r="K63">
        <v>1510</v>
      </c>
      <c r="L63">
        <v>552</v>
      </c>
      <c r="M63">
        <v>421</v>
      </c>
      <c r="N63">
        <v>131</v>
      </c>
      <c r="O63">
        <v>77000</v>
      </c>
      <c r="P63">
        <v>453</v>
      </c>
      <c r="Q63">
        <v>49</v>
      </c>
      <c r="R63">
        <v>2</v>
      </c>
      <c r="S63">
        <v>106</v>
      </c>
      <c r="T63" t="s">
        <v>2808</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2810</v>
      </c>
      <c r="B64">
        <v>1980</v>
      </c>
      <c r="C64" t="s">
        <v>171</v>
      </c>
      <c r="D64" t="s">
        <v>410</v>
      </c>
      <c r="E64" t="str">
        <f t="shared" si="0"/>
        <v>City of Bishop</v>
      </c>
      <c r="F64">
        <v>275</v>
      </c>
      <c r="G64" t="s">
        <v>2811</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2812</v>
      </c>
      <c r="B65">
        <v>1980</v>
      </c>
      <c r="C65" t="s">
        <v>171</v>
      </c>
      <c r="D65" t="s">
        <v>2813</v>
      </c>
      <c r="E65" t="str">
        <f t="shared" si="0"/>
        <v>City of Bloomington</v>
      </c>
      <c r="F65">
        <v>277</v>
      </c>
      <c r="G65" t="s">
        <v>2814</v>
      </c>
      <c r="H65">
        <v>12781</v>
      </c>
      <c r="I65">
        <v>12781</v>
      </c>
      <c r="J65">
        <v>0</v>
      </c>
      <c r="K65">
        <v>0</v>
      </c>
      <c r="L65">
        <v>4002</v>
      </c>
      <c r="M65">
        <v>3107</v>
      </c>
      <c r="N65">
        <v>895</v>
      </c>
      <c r="O65">
        <v>48500</v>
      </c>
      <c r="P65">
        <v>3600</v>
      </c>
      <c r="Q65">
        <v>254</v>
      </c>
      <c r="R65">
        <v>17</v>
      </c>
      <c r="S65">
        <v>391</v>
      </c>
      <c r="T65" t="s">
        <v>2813</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2815</v>
      </c>
      <c r="B66">
        <v>1980</v>
      </c>
      <c r="C66" t="s">
        <v>171</v>
      </c>
      <c r="D66" t="s">
        <v>412</v>
      </c>
      <c r="E66" t="str">
        <f t="shared" si="0"/>
        <v>City of Blue Lake</v>
      </c>
      <c r="F66">
        <v>280</v>
      </c>
      <c r="G66" t="s">
        <v>2816</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2817</v>
      </c>
      <c r="B67">
        <v>1980</v>
      </c>
      <c r="C67" t="s">
        <v>171</v>
      </c>
      <c r="D67" t="s">
        <v>414</v>
      </c>
      <c r="E67" t="str">
        <f t="shared" si="0"/>
        <v>City of Blythe</v>
      </c>
      <c r="F67">
        <v>290</v>
      </c>
      <c r="G67" t="s">
        <v>2818</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2819</v>
      </c>
      <c r="B68">
        <v>1980</v>
      </c>
      <c r="C68" t="s">
        <v>171</v>
      </c>
      <c r="D68" t="s">
        <v>2820</v>
      </c>
      <c r="E68" t="str">
        <f t="shared" si="0"/>
        <v>City of Bodfish</v>
      </c>
      <c r="F68">
        <v>292</v>
      </c>
      <c r="G68" t="s">
        <v>2821</v>
      </c>
      <c r="H68">
        <v>1379</v>
      </c>
      <c r="I68">
        <v>0</v>
      </c>
      <c r="J68">
        <v>0</v>
      </c>
      <c r="K68">
        <v>1379</v>
      </c>
      <c r="L68">
        <v>604</v>
      </c>
      <c r="M68">
        <v>528</v>
      </c>
      <c r="N68">
        <v>76</v>
      </c>
      <c r="O68">
        <v>43000</v>
      </c>
      <c r="P68">
        <v>327</v>
      </c>
      <c r="Q68">
        <v>22</v>
      </c>
      <c r="R68">
        <v>0</v>
      </c>
      <c r="S68">
        <v>543</v>
      </c>
      <c r="T68" t="s">
        <v>2820</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2822</v>
      </c>
      <c r="B69">
        <v>1980</v>
      </c>
      <c r="C69" t="s">
        <v>171</v>
      </c>
      <c r="D69" t="s">
        <v>2823</v>
      </c>
      <c r="E69" t="str">
        <f t="shared" ref="E69:E132" si="1">_xlfn.CONCAT("City of ",D69)</f>
        <v>City of Bolinas</v>
      </c>
      <c r="F69">
        <v>293</v>
      </c>
      <c r="G69" t="s">
        <v>2824</v>
      </c>
      <c r="H69">
        <v>1225</v>
      </c>
      <c r="I69">
        <v>0</v>
      </c>
      <c r="J69">
        <v>0</v>
      </c>
      <c r="K69">
        <v>1225</v>
      </c>
      <c r="L69">
        <v>519</v>
      </c>
      <c r="M69">
        <v>286</v>
      </c>
      <c r="N69">
        <v>233</v>
      </c>
      <c r="O69">
        <v>103000</v>
      </c>
      <c r="P69">
        <v>490</v>
      </c>
      <c r="Q69">
        <v>70</v>
      </c>
      <c r="R69">
        <v>0</v>
      </c>
      <c r="S69">
        <v>5</v>
      </c>
      <c r="T69" t="s">
        <v>2823</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2825</v>
      </c>
      <c r="B70">
        <v>1980</v>
      </c>
      <c r="C70" t="s">
        <v>171</v>
      </c>
      <c r="D70" t="s">
        <v>2826</v>
      </c>
      <c r="E70" t="str">
        <f t="shared" si="1"/>
        <v>City of Bonadelle Ranchos-Madera Ranchos</v>
      </c>
      <c r="F70">
        <v>296</v>
      </c>
      <c r="G70" t="s">
        <v>2827</v>
      </c>
      <c r="H70">
        <v>3272</v>
      </c>
      <c r="I70">
        <v>0</v>
      </c>
      <c r="J70">
        <v>3272</v>
      </c>
      <c r="K70">
        <v>0</v>
      </c>
      <c r="L70">
        <v>959</v>
      </c>
      <c r="M70">
        <v>934</v>
      </c>
      <c r="N70">
        <v>25</v>
      </c>
      <c r="O70">
        <v>82200</v>
      </c>
      <c r="P70">
        <v>1051</v>
      </c>
      <c r="Q70">
        <v>15</v>
      </c>
      <c r="R70">
        <v>0</v>
      </c>
      <c r="S70">
        <v>2</v>
      </c>
      <c r="T70" t="s">
        <v>2826</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2828</v>
      </c>
      <c r="B71">
        <v>1980</v>
      </c>
      <c r="C71" t="s">
        <v>171</v>
      </c>
      <c r="D71" t="s">
        <v>2829</v>
      </c>
      <c r="E71" t="str">
        <f t="shared" si="1"/>
        <v>City of Bonita</v>
      </c>
      <c r="F71">
        <v>297</v>
      </c>
      <c r="G71" t="s">
        <v>2830</v>
      </c>
      <c r="H71">
        <v>6257</v>
      </c>
      <c r="I71">
        <v>6257</v>
      </c>
      <c r="J71">
        <v>0</v>
      </c>
      <c r="K71">
        <v>0</v>
      </c>
      <c r="L71">
        <v>2086</v>
      </c>
      <c r="M71">
        <v>1737</v>
      </c>
      <c r="N71">
        <v>349</v>
      </c>
      <c r="O71">
        <v>134700</v>
      </c>
      <c r="P71">
        <v>2053</v>
      </c>
      <c r="Q71">
        <v>70</v>
      </c>
      <c r="R71">
        <v>87</v>
      </c>
      <c r="S71">
        <v>15</v>
      </c>
      <c r="T71" t="s">
        <v>2829</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2831</v>
      </c>
      <c r="B72">
        <v>1980</v>
      </c>
      <c r="C72" t="s">
        <v>171</v>
      </c>
      <c r="D72" t="s">
        <v>2832</v>
      </c>
      <c r="E72" t="str">
        <f t="shared" si="1"/>
        <v>City of Boron</v>
      </c>
      <c r="F72">
        <v>302</v>
      </c>
      <c r="G72" t="s">
        <v>2833</v>
      </c>
      <c r="H72">
        <v>2040</v>
      </c>
      <c r="I72">
        <v>0</v>
      </c>
      <c r="J72">
        <v>0</v>
      </c>
      <c r="K72">
        <v>2040</v>
      </c>
      <c r="L72">
        <v>774</v>
      </c>
      <c r="M72">
        <v>458</v>
      </c>
      <c r="N72">
        <v>316</v>
      </c>
      <c r="O72">
        <v>33400</v>
      </c>
      <c r="P72">
        <v>691</v>
      </c>
      <c r="Q72">
        <v>53</v>
      </c>
      <c r="R72">
        <v>17</v>
      </c>
      <c r="S72">
        <v>108</v>
      </c>
      <c r="T72" t="s">
        <v>2832</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2834</v>
      </c>
      <c r="B73">
        <v>1980</v>
      </c>
      <c r="C73" t="s">
        <v>171</v>
      </c>
      <c r="D73" t="s">
        <v>2835</v>
      </c>
      <c r="E73" t="str">
        <f t="shared" si="1"/>
        <v>City of Borrego Springs</v>
      </c>
      <c r="F73">
        <v>303</v>
      </c>
      <c r="G73" t="s">
        <v>2836</v>
      </c>
      <c r="H73">
        <v>1405</v>
      </c>
      <c r="I73">
        <v>0</v>
      </c>
      <c r="J73">
        <v>0</v>
      </c>
      <c r="K73">
        <v>1405</v>
      </c>
      <c r="L73">
        <v>603</v>
      </c>
      <c r="M73">
        <v>422</v>
      </c>
      <c r="N73">
        <v>181</v>
      </c>
      <c r="O73">
        <v>80600</v>
      </c>
      <c r="P73">
        <v>722</v>
      </c>
      <c r="Q73">
        <v>93</v>
      </c>
      <c r="R73">
        <v>125</v>
      </c>
      <c r="S73">
        <v>302</v>
      </c>
      <c r="T73" t="s">
        <v>2835</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2837</v>
      </c>
      <c r="B74">
        <v>1980</v>
      </c>
      <c r="C74" t="s">
        <v>171</v>
      </c>
      <c r="D74" t="s">
        <v>2838</v>
      </c>
      <c r="E74" t="str">
        <f t="shared" si="1"/>
        <v>City of Boulder Creek</v>
      </c>
      <c r="F74">
        <v>305</v>
      </c>
      <c r="G74" t="s">
        <v>2839</v>
      </c>
      <c r="H74">
        <v>5662</v>
      </c>
      <c r="I74">
        <v>5662</v>
      </c>
      <c r="J74">
        <v>0</v>
      </c>
      <c r="K74">
        <v>0</v>
      </c>
      <c r="L74">
        <v>2259</v>
      </c>
      <c r="M74">
        <v>1515</v>
      </c>
      <c r="N74">
        <v>744</v>
      </c>
      <c r="O74">
        <v>82800</v>
      </c>
      <c r="P74">
        <v>2418</v>
      </c>
      <c r="Q74">
        <v>327</v>
      </c>
      <c r="R74">
        <v>57</v>
      </c>
      <c r="S74">
        <v>41</v>
      </c>
      <c r="T74" t="s">
        <v>2838</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2840</v>
      </c>
      <c r="B75">
        <v>1980</v>
      </c>
      <c r="C75" t="s">
        <v>171</v>
      </c>
      <c r="D75" t="s">
        <v>2841</v>
      </c>
      <c r="E75" t="str">
        <f t="shared" si="1"/>
        <v>City of Boyes Hot Springs</v>
      </c>
      <c r="F75">
        <v>308</v>
      </c>
      <c r="G75" t="s">
        <v>2842</v>
      </c>
      <c r="H75">
        <v>4177</v>
      </c>
      <c r="I75">
        <v>0</v>
      </c>
      <c r="J75">
        <v>4177</v>
      </c>
      <c r="K75">
        <v>0</v>
      </c>
      <c r="L75">
        <v>1895</v>
      </c>
      <c r="M75">
        <v>998</v>
      </c>
      <c r="N75">
        <v>897</v>
      </c>
      <c r="O75">
        <v>71300</v>
      </c>
      <c r="P75">
        <v>1632</v>
      </c>
      <c r="Q75">
        <v>223</v>
      </c>
      <c r="R75">
        <v>88</v>
      </c>
      <c r="S75">
        <v>117</v>
      </c>
      <c r="T75" t="s">
        <v>2841</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2843</v>
      </c>
      <c r="B76">
        <v>1980</v>
      </c>
      <c r="C76" t="s">
        <v>171</v>
      </c>
      <c r="D76" t="s">
        <v>416</v>
      </c>
      <c r="E76" t="str">
        <f t="shared" si="1"/>
        <v>City of Bradbury</v>
      </c>
      <c r="F76">
        <v>315</v>
      </c>
      <c r="G76" t="s">
        <v>2844</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2845</v>
      </c>
      <c r="B77">
        <v>1980</v>
      </c>
      <c r="C77" t="s">
        <v>171</v>
      </c>
      <c r="D77" t="s">
        <v>418</v>
      </c>
      <c r="E77" t="str">
        <f t="shared" si="1"/>
        <v>City of Brawley</v>
      </c>
      <c r="F77">
        <v>320</v>
      </c>
      <c r="G77" t="s">
        <v>2846</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2847</v>
      </c>
      <c r="B78">
        <v>1980</v>
      </c>
      <c r="C78" t="s">
        <v>171</v>
      </c>
      <c r="D78" t="s">
        <v>420</v>
      </c>
      <c r="E78" t="str">
        <f t="shared" si="1"/>
        <v>City of Brea</v>
      </c>
      <c r="F78">
        <v>325</v>
      </c>
      <c r="G78" t="s">
        <v>2848</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2849</v>
      </c>
      <c r="B79">
        <v>1980</v>
      </c>
      <c r="C79" t="s">
        <v>171</v>
      </c>
      <c r="D79" t="s">
        <v>422</v>
      </c>
      <c r="E79" t="str">
        <f t="shared" si="1"/>
        <v>City of Brentwood</v>
      </c>
      <c r="F79">
        <v>327</v>
      </c>
      <c r="G79" t="s">
        <v>2850</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2851</v>
      </c>
      <c r="B80">
        <v>1980</v>
      </c>
      <c r="C80" t="s">
        <v>171</v>
      </c>
      <c r="D80" t="s">
        <v>424</v>
      </c>
      <c r="E80" t="str">
        <f t="shared" si="1"/>
        <v>City of Brisbane</v>
      </c>
      <c r="F80">
        <v>328</v>
      </c>
      <c r="G80" t="s">
        <v>2852</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2853</v>
      </c>
      <c r="B81">
        <v>1980</v>
      </c>
      <c r="C81" t="s">
        <v>171</v>
      </c>
      <c r="D81" t="s">
        <v>2854</v>
      </c>
      <c r="E81" t="str">
        <f t="shared" si="1"/>
        <v>City of Broderick-Bryte</v>
      </c>
      <c r="F81">
        <v>332</v>
      </c>
      <c r="G81" t="s">
        <v>2855</v>
      </c>
      <c r="H81">
        <v>10194</v>
      </c>
      <c r="I81">
        <v>10194</v>
      </c>
      <c r="J81">
        <v>0</v>
      </c>
      <c r="K81">
        <v>0</v>
      </c>
      <c r="L81">
        <v>3962</v>
      </c>
      <c r="M81">
        <v>1855</v>
      </c>
      <c r="N81">
        <v>2107</v>
      </c>
      <c r="O81">
        <v>38500</v>
      </c>
      <c r="P81">
        <v>2766</v>
      </c>
      <c r="Q81">
        <v>524</v>
      </c>
      <c r="R81">
        <v>761</v>
      </c>
      <c r="S81">
        <v>280</v>
      </c>
      <c r="T81" t="s">
        <v>2854</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2856</v>
      </c>
      <c r="B82">
        <v>1980</v>
      </c>
      <c r="C82" t="s">
        <v>171</v>
      </c>
      <c r="D82" t="s">
        <v>426</v>
      </c>
      <c r="E82" t="str">
        <f t="shared" si="1"/>
        <v>City of Buellton</v>
      </c>
      <c r="F82">
        <v>334</v>
      </c>
      <c r="G82" t="s">
        <v>2857</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2858</v>
      </c>
      <c r="B83">
        <v>1980</v>
      </c>
      <c r="C83" t="s">
        <v>171</v>
      </c>
      <c r="D83" t="s">
        <v>428</v>
      </c>
      <c r="E83" t="str">
        <f t="shared" si="1"/>
        <v>City of Buena Park</v>
      </c>
      <c r="F83">
        <v>335</v>
      </c>
      <c r="G83" t="s">
        <v>2859</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2860</v>
      </c>
      <c r="B84">
        <v>1980</v>
      </c>
      <c r="C84" t="s">
        <v>171</v>
      </c>
      <c r="D84" t="s">
        <v>430</v>
      </c>
      <c r="E84" t="str">
        <f t="shared" si="1"/>
        <v>City of Burbank</v>
      </c>
      <c r="F84">
        <v>340</v>
      </c>
      <c r="G84" t="s">
        <v>2861</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2862</v>
      </c>
      <c r="B85">
        <v>1980</v>
      </c>
      <c r="C85" t="s">
        <v>171</v>
      </c>
      <c r="D85" t="s">
        <v>2863</v>
      </c>
      <c r="E85" t="str">
        <f t="shared" si="1"/>
        <v>City of Burlingame</v>
      </c>
      <c r="F85">
        <v>345</v>
      </c>
      <c r="G85" t="s">
        <v>2864</v>
      </c>
      <c r="H85">
        <v>26173</v>
      </c>
      <c r="I85">
        <v>26173</v>
      </c>
      <c r="J85">
        <v>0</v>
      </c>
      <c r="K85">
        <v>0</v>
      </c>
      <c r="L85">
        <v>12356</v>
      </c>
      <c r="M85">
        <v>5785</v>
      </c>
      <c r="N85">
        <v>6571</v>
      </c>
      <c r="O85">
        <v>151000</v>
      </c>
      <c r="P85">
        <v>7225</v>
      </c>
      <c r="Q85">
        <v>2504</v>
      </c>
      <c r="R85">
        <v>2913</v>
      </c>
      <c r="S85">
        <v>9</v>
      </c>
      <c r="T85" t="s">
        <v>2863</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2865</v>
      </c>
      <c r="B86">
        <v>1980</v>
      </c>
      <c r="C86" t="s">
        <v>171</v>
      </c>
      <c r="D86" t="s">
        <v>2866</v>
      </c>
      <c r="E86" t="str">
        <f t="shared" si="1"/>
        <v>City of Burney</v>
      </c>
      <c r="F86">
        <v>350</v>
      </c>
      <c r="G86" t="s">
        <v>2867</v>
      </c>
      <c r="H86">
        <v>3187</v>
      </c>
      <c r="I86">
        <v>0</v>
      </c>
      <c r="J86">
        <v>3187</v>
      </c>
      <c r="K86">
        <v>0</v>
      </c>
      <c r="L86">
        <v>1115</v>
      </c>
      <c r="M86">
        <v>804</v>
      </c>
      <c r="N86">
        <v>311</v>
      </c>
      <c r="O86">
        <v>50200</v>
      </c>
      <c r="P86">
        <v>1004</v>
      </c>
      <c r="Q86">
        <v>100</v>
      </c>
      <c r="R86">
        <v>64</v>
      </c>
      <c r="S86">
        <v>68</v>
      </c>
      <c r="T86" t="s">
        <v>2866</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2868</v>
      </c>
      <c r="B87">
        <v>1980</v>
      </c>
      <c r="C87" t="s">
        <v>171</v>
      </c>
      <c r="D87" t="s">
        <v>2869</v>
      </c>
      <c r="E87" t="str">
        <f t="shared" si="1"/>
        <v>City of Buttonwillow</v>
      </c>
      <c r="F87">
        <v>356</v>
      </c>
      <c r="G87" t="s">
        <v>2870</v>
      </c>
      <c r="H87">
        <v>1350</v>
      </c>
      <c r="I87">
        <v>0</v>
      </c>
      <c r="J87">
        <v>0</v>
      </c>
      <c r="K87">
        <v>1350</v>
      </c>
      <c r="L87">
        <v>437</v>
      </c>
      <c r="M87">
        <v>249</v>
      </c>
      <c r="N87">
        <v>188</v>
      </c>
      <c r="O87">
        <v>40800</v>
      </c>
      <c r="P87">
        <v>390</v>
      </c>
      <c r="Q87">
        <v>51</v>
      </c>
      <c r="R87">
        <v>2</v>
      </c>
      <c r="S87">
        <v>12</v>
      </c>
      <c r="T87" t="s">
        <v>2869</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2871</v>
      </c>
      <c r="B88">
        <v>1980</v>
      </c>
      <c r="C88" t="s">
        <v>171</v>
      </c>
      <c r="D88" t="s">
        <v>434</v>
      </c>
      <c r="E88" t="str">
        <f t="shared" si="1"/>
        <v>City of Calexico</v>
      </c>
      <c r="F88">
        <v>365</v>
      </c>
      <c r="G88" t="s">
        <v>2872</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2873</v>
      </c>
      <c r="B89">
        <v>1980</v>
      </c>
      <c r="C89" t="s">
        <v>171</v>
      </c>
      <c r="D89" t="s">
        <v>2874</v>
      </c>
      <c r="E89" t="str">
        <f t="shared" si="1"/>
        <v>City of California City</v>
      </c>
      <c r="F89">
        <v>367</v>
      </c>
      <c r="G89" t="s">
        <v>2875</v>
      </c>
      <c r="H89">
        <v>2743</v>
      </c>
      <c r="I89">
        <v>0</v>
      </c>
      <c r="J89">
        <v>2743</v>
      </c>
      <c r="K89">
        <v>0</v>
      </c>
      <c r="L89">
        <v>990</v>
      </c>
      <c r="M89">
        <v>676</v>
      </c>
      <c r="N89">
        <v>314</v>
      </c>
      <c r="O89">
        <v>49000</v>
      </c>
      <c r="P89">
        <v>849</v>
      </c>
      <c r="Q89">
        <v>118</v>
      </c>
      <c r="R89">
        <v>27</v>
      </c>
      <c r="S89">
        <v>134</v>
      </c>
      <c r="T89" t="s">
        <v>2874</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2876</v>
      </c>
      <c r="B90">
        <v>1980</v>
      </c>
      <c r="C90" t="s">
        <v>171</v>
      </c>
      <c r="D90" t="s">
        <v>439</v>
      </c>
      <c r="E90" t="str">
        <f t="shared" si="1"/>
        <v>City of Calipatria</v>
      </c>
      <c r="F90">
        <v>370</v>
      </c>
      <c r="G90" t="s">
        <v>2877</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2878</v>
      </c>
      <c r="B91">
        <v>1980</v>
      </c>
      <c r="C91" t="s">
        <v>171</v>
      </c>
      <c r="D91" t="s">
        <v>441</v>
      </c>
      <c r="E91" t="str">
        <f t="shared" si="1"/>
        <v>City of Calistoga</v>
      </c>
      <c r="F91">
        <v>375</v>
      </c>
      <c r="G91" t="s">
        <v>2879</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2880</v>
      </c>
      <c r="B92">
        <v>1980</v>
      </c>
      <c r="C92" t="s">
        <v>171</v>
      </c>
      <c r="D92" t="s">
        <v>2881</v>
      </c>
      <c r="E92" t="str">
        <f t="shared" si="1"/>
        <v>City of Calwa</v>
      </c>
      <c r="F92">
        <v>377</v>
      </c>
      <c r="G92" t="s">
        <v>2882</v>
      </c>
      <c r="H92">
        <v>6640</v>
      </c>
      <c r="I92">
        <v>6640</v>
      </c>
      <c r="J92">
        <v>0</v>
      </c>
      <c r="K92">
        <v>0</v>
      </c>
      <c r="L92">
        <v>1870</v>
      </c>
      <c r="M92">
        <v>1245</v>
      </c>
      <c r="N92">
        <v>625</v>
      </c>
      <c r="O92">
        <v>41400</v>
      </c>
      <c r="P92">
        <v>1625</v>
      </c>
      <c r="Q92">
        <v>210</v>
      </c>
      <c r="R92">
        <v>14</v>
      </c>
      <c r="S92">
        <v>187</v>
      </c>
      <c r="T92" t="s">
        <v>2881</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2883</v>
      </c>
      <c r="B93">
        <v>1980</v>
      </c>
      <c r="C93" t="s">
        <v>171</v>
      </c>
      <c r="D93" t="s">
        <v>443</v>
      </c>
      <c r="E93" t="str">
        <f t="shared" si="1"/>
        <v>City of Camarillo</v>
      </c>
      <c r="F93">
        <v>379</v>
      </c>
      <c r="G93" t="s">
        <v>2884</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2885</v>
      </c>
      <c r="B94">
        <v>1980</v>
      </c>
      <c r="C94" t="s">
        <v>171</v>
      </c>
      <c r="D94" t="s">
        <v>2886</v>
      </c>
      <c r="E94" t="str">
        <f t="shared" si="1"/>
        <v>City of Camarillo Heights</v>
      </c>
      <c r="F94">
        <v>385</v>
      </c>
      <c r="G94" t="s">
        <v>2887</v>
      </c>
      <c r="H94">
        <v>6341</v>
      </c>
      <c r="I94">
        <v>6341</v>
      </c>
      <c r="J94">
        <v>0</v>
      </c>
      <c r="K94">
        <v>0</v>
      </c>
      <c r="L94">
        <v>2047</v>
      </c>
      <c r="M94">
        <v>1803</v>
      </c>
      <c r="N94">
        <v>244</v>
      </c>
      <c r="O94">
        <v>147200</v>
      </c>
      <c r="P94">
        <v>2025</v>
      </c>
      <c r="Q94">
        <v>67</v>
      </c>
      <c r="R94">
        <v>0</v>
      </c>
      <c r="S94">
        <v>0</v>
      </c>
      <c r="T94" t="s">
        <v>2886</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2888</v>
      </c>
      <c r="B95">
        <v>1980</v>
      </c>
      <c r="C95" t="s">
        <v>171</v>
      </c>
      <c r="D95" t="s">
        <v>2889</v>
      </c>
      <c r="E95" t="str">
        <f t="shared" si="1"/>
        <v>City of Cambria</v>
      </c>
      <c r="F95">
        <v>386</v>
      </c>
      <c r="G95" t="s">
        <v>2890</v>
      </c>
      <c r="H95">
        <v>3061</v>
      </c>
      <c r="I95">
        <v>0</v>
      </c>
      <c r="J95">
        <v>3061</v>
      </c>
      <c r="K95">
        <v>0</v>
      </c>
      <c r="L95">
        <v>1413</v>
      </c>
      <c r="M95">
        <v>980</v>
      </c>
      <c r="N95">
        <v>433</v>
      </c>
      <c r="O95">
        <v>92300</v>
      </c>
      <c r="P95">
        <v>1714</v>
      </c>
      <c r="Q95">
        <v>90</v>
      </c>
      <c r="R95">
        <v>15</v>
      </c>
      <c r="S95">
        <v>54</v>
      </c>
      <c r="T95" t="s">
        <v>2889</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2891</v>
      </c>
      <c r="B96">
        <v>1980</v>
      </c>
      <c r="C96" t="s">
        <v>171</v>
      </c>
      <c r="D96" t="s">
        <v>2892</v>
      </c>
      <c r="E96" t="str">
        <f t="shared" si="1"/>
        <v>City of Cameron Park</v>
      </c>
      <c r="F96">
        <v>388</v>
      </c>
      <c r="G96" t="s">
        <v>2893</v>
      </c>
      <c r="H96">
        <v>5607</v>
      </c>
      <c r="I96">
        <v>0</v>
      </c>
      <c r="J96">
        <v>5607</v>
      </c>
      <c r="K96">
        <v>0</v>
      </c>
      <c r="L96">
        <v>1924</v>
      </c>
      <c r="M96">
        <v>1679</v>
      </c>
      <c r="N96">
        <v>245</v>
      </c>
      <c r="O96">
        <v>93200</v>
      </c>
      <c r="P96">
        <v>1933</v>
      </c>
      <c r="Q96">
        <v>73</v>
      </c>
      <c r="R96">
        <v>97</v>
      </c>
      <c r="S96">
        <v>167</v>
      </c>
      <c r="T96" t="s">
        <v>2892</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2894</v>
      </c>
      <c r="B97">
        <v>1980</v>
      </c>
      <c r="C97" t="s">
        <v>171</v>
      </c>
      <c r="D97" t="s">
        <v>445</v>
      </c>
      <c r="E97" t="str">
        <f t="shared" si="1"/>
        <v>City of Campbell</v>
      </c>
      <c r="F97">
        <v>390</v>
      </c>
      <c r="G97" t="s">
        <v>2895</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2896</v>
      </c>
      <c r="B98">
        <v>1980</v>
      </c>
      <c r="C98" t="s">
        <v>171</v>
      </c>
      <c r="D98" t="s">
        <v>2897</v>
      </c>
      <c r="E98" t="str">
        <f t="shared" si="1"/>
        <v>City of Camp Pendleton North</v>
      </c>
      <c r="F98">
        <v>392</v>
      </c>
      <c r="G98" t="s">
        <v>2898</v>
      </c>
      <c r="H98">
        <v>2065</v>
      </c>
      <c r="I98">
        <v>0</v>
      </c>
      <c r="J98">
        <v>0</v>
      </c>
      <c r="K98">
        <v>2065</v>
      </c>
      <c r="L98">
        <v>595</v>
      </c>
      <c r="M98">
        <v>1</v>
      </c>
      <c r="N98">
        <v>594</v>
      </c>
      <c r="O98">
        <v>0</v>
      </c>
      <c r="P98">
        <v>284</v>
      </c>
      <c r="Q98">
        <v>331</v>
      </c>
      <c r="R98">
        <v>4</v>
      </c>
      <c r="S98">
        <v>0</v>
      </c>
      <c r="T98" t="s">
        <v>2897</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2899</v>
      </c>
      <c r="B99">
        <v>1980</v>
      </c>
      <c r="C99" t="s">
        <v>171</v>
      </c>
      <c r="D99" t="s">
        <v>2900</v>
      </c>
      <c r="E99" t="str">
        <f t="shared" si="1"/>
        <v>City of Camp Pendleton South</v>
      </c>
      <c r="F99">
        <v>393</v>
      </c>
      <c r="G99" t="s">
        <v>2901</v>
      </c>
      <c r="H99">
        <v>7952</v>
      </c>
      <c r="I99">
        <v>7952</v>
      </c>
      <c r="J99">
        <v>0</v>
      </c>
      <c r="K99">
        <v>0</v>
      </c>
      <c r="L99">
        <v>1657</v>
      </c>
      <c r="M99">
        <v>5</v>
      </c>
      <c r="N99">
        <v>1652</v>
      </c>
      <c r="O99">
        <v>90000</v>
      </c>
      <c r="P99">
        <v>925</v>
      </c>
      <c r="Q99">
        <v>787</v>
      </c>
      <c r="R99">
        <v>22</v>
      </c>
      <c r="S99">
        <v>0</v>
      </c>
      <c r="T99" t="s">
        <v>2900</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2902</v>
      </c>
      <c r="B100">
        <v>1980</v>
      </c>
      <c r="C100" t="s">
        <v>171</v>
      </c>
      <c r="D100" t="s">
        <v>2903</v>
      </c>
      <c r="E100" t="str">
        <f t="shared" si="1"/>
        <v>City of Canyon Country</v>
      </c>
      <c r="F100">
        <v>396</v>
      </c>
      <c r="G100" t="s">
        <v>2904</v>
      </c>
      <c r="H100">
        <v>15728</v>
      </c>
      <c r="I100">
        <v>0</v>
      </c>
      <c r="J100">
        <v>15728</v>
      </c>
      <c r="K100">
        <v>0</v>
      </c>
      <c r="L100">
        <v>4839</v>
      </c>
      <c r="M100">
        <v>3862</v>
      </c>
      <c r="N100">
        <v>977</v>
      </c>
      <c r="O100">
        <v>85200</v>
      </c>
      <c r="P100">
        <v>4301</v>
      </c>
      <c r="Q100">
        <v>89</v>
      </c>
      <c r="R100">
        <v>245</v>
      </c>
      <c r="S100">
        <v>596</v>
      </c>
      <c r="T100" t="s">
        <v>2903</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2905</v>
      </c>
      <c r="B101">
        <v>1980</v>
      </c>
      <c r="C101" t="s">
        <v>171</v>
      </c>
      <c r="D101" t="s">
        <v>447</v>
      </c>
      <c r="E101" t="str">
        <f t="shared" si="1"/>
        <v>City of Canyon Lake</v>
      </c>
      <c r="F101">
        <v>397</v>
      </c>
      <c r="G101" t="s">
        <v>2906</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2907</v>
      </c>
      <c r="B102">
        <v>1980</v>
      </c>
      <c r="C102" t="s">
        <v>171</v>
      </c>
      <c r="D102" t="s">
        <v>2908</v>
      </c>
      <c r="E102" t="str">
        <f t="shared" si="1"/>
        <v>City of Capistrano Beach</v>
      </c>
      <c r="F102">
        <v>398</v>
      </c>
      <c r="G102" t="s">
        <v>2909</v>
      </c>
      <c r="H102">
        <v>6168</v>
      </c>
      <c r="I102">
        <v>6168</v>
      </c>
      <c r="J102">
        <v>0</v>
      </c>
      <c r="K102">
        <v>0</v>
      </c>
      <c r="L102">
        <v>2335</v>
      </c>
      <c r="M102">
        <v>1508</v>
      </c>
      <c r="N102">
        <v>827</v>
      </c>
      <c r="O102">
        <v>125200</v>
      </c>
      <c r="P102">
        <v>1974</v>
      </c>
      <c r="Q102">
        <v>484</v>
      </c>
      <c r="R102">
        <v>25</v>
      </c>
      <c r="S102">
        <v>148</v>
      </c>
      <c r="T102" t="s">
        <v>2908</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2910</v>
      </c>
      <c r="B103">
        <v>1980</v>
      </c>
      <c r="C103" t="s">
        <v>171</v>
      </c>
      <c r="D103" t="s">
        <v>449</v>
      </c>
      <c r="E103" t="str">
        <f t="shared" si="1"/>
        <v>City of Capitola</v>
      </c>
      <c r="F103">
        <v>400</v>
      </c>
      <c r="G103" t="s">
        <v>2911</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2912</v>
      </c>
      <c r="B104">
        <v>1980</v>
      </c>
      <c r="C104" t="s">
        <v>171</v>
      </c>
      <c r="D104" t="s">
        <v>2913</v>
      </c>
      <c r="E104" t="str">
        <f t="shared" si="1"/>
        <v>City of Cardiff-By-The-Sea</v>
      </c>
      <c r="F104">
        <v>403</v>
      </c>
      <c r="G104" t="s">
        <v>2914</v>
      </c>
      <c r="H104">
        <v>10054</v>
      </c>
      <c r="I104">
        <v>10054</v>
      </c>
      <c r="J104">
        <v>0</v>
      </c>
      <c r="K104">
        <v>0</v>
      </c>
      <c r="L104">
        <v>3892</v>
      </c>
      <c r="M104">
        <v>2336</v>
      </c>
      <c r="N104">
        <v>1556</v>
      </c>
      <c r="O104">
        <v>119500</v>
      </c>
      <c r="P104">
        <v>3564</v>
      </c>
      <c r="Q104">
        <v>525</v>
      </c>
      <c r="R104">
        <v>21</v>
      </c>
      <c r="S104">
        <v>2</v>
      </c>
      <c r="T104" t="s">
        <v>2913</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2915</v>
      </c>
      <c r="B105">
        <v>1980</v>
      </c>
      <c r="C105" t="s">
        <v>171</v>
      </c>
      <c r="D105" t="s">
        <v>451</v>
      </c>
      <c r="E105" t="str">
        <f t="shared" si="1"/>
        <v>City of Carlsbad</v>
      </c>
      <c r="F105">
        <v>405</v>
      </c>
      <c r="G105" t="s">
        <v>2916</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2917</v>
      </c>
      <c r="B106">
        <v>1980</v>
      </c>
      <c r="C106" t="s">
        <v>171</v>
      </c>
      <c r="D106" t="s">
        <v>2918</v>
      </c>
      <c r="E106" t="str">
        <f t="shared" si="1"/>
        <v>City of Carmel-By-The-Sea</v>
      </c>
      <c r="F106">
        <v>410</v>
      </c>
      <c r="G106" t="s">
        <v>2919</v>
      </c>
      <c r="H106">
        <v>4707</v>
      </c>
      <c r="I106">
        <v>4707</v>
      </c>
      <c r="J106">
        <v>0</v>
      </c>
      <c r="K106">
        <v>0</v>
      </c>
      <c r="L106">
        <v>2560</v>
      </c>
      <c r="M106">
        <v>1363</v>
      </c>
      <c r="N106">
        <v>1197</v>
      </c>
      <c r="O106">
        <v>155900</v>
      </c>
      <c r="P106">
        <v>2551</v>
      </c>
      <c r="Q106">
        <v>497</v>
      </c>
      <c r="R106">
        <v>76</v>
      </c>
      <c r="S106">
        <v>0</v>
      </c>
      <c r="T106" t="s">
        <v>2918</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2920</v>
      </c>
      <c r="B107">
        <v>1980</v>
      </c>
      <c r="C107" t="s">
        <v>171</v>
      </c>
      <c r="D107" t="s">
        <v>2921</v>
      </c>
      <c r="E107" t="str">
        <f t="shared" si="1"/>
        <v>City of Carmel Valley</v>
      </c>
      <c r="F107">
        <v>420</v>
      </c>
      <c r="G107" t="s">
        <v>2922</v>
      </c>
      <c r="H107">
        <v>4013</v>
      </c>
      <c r="I107">
        <v>0</v>
      </c>
      <c r="J107">
        <v>4013</v>
      </c>
      <c r="K107">
        <v>0</v>
      </c>
      <c r="L107">
        <v>1600</v>
      </c>
      <c r="M107">
        <v>1132</v>
      </c>
      <c r="N107">
        <v>468</v>
      </c>
      <c r="O107">
        <v>148100</v>
      </c>
      <c r="P107">
        <v>1480</v>
      </c>
      <c r="Q107">
        <v>229</v>
      </c>
      <c r="R107">
        <v>45</v>
      </c>
      <c r="S107">
        <v>5</v>
      </c>
      <c r="T107" t="s">
        <v>2921</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2923</v>
      </c>
      <c r="B108">
        <v>1980</v>
      </c>
      <c r="C108" t="s">
        <v>171</v>
      </c>
      <c r="D108" t="s">
        <v>2924</v>
      </c>
      <c r="E108" t="str">
        <f t="shared" si="1"/>
        <v>City of Carmichael</v>
      </c>
      <c r="F108">
        <v>430</v>
      </c>
      <c r="G108" t="s">
        <v>2925</v>
      </c>
      <c r="H108">
        <v>43108</v>
      </c>
      <c r="I108">
        <v>43108</v>
      </c>
      <c r="J108">
        <v>0</v>
      </c>
      <c r="K108">
        <v>0</v>
      </c>
      <c r="L108">
        <v>16485</v>
      </c>
      <c r="M108">
        <v>10295</v>
      </c>
      <c r="N108">
        <v>6190</v>
      </c>
      <c r="O108">
        <v>81200</v>
      </c>
      <c r="P108">
        <v>13276</v>
      </c>
      <c r="Q108">
        <v>1431</v>
      </c>
      <c r="R108">
        <v>2661</v>
      </c>
      <c r="S108">
        <v>10</v>
      </c>
      <c r="T108" t="s">
        <v>2924</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2926</v>
      </c>
      <c r="B109">
        <v>1980</v>
      </c>
      <c r="C109" t="s">
        <v>171</v>
      </c>
      <c r="D109" t="s">
        <v>455</v>
      </c>
      <c r="E109" t="str">
        <f t="shared" si="1"/>
        <v>City of Carpinteria</v>
      </c>
      <c r="F109">
        <v>433</v>
      </c>
      <c r="G109" t="s">
        <v>2927</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2928</v>
      </c>
      <c r="B110">
        <v>1980</v>
      </c>
      <c r="C110" t="s">
        <v>171</v>
      </c>
      <c r="D110" t="s">
        <v>457</v>
      </c>
      <c r="E110" t="str">
        <f t="shared" si="1"/>
        <v>City of Carson</v>
      </c>
      <c r="F110">
        <v>440</v>
      </c>
      <c r="G110" t="s">
        <v>2929</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2930</v>
      </c>
      <c r="B111">
        <v>1980</v>
      </c>
      <c r="C111" t="s">
        <v>171</v>
      </c>
      <c r="D111" t="s">
        <v>2931</v>
      </c>
      <c r="E111" t="str">
        <f t="shared" si="1"/>
        <v>City of Caruthers</v>
      </c>
      <c r="F111">
        <v>442</v>
      </c>
      <c r="G111" t="s">
        <v>2932</v>
      </c>
      <c r="H111">
        <v>1514</v>
      </c>
      <c r="I111">
        <v>0</v>
      </c>
      <c r="J111">
        <v>0</v>
      </c>
      <c r="K111">
        <v>1514</v>
      </c>
      <c r="L111">
        <v>503</v>
      </c>
      <c r="M111">
        <v>351</v>
      </c>
      <c r="N111">
        <v>152</v>
      </c>
      <c r="O111">
        <v>45500</v>
      </c>
      <c r="P111">
        <v>479</v>
      </c>
      <c r="Q111">
        <v>37</v>
      </c>
      <c r="R111">
        <v>0</v>
      </c>
      <c r="S111">
        <v>8</v>
      </c>
      <c r="T111" t="s">
        <v>2931</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2933</v>
      </c>
      <c r="B112">
        <v>1980</v>
      </c>
      <c r="C112" t="s">
        <v>171</v>
      </c>
      <c r="D112" t="s">
        <v>2934</v>
      </c>
      <c r="E112" t="str">
        <f t="shared" si="1"/>
        <v>City of Casa de Oro-Mount Helix</v>
      </c>
      <c r="F112">
        <v>446</v>
      </c>
      <c r="G112" t="s">
        <v>2935</v>
      </c>
      <c r="H112">
        <v>19651</v>
      </c>
      <c r="I112">
        <v>19651</v>
      </c>
      <c r="J112">
        <v>0</v>
      </c>
      <c r="K112">
        <v>0</v>
      </c>
      <c r="L112">
        <v>6423</v>
      </c>
      <c r="M112">
        <v>5431</v>
      </c>
      <c r="N112">
        <v>992</v>
      </c>
      <c r="O112">
        <v>140100</v>
      </c>
      <c r="P112">
        <v>5978</v>
      </c>
      <c r="Q112">
        <v>366</v>
      </c>
      <c r="R112">
        <v>398</v>
      </c>
      <c r="S112">
        <v>3</v>
      </c>
      <c r="T112" t="s">
        <v>2934</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2936</v>
      </c>
      <c r="B113">
        <v>1980</v>
      </c>
      <c r="C113" t="s">
        <v>171</v>
      </c>
      <c r="D113" t="s">
        <v>2937</v>
      </c>
      <c r="E113" t="str">
        <f t="shared" si="1"/>
        <v>City of Casitas Springs</v>
      </c>
      <c r="F113">
        <v>451</v>
      </c>
      <c r="G113" t="s">
        <v>2938</v>
      </c>
      <c r="H113">
        <v>1038</v>
      </c>
      <c r="I113">
        <v>0</v>
      </c>
      <c r="J113">
        <v>0</v>
      </c>
      <c r="K113">
        <v>1038</v>
      </c>
      <c r="L113">
        <v>417</v>
      </c>
      <c r="M113">
        <v>263</v>
      </c>
      <c r="N113">
        <v>154</v>
      </c>
      <c r="O113">
        <v>64000</v>
      </c>
      <c r="P113">
        <v>302</v>
      </c>
      <c r="Q113">
        <v>54</v>
      </c>
      <c r="R113">
        <v>0</v>
      </c>
      <c r="S113">
        <v>74</v>
      </c>
      <c r="T113" t="s">
        <v>2937</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2939</v>
      </c>
      <c r="B114">
        <v>1980</v>
      </c>
      <c r="C114" t="s">
        <v>171</v>
      </c>
      <c r="D114" t="s">
        <v>2940</v>
      </c>
      <c r="E114" t="str">
        <f t="shared" si="1"/>
        <v>City of Castle Park-Otay</v>
      </c>
      <c r="F114">
        <v>453</v>
      </c>
      <c r="G114" t="s">
        <v>2941</v>
      </c>
      <c r="H114">
        <v>21049</v>
      </c>
      <c r="I114">
        <v>21049</v>
      </c>
      <c r="J114">
        <v>0</v>
      </c>
      <c r="K114">
        <v>0</v>
      </c>
      <c r="L114">
        <v>7887</v>
      </c>
      <c r="M114">
        <v>3511</v>
      </c>
      <c r="N114">
        <v>4376</v>
      </c>
      <c r="O114">
        <v>68800</v>
      </c>
      <c r="P114">
        <v>3733</v>
      </c>
      <c r="Q114">
        <v>671</v>
      </c>
      <c r="R114">
        <v>2435</v>
      </c>
      <c r="S114">
        <v>1405</v>
      </c>
      <c r="T114" t="s">
        <v>2940</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2942</v>
      </c>
      <c r="B115">
        <v>1980</v>
      </c>
      <c r="C115" t="s">
        <v>171</v>
      </c>
      <c r="D115" t="s">
        <v>2943</v>
      </c>
      <c r="E115" t="str">
        <f t="shared" si="1"/>
        <v>City of Castro Valley</v>
      </c>
      <c r="F115">
        <v>455</v>
      </c>
      <c r="G115" t="s">
        <v>2944</v>
      </c>
      <c r="H115">
        <v>44011</v>
      </c>
      <c r="I115">
        <v>44011</v>
      </c>
      <c r="J115">
        <v>0</v>
      </c>
      <c r="K115">
        <v>0</v>
      </c>
      <c r="L115">
        <v>17303</v>
      </c>
      <c r="M115">
        <v>11874</v>
      </c>
      <c r="N115">
        <v>5429</v>
      </c>
      <c r="O115">
        <v>94800</v>
      </c>
      <c r="P115">
        <v>14572</v>
      </c>
      <c r="Q115">
        <v>910</v>
      </c>
      <c r="R115">
        <v>1988</v>
      </c>
      <c r="S115">
        <v>321</v>
      </c>
      <c r="T115" t="s">
        <v>2943</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2945</v>
      </c>
      <c r="B116">
        <v>1980</v>
      </c>
      <c r="C116" t="s">
        <v>171</v>
      </c>
      <c r="D116" t="s">
        <v>2946</v>
      </c>
      <c r="E116" t="str">
        <f t="shared" si="1"/>
        <v>City of Castroville</v>
      </c>
      <c r="F116">
        <v>460</v>
      </c>
      <c r="G116" t="s">
        <v>2947</v>
      </c>
      <c r="H116">
        <v>4396</v>
      </c>
      <c r="I116">
        <v>0</v>
      </c>
      <c r="J116">
        <v>4396</v>
      </c>
      <c r="K116">
        <v>0</v>
      </c>
      <c r="L116">
        <v>1167</v>
      </c>
      <c r="M116">
        <v>567</v>
      </c>
      <c r="N116">
        <v>600</v>
      </c>
      <c r="O116">
        <v>62100</v>
      </c>
      <c r="P116">
        <v>992</v>
      </c>
      <c r="Q116">
        <v>154</v>
      </c>
      <c r="R116">
        <v>66</v>
      </c>
      <c r="S116">
        <v>40</v>
      </c>
      <c r="T116" t="s">
        <v>2946</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2948</v>
      </c>
      <c r="B117">
        <v>1980</v>
      </c>
      <c r="C117" t="s">
        <v>171</v>
      </c>
      <c r="D117" t="s">
        <v>459</v>
      </c>
      <c r="E117" t="str">
        <f t="shared" si="1"/>
        <v>City of Cathedral City</v>
      </c>
      <c r="F117">
        <v>465</v>
      </c>
      <c r="G117" t="s">
        <v>2949</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2950</v>
      </c>
      <c r="B118">
        <v>1980</v>
      </c>
      <c r="C118" t="s">
        <v>171</v>
      </c>
      <c r="D118" t="s">
        <v>2951</v>
      </c>
      <c r="E118" t="str">
        <f t="shared" si="1"/>
        <v>City of Cayucos</v>
      </c>
      <c r="F118">
        <v>467</v>
      </c>
      <c r="G118" t="s">
        <v>2952</v>
      </c>
      <c r="H118">
        <v>2301</v>
      </c>
      <c r="I118">
        <v>0</v>
      </c>
      <c r="J118">
        <v>0</v>
      </c>
      <c r="K118">
        <v>2301</v>
      </c>
      <c r="L118">
        <v>1146</v>
      </c>
      <c r="M118">
        <v>679</v>
      </c>
      <c r="N118">
        <v>467</v>
      </c>
      <c r="O118">
        <v>89300</v>
      </c>
      <c r="P118">
        <v>1350</v>
      </c>
      <c r="Q118">
        <v>293</v>
      </c>
      <c r="R118">
        <v>58</v>
      </c>
      <c r="S118">
        <v>98</v>
      </c>
      <c r="T118" t="s">
        <v>2951</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2953</v>
      </c>
      <c r="B119">
        <v>1980</v>
      </c>
      <c r="C119" t="s">
        <v>171</v>
      </c>
      <c r="D119" t="s">
        <v>2954</v>
      </c>
      <c r="E119" t="str">
        <f t="shared" si="1"/>
        <v>City of Central Valley</v>
      </c>
      <c r="F119">
        <v>475</v>
      </c>
      <c r="G119" t="s">
        <v>2955</v>
      </c>
      <c r="H119">
        <v>3424</v>
      </c>
      <c r="I119">
        <v>3424</v>
      </c>
      <c r="J119">
        <v>0</v>
      </c>
      <c r="K119">
        <v>0</v>
      </c>
      <c r="L119">
        <v>1296</v>
      </c>
      <c r="M119">
        <v>888</v>
      </c>
      <c r="N119">
        <v>408</v>
      </c>
      <c r="O119">
        <v>43600</v>
      </c>
      <c r="P119">
        <v>1159</v>
      </c>
      <c r="Q119">
        <v>101</v>
      </c>
      <c r="R119">
        <v>17</v>
      </c>
      <c r="S119">
        <v>143</v>
      </c>
      <c r="T119" t="s">
        <v>2954</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2956</v>
      </c>
      <c r="B120">
        <v>1980</v>
      </c>
      <c r="C120" t="s">
        <v>171</v>
      </c>
      <c r="D120" t="s">
        <v>461</v>
      </c>
      <c r="E120" t="str">
        <f t="shared" si="1"/>
        <v>City of Ceres</v>
      </c>
      <c r="F120">
        <v>480</v>
      </c>
      <c r="G120" t="s">
        <v>2957</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2958</v>
      </c>
      <c r="B121">
        <v>1980</v>
      </c>
      <c r="C121" t="s">
        <v>171</v>
      </c>
      <c r="D121" t="s">
        <v>463</v>
      </c>
      <c r="E121" t="str">
        <f t="shared" si="1"/>
        <v>City of Cerritos</v>
      </c>
      <c r="F121">
        <v>487</v>
      </c>
      <c r="G121" t="s">
        <v>2959</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2960</v>
      </c>
      <c r="B122">
        <v>1980</v>
      </c>
      <c r="C122" t="s">
        <v>171</v>
      </c>
      <c r="D122" t="s">
        <v>2961</v>
      </c>
      <c r="E122" t="str">
        <f t="shared" si="1"/>
        <v>City of Charter Oak</v>
      </c>
      <c r="F122">
        <v>489</v>
      </c>
      <c r="G122" t="s">
        <v>2962</v>
      </c>
      <c r="H122">
        <v>6840</v>
      </c>
      <c r="I122">
        <v>6840</v>
      </c>
      <c r="J122">
        <v>0</v>
      </c>
      <c r="K122">
        <v>0</v>
      </c>
      <c r="L122">
        <v>2412</v>
      </c>
      <c r="M122">
        <v>1913</v>
      </c>
      <c r="N122">
        <v>499</v>
      </c>
      <c r="O122">
        <v>73900</v>
      </c>
      <c r="P122">
        <v>1786</v>
      </c>
      <c r="Q122">
        <v>141</v>
      </c>
      <c r="R122">
        <v>189</v>
      </c>
      <c r="S122">
        <v>427</v>
      </c>
      <c r="T122" t="s">
        <v>2961</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2963</v>
      </c>
      <c r="B123">
        <v>1980</v>
      </c>
      <c r="C123" t="s">
        <v>171</v>
      </c>
      <c r="D123" t="s">
        <v>2964</v>
      </c>
      <c r="E123" t="str">
        <f t="shared" si="1"/>
        <v>City of Chemeketa Park-Redwood Estates</v>
      </c>
      <c r="F123">
        <v>490</v>
      </c>
      <c r="G123" t="s">
        <v>2965</v>
      </c>
      <c r="H123">
        <v>1847</v>
      </c>
      <c r="I123">
        <v>0</v>
      </c>
      <c r="J123">
        <v>0</v>
      </c>
      <c r="K123">
        <v>1847</v>
      </c>
      <c r="L123">
        <v>715</v>
      </c>
      <c r="M123">
        <v>569</v>
      </c>
      <c r="N123">
        <v>146</v>
      </c>
      <c r="O123">
        <v>108100</v>
      </c>
      <c r="P123">
        <v>695</v>
      </c>
      <c r="Q123">
        <v>61</v>
      </c>
      <c r="R123">
        <v>0</v>
      </c>
      <c r="S123">
        <v>5</v>
      </c>
      <c r="T123" t="s">
        <v>2964</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2966</v>
      </c>
      <c r="B124">
        <v>1980</v>
      </c>
      <c r="C124" t="s">
        <v>171</v>
      </c>
      <c r="D124" t="s">
        <v>2967</v>
      </c>
      <c r="E124" t="str">
        <f t="shared" si="1"/>
        <v>City of Cherryland</v>
      </c>
      <c r="F124">
        <v>492</v>
      </c>
      <c r="G124" t="s">
        <v>2968</v>
      </c>
      <c r="H124">
        <v>9425</v>
      </c>
      <c r="I124">
        <v>9425</v>
      </c>
      <c r="J124">
        <v>0</v>
      </c>
      <c r="K124">
        <v>0</v>
      </c>
      <c r="L124">
        <v>3923</v>
      </c>
      <c r="M124">
        <v>1364</v>
      </c>
      <c r="N124">
        <v>2559</v>
      </c>
      <c r="O124">
        <v>69800</v>
      </c>
      <c r="P124">
        <v>3342</v>
      </c>
      <c r="Q124">
        <v>363</v>
      </c>
      <c r="R124">
        <v>335</v>
      </c>
      <c r="S124">
        <v>38</v>
      </c>
      <c r="T124" t="s">
        <v>2967</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2969</v>
      </c>
      <c r="B125">
        <v>1980</v>
      </c>
      <c r="C125" t="s">
        <v>171</v>
      </c>
      <c r="D125" t="s">
        <v>2970</v>
      </c>
      <c r="E125" t="str">
        <f t="shared" si="1"/>
        <v>City of Cherry Valley</v>
      </c>
      <c r="F125">
        <v>493</v>
      </c>
      <c r="G125" t="s">
        <v>2971</v>
      </c>
      <c r="H125">
        <v>5012</v>
      </c>
      <c r="I125">
        <v>0</v>
      </c>
      <c r="J125">
        <v>5012</v>
      </c>
      <c r="K125">
        <v>0</v>
      </c>
      <c r="L125">
        <v>1852</v>
      </c>
      <c r="M125">
        <v>1584</v>
      </c>
      <c r="N125">
        <v>268</v>
      </c>
      <c r="O125">
        <v>67800</v>
      </c>
      <c r="P125">
        <v>1401</v>
      </c>
      <c r="Q125">
        <v>97</v>
      </c>
      <c r="R125">
        <v>8</v>
      </c>
      <c r="S125">
        <v>481</v>
      </c>
      <c r="T125" t="s">
        <v>2970</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2972</v>
      </c>
      <c r="B126">
        <v>1980</v>
      </c>
      <c r="C126" t="s">
        <v>171</v>
      </c>
      <c r="D126" t="s">
        <v>2973</v>
      </c>
      <c r="E126" t="str">
        <f t="shared" si="1"/>
        <v>City of Chester</v>
      </c>
      <c r="F126">
        <v>495</v>
      </c>
      <c r="G126" t="s">
        <v>2974</v>
      </c>
      <c r="H126">
        <v>1756</v>
      </c>
      <c r="I126">
        <v>0</v>
      </c>
      <c r="J126">
        <v>0</v>
      </c>
      <c r="K126">
        <v>1756</v>
      </c>
      <c r="L126">
        <v>655</v>
      </c>
      <c r="M126">
        <v>450</v>
      </c>
      <c r="N126">
        <v>205</v>
      </c>
      <c r="O126">
        <v>64000</v>
      </c>
      <c r="P126">
        <v>629</v>
      </c>
      <c r="Q126">
        <v>71</v>
      </c>
      <c r="R126">
        <v>9</v>
      </c>
      <c r="S126">
        <v>45</v>
      </c>
      <c r="T126" t="s">
        <v>2973</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2975</v>
      </c>
      <c r="B127">
        <v>1980</v>
      </c>
      <c r="C127" t="s">
        <v>171</v>
      </c>
      <c r="D127" t="s">
        <v>465</v>
      </c>
      <c r="E127" t="str">
        <f t="shared" si="1"/>
        <v>City of Chico</v>
      </c>
      <c r="F127">
        <v>500</v>
      </c>
      <c r="G127" t="s">
        <v>2976</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2977</v>
      </c>
      <c r="B128">
        <v>1980</v>
      </c>
      <c r="C128" t="s">
        <v>171</v>
      </c>
      <c r="D128" t="s">
        <v>2978</v>
      </c>
      <c r="E128" t="str">
        <f t="shared" si="1"/>
        <v>City of Chico North</v>
      </c>
      <c r="F128">
        <v>502</v>
      </c>
      <c r="G128" t="s">
        <v>2979</v>
      </c>
      <c r="H128">
        <v>11733</v>
      </c>
      <c r="I128">
        <v>11733</v>
      </c>
      <c r="J128">
        <v>0</v>
      </c>
      <c r="K128">
        <v>0</v>
      </c>
      <c r="L128">
        <v>4870</v>
      </c>
      <c r="M128">
        <v>2914</v>
      </c>
      <c r="N128">
        <v>1956</v>
      </c>
      <c r="O128">
        <v>67400</v>
      </c>
      <c r="P128">
        <v>3070</v>
      </c>
      <c r="Q128">
        <v>621</v>
      </c>
      <c r="R128">
        <v>668</v>
      </c>
      <c r="S128">
        <v>846</v>
      </c>
      <c r="T128" t="s">
        <v>2978</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2980</v>
      </c>
      <c r="B129">
        <v>1980</v>
      </c>
      <c r="C129" t="s">
        <v>171</v>
      </c>
      <c r="D129" t="s">
        <v>2981</v>
      </c>
      <c r="E129" t="str">
        <f t="shared" si="1"/>
        <v>City of Chico West</v>
      </c>
      <c r="F129">
        <v>507</v>
      </c>
      <c r="G129" t="s">
        <v>2982</v>
      </c>
      <c r="H129">
        <v>6378</v>
      </c>
      <c r="I129">
        <v>6378</v>
      </c>
      <c r="J129">
        <v>0</v>
      </c>
      <c r="K129">
        <v>0</v>
      </c>
      <c r="L129">
        <v>2793</v>
      </c>
      <c r="M129">
        <v>1271</v>
      </c>
      <c r="N129">
        <v>1522</v>
      </c>
      <c r="O129">
        <v>62000</v>
      </c>
      <c r="P129">
        <v>1968</v>
      </c>
      <c r="Q129">
        <v>503</v>
      </c>
      <c r="R129">
        <v>314</v>
      </c>
      <c r="S129">
        <v>132</v>
      </c>
      <c r="T129" t="s">
        <v>2981</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2983</v>
      </c>
      <c r="B130">
        <v>1980</v>
      </c>
      <c r="C130" t="s">
        <v>171</v>
      </c>
      <c r="D130" t="s">
        <v>2984</v>
      </c>
      <c r="E130" t="str">
        <f t="shared" si="1"/>
        <v>City of China Lake</v>
      </c>
      <c r="F130">
        <v>508</v>
      </c>
      <c r="G130" t="s">
        <v>2985</v>
      </c>
      <c r="H130">
        <v>4275</v>
      </c>
      <c r="I130">
        <v>0</v>
      </c>
      <c r="J130">
        <v>4275</v>
      </c>
      <c r="K130">
        <v>0</v>
      </c>
      <c r="L130">
        <v>1328</v>
      </c>
      <c r="M130">
        <v>9</v>
      </c>
      <c r="N130">
        <v>1319</v>
      </c>
      <c r="O130">
        <v>137500</v>
      </c>
      <c r="P130">
        <v>816</v>
      </c>
      <c r="Q130">
        <v>703</v>
      </c>
      <c r="R130">
        <v>81</v>
      </c>
      <c r="S130">
        <v>4</v>
      </c>
      <c r="T130" t="s">
        <v>2984</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2986</v>
      </c>
      <c r="B131">
        <v>1980</v>
      </c>
      <c r="C131" t="s">
        <v>171</v>
      </c>
      <c r="D131" t="s">
        <v>467</v>
      </c>
      <c r="E131" t="str">
        <f t="shared" si="1"/>
        <v>City of Chino</v>
      </c>
      <c r="F131">
        <v>510</v>
      </c>
      <c r="G131" t="s">
        <v>2987</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2988</v>
      </c>
      <c r="B132">
        <v>1980</v>
      </c>
      <c r="C132" t="s">
        <v>171</v>
      </c>
      <c r="D132" t="s">
        <v>471</v>
      </c>
      <c r="E132" t="str">
        <f t="shared" si="1"/>
        <v>City of Chowchilla</v>
      </c>
      <c r="F132">
        <v>515</v>
      </c>
      <c r="G132" t="s">
        <v>2989</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2990</v>
      </c>
      <c r="B133">
        <v>1980</v>
      </c>
      <c r="C133" t="s">
        <v>171</v>
      </c>
      <c r="D133" t="s">
        <v>473</v>
      </c>
      <c r="E133" t="str">
        <f t="shared" ref="E133:E196" si="2">_xlfn.CONCAT("City of ",D133)</f>
        <v>City of Chula Vista</v>
      </c>
      <c r="F133">
        <v>525</v>
      </c>
      <c r="G133" t="s">
        <v>2991</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2992</v>
      </c>
      <c r="B134">
        <v>1980</v>
      </c>
      <c r="C134" t="s">
        <v>171</v>
      </c>
      <c r="D134" t="s">
        <v>2993</v>
      </c>
      <c r="E134" t="str">
        <f t="shared" si="2"/>
        <v>City of Citrus</v>
      </c>
      <c r="F134">
        <v>528</v>
      </c>
      <c r="G134" t="s">
        <v>2994</v>
      </c>
      <c r="H134">
        <v>12450</v>
      </c>
      <c r="I134">
        <v>12450</v>
      </c>
      <c r="J134">
        <v>0</v>
      </c>
      <c r="K134">
        <v>0</v>
      </c>
      <c r="L134">
        <v>3769</v>
      </c>
      <c r="M134">
        <v>2810</v>
      </c>
      <c r="N134">
        <v>959</v>
      </c>
      <c r="O134">
        <v>64800</v>
      </c>
      <c r="P134">
        <v>3240</v>
      </c>
      <c r="Q134">
        <v>163</v>
      </c>
      <c r="R134">
        <v>403</v>
      </c>
      <c r="S134">
        <v>114</v>
      </c>
      <c r="T134" t="s">
        <v>2993</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2995</v>
      </c>
      <c r="B135">
        <v>1980</v>
      </c>
      <c r="C135" t="s">
        <v>171</v>
      </c>
      <c r="D135" t="s">
        <v>475</v>
      </c>
      <c r="E135" t="str">
        <f t="shared" si="2"/>
        <v>City of Citrus Heights</v>
      </c>
      <c r="F135">
        <v>530</v>
      </c>
      <c r="G135" t="s">
        <v>2996</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2997</v>
      </c>
      <c r="B136">
        <v>1980</v>
      </c>
      <c r="C136" t="s">
        <v>171</v>
      </c>
      <c r="D136" t="s">
        <v>477</v>
      </c>
      <c r="E136" t="str">
        <f t="shared" si="2"/>
        <v>City of Claremont</v>
      </c>
      <c r="F136">
        <v>535</v>
      </c>
      <c r="G136" t="s">
        <v>2998</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2999</v>
      </c>
      <c r="B137">
        <v>1980</v>
      </c>
      <c r="C137" t="s">
        <v>171</v>
      </c>
      <c r="D137" t="s">
        <v>479</v>
      </c>
      <c r="E137" t="str">
        <f t="shared" si="2"/>
        <v>City of Clayton</v>
      </c>
      <c r="F137">
        <v>537</v>
      </c>
      <c r="G137" t="s">
        <v>3000</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3001</v>
      </c>
      <c r="B138">
        <v>1980</v>
      </c>
      <c r="C138" t="s">
        <v>171</v>
      </c>
      <c r="D138" t="s">
        <v>3002</v>
      </c>
      <c r="E138" t="str">
        <f t="shared" si="2"/>
        <v>City of Clearlake Highlands-Clearlake Park</v>
      </c>
      <c r="F138">
        <v>539</v>
      </c>
      <c r="G138" t="s">
        <v>3003</v>
      </c>
      <c r="H138">
        <v>4983</v>
      </c>
      <c r="I138">
        <v>0</v>
      </c>
      <c r="J138">
        <v>4983</v>
      </c>
      <c r="K138">
        <v>0</v>
      </c>
      <c r="L138">
        <v>2307</v>
      </c>
      <c r="M138">
        <v>1605</v>
      </c>
      <c r="N138">
        <v>702</v>
      </c>
      <c r="O138">
        <v>42300</v>
      </c>
      <c r="P138">
        <v>1842</v>
      </c>
      <c r="Q138">
        <v>388</v>
      </c>
      <c r="R138">
        <v>67</v>
      </c>
      <c r="S138">
        <v>954</v>
      </c>
      <c r="T138" t="s">
        <v>3002</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3004</v>
      </c>
      <c r="B139">
        <v>1980</v>
      </c>
      <c r="C139" t="s">
        <v>171</v>
      </c>
      <c r="D139" t="s">
        <v>3005</v>
      </c>
      <c r="E139" t="str">
        <f t="shared" si="2"/>
        <v>City of Clearlake Oaks</v>
      </c>
      <c r="F139">
        <v>540</v>
      </c>
      <c r="G139" t="s">
        <v>3006</v>
      </c>
      <c r="H139">
        <v>1610</v>
      </c>
      <c r="I139">
        <v>0</v>
      </c>
      <c r="J139">
        <v>0</v>
      </c>
      <c r="K139">
        <v>1610</v>
      </c>
      <c r="L139">
        <v>748</v>
      </c>
      <c r="M139">
        <v>581</v>
      </c>
      <c r="N139">
        <v>167</v>
      </c>
      <c r="O139">
        <v>58600</v>
      </c>
      <c r="P139">
        <v>932</v>
      </c>
      <c r="Q139">
        <v>78</v>
      </c>
      <c r="R139">
        <v>2</v>
      </c>
      <c r="S139">
        <v>306</v>
      </c>
      <c r="T139" t="s">
        <v>3005</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3007</v>
      </c>
      <c r="B140">
        <v>1980</v>
      </c>
      <c r="C140" t="s">
        <v>171</v>
      </c>
      <c r="D140" t="s">
        <v>483</v>
      </c>
      <c r="E140" t="str">
        <f t="shared" si="2"/>
        <v>City of Cloverdale</v>
      </c>
      <c r="F140">
        <v>545</v>
      </c>
      <c r="G140" t="s">
        <v>3008</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3009</v>
      </c>
      <c r="B141">
        <v>1980</v>
      </c>
      <c r="C141" t="s">
        <v>171</v>
      </c>
      <c r="D141" t="s">
        <v>485</v>
      </c>
      <c r="E141" t="str">
        <f t="shared" si="2"/>
        <v>City of Clovis</v>
      </c>
      <c r="F141">
        <v>550</v>
      </c>
      <c r="G141" t="s">
        <v>3010</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3011</v>
      </c>
      <c r="B142">
        <v>1980</v>
      </c>
      <c r="C142" t="s">
        <v>171</v>
      </c>
      <c r="D142" t="s">
        <v>487</v>
      </c>
      <c r="E142" t="str">
        <f t="shared" si="2"/>
        <v>City of Coachella</v>
      </c>
      <c r="F142">
        <v>555</v>
      </c>
      <c r="G142" t="s">
        <v>3012</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3013</v>
      </c>
      <c r="B143">
        <v>1980</v>
      </c>
      <c r="C143" t="s">
        <v>171</v>
      </c>
      <c r="D143" t="s">
        <v>489</v>
      </c>
      <c r="E143" t="str">
        <f t="shared" si="2"/>
        <v>City of Coalinga</v>
      </c>
      <c r="F143">
        <v>560</v>
      </c>
      <c r="G143" t="s">
        <v>3014</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3015</v>
      </c>
      <c r="B144">
        <v>1980</v>
      </c>
      <c r="C144" t="s">
        <v>171</v>
      </c>
      <c r="D144" t="s">
        <v>491</v>
      </c>
      <c r="E144" t="str">
        <f t="shared" si="2"/>
        <v>City of Colfax</v>
      </c>
      <c r="F144">
        <v>565</v>
      </c>
      <c r="G144" t="s">
        <v>3016</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3017</v>
      </c>
      <c r="B145">
        <v>1980</v>
      </c>
      <c r="C145" t="s">
        <v>171</v>
      </c>
      <c r="D145" t="s">
        <v>3018</v>
      </c>
      <c r="E145" t="str">
        <f t="shared" si="2"/>
        <v>City of Colma</v>
      </c>
      <c r="F145">
        <v>575</v>
      </c>
      <c r="G145" t="s">
        <v>3019</v>
      </c>
      <c r="H145">
        <v>395</v>
      </c>
      <c r="I145">
        <v>395</v>
      </c>
      <c r="J145">
        <v>0</v>
      </c>
      <c r="K145">
        <v>0</v>
      </c>
      <c r="L145">
        <v>161</v>
      </c>
      <c r="M145">
        <v>54</v>
      </c>
      <c r="N145">
        <v>107</v>
      </c>
      <c r="O145">
        <v>75300</v>
      </c>
      <c r="P145">
        <v>119</v>
      </c>
      <c r="Q145">
        <v>47</v>
      </c>
      <c r="R145">
        <v>0</v>
      </c>
      <c r="S145">
        <v>0</v>
      </c>
      <c r="T145" t="s">
        <v>3018</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3020</v>
      </c>
      <c r="B146">
        <v>1980</v>
      </c>
      <c r="C146" t="s">
        <v>171</v>
      </c>
      <c r="D146" t="s">
        <v>493</v>
      </c>
      <c r="E146" t="str">
        <f t="shared" si="2"/>
        <v>City of Colton</v>
      </c>
      <c r="F146">
        <v>580</v>
      </c>
      <c r="G146" t="s">
        <v>3021</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3022</v>
      </c>
      <c r="B147">
        <v>1980</v>
      </c>
      <c r="C147" t="s">
        <v>171</v>
      </c>
      <c r="D147" t="s">
        <v>495</v>
      </c>
      <c r="E147" t="str">
        <f t="shared" si="2"/>
        <v>City of Colusa</v>
      </c>
      <c r="F147">
        <v>585</v>
      </c>
      <c r="G147" t="s">
        <v>3023</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3024</v>
      </c>
      <c r="B148">
        <v>1980</v>
      </c>
      <c r="C148" t="s">
        <v>171</v>
      </c>
      <c r="D148" t="s">
        <v>497</v>
      </c>
      <c r="E148" t="str">
        <f t="shared" si="2"/>
        <v>City of Commerce</v>
      </c>
      <c r="F148">
        <v>587</v>
      </c>
      <c r="G148" t="s">
        <v>3025</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3026</v>
      </c>
      <c r="B149">
        <v>1980</v>
      </c>
      <c r="C149" t="s">
        <v>171</v>
      </c>
      <c r="D149" t="s">
        <v>499</v>
      </c>
      <c r="E149" t="str">
        <f t="shared" si="2"/>
        <v>City of Compton</v>
      </c>
      <c r="F149">
        <v>590</v>
      </c>
      <c r="G149" t="s">
        <v>3027</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3028</v>
      </c>
      <c r="B150">
        <v>1980</v>
      </c>
      <c r="C150" t="s">
        <v>171</v>
      </c>
      <c r="D150" t="s">
        <v>501</v>
      </c>
      <c r="E150" t="str">
        <f t="shared" si="2"/>
        <v>City of Concord</v>
      </c>
      <c r="F150">
        <v>595</v>
      </c>
      <c r="G150" t="s">
        <v>3029</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3030</v>
      </c>
      <c r="B151">
        <v>1980</v>
      </c>
      <c r="C151" t="s">
        <v>171</v>
      </c>
      <c r="D151" t="s">
        <v>503</v>
      </c>
      <c r="E151" t="str">
        <f t="shared" si="2"/>
        <v>City of Corcoran</v>
      </c>
      <c r="F151">
        <v>600</v>
      </c>
      <c r="G151" t="s">
        <v>3031</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3032</v>
      </c>
      <c r="B152">
        <v>1980</v>
      </c>
      <c r="C152" t="s">
        <v>171</v>
      </c>
      <c r="D152" t="s">
        <v>505</v>
      </c>
      <c r="E152" t="str">
        <f t="shared" si="2"/>
        <v>City of Corning</v>
      </c>
      <c r="F152">
        <v>605</v>
      </c>
      <c r="G152" t="s">
        <v>3033</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3034</v>
      </c>
      <c r="B153">
        <v>1980</v>
      </c>
      <c r="C153" t="s">
        <v>171</v>
      </c>
      <c r="D153" t="s">
        <v>507</v>
      </c>
      <c r="E153" t="str">
        <f t="shared" si="2"/>
        <v>City of Corona</v>
      </c>
      <c r="F153">
        <v>610</v>
      </c>
      <c r="G153" t="s">
        <v>3035</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3036</v>
      </c>
      <c r="B154">
        <v>1980</v>
      </c>
      <c r="C154" t="s">
        <v>171</v>
      </c>
      <c r="D154" t="s">
        <v>509</v>
      </c>
      <c r="E154" t="str">
        <f t="shared" si="2"/>
        <v>City of Coronado</v>
      </c>
      <c r="F154">
        <v>615</v>
      </c>
      <c r="G154" t="s">
        <v>3037</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3038</v>
      </c>
      <c r="B155">
        <v>1980</v>
      </c>
      <c r="C155" t="s">
        <v>171</v>
      </c>
      <c r="D155" t="s">
        <v>511</v>
      </c>
      <c r="E155" t="str">
        <f t="shared" si="2"/>
        <v>City of Corte Madera</v>
      </c>
      <c r="F155">
        <v>620</v>
      </c>
      <c r="G155" t="s">
        <v>3039</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3040</v>
      </c>
      <c r="B156">
        <v>1980</v>
      </c>
      <c r="C156" t="s">
        <v>171</v>
      </c>
      <c r="D156" t="s">
        <v>513</v>
      </c>
      <c r="E156" t="str">
        <f t="shared" si="2"/>
        <v>City of Costa Mesa</v>
      </c>
      <c r="F156">
        <v>625</v>
      </c>
      <c r="G156" t="s">
        <v>3041</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3042</v>
      </c>
      <c r="B157">
        <v>1980</v>
      </c>
      <c r="C157" t="s">
        <v>171</v>
      </c>
      <c r="D157" t="s">
        <v>515</v>
      </c>
      <c r="E157" t="str">
        <f t="shared" si="2"/>
        <v>City of Cotati</v>
      </c>
      <c r="F157">
        <v>628</v>
      </c>
      <c r="G157" t="s">
        <v>3043</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3044</v>
      </c>
      <c r="B158">
        <v>1980</v>
      </c>
      <c r="C158" t="s">
        <v>171</v>
      </c>
      <c r="D158" t="s">
        <v>3045</v>
      </c>
      <c r="E158" t="str">
        <f t="shared" si="2"/>
        <v>City of Cottonwood</v>
      </c>
      <c r="F158">
        <v>631</v>
      </c>
      <c r="G158" t="s">
        <v>3046</v>
      </c>
      <c r="H158">
        <v>1553</v>
      </c>
      <c r="I158">
        <v>0</v>
      </c>
      <c r="J158">
        <v>0</v>
      </c>
      <c r="K158">
        <v>1553</v>
      </c>
      <c r="L158">
        <v>606</v>
      </c>
      <c r="M158">
        <v>423</v>
      </c>
      <c r="N158">
        <v>183</v>
      </c>
      <c r="O158">
        <v>44300</v>
      </c>
      <c r="P158">
        <v>441</v>
      </c>
      <c r="Q158">
        <v>58</v>
      </c>
      <c r="R158">
        <v>5</v>
      </c>
      <c r="S158">
        <v>146</v>
      </c>
      <c r="T158" t="s">
        <v>3045</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3047</v>
      </c>
      <c r="B159">
        <v>1980</v>
      </c>
      <c r="C159" t="s">
        <v>171</v>
      </c>
      <c r="D159" t="s">
        <v>3048</v>
      </c>
      <c r="E159" t="str">
        <f t="shared" si="2"/>
        <v>City of Country Club</v>
      </c>
      <c r="F159">
        <v>633</v>
      </c>
      <c r="G159" t="s">
        <v>3049</v>
      </c>
      <c r="H159">
        <v>9585</v>
      </c>
      <c r="I159">
        <v>9585</v>
      </c>
      <c r="J159">
        <v>0</v>
      </c>
      <c r="K159">
        <v>0</v>
      </c>
      <c r="L159">
        <v>3686</v>
      </c>
      <c r="M159">
        <v>2916</v>
      </c>
      <c r="N159">
        <v>770</v>
      </c>
      <c r="O159">
        <v>46700</v>
      </c>
      <c r="P159">
        <v>3679</v>
      </c>
      <c r="Q159">
        <v>111</v>
      </c>
      <c r="R159">
        <v>38</v>
      </c>
      <c r="S159">
        <v>3</v>
      </c>
      <c r="T159" t="s">
        <v>3048</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3050</v>
      </c>
      <c r="B160">
        <v>1980</v>
      </c>
      <c r="C160" t="s">
        <v>171</v>
      </c>
      <c r="D160" t="s">
        <v>3051</v>
      </c>
      <c r="E160" t="str">
        <f t="shared" si="2"/>
        <v>City of Covelo</v>
      </c>
      <c r="F160">
        <v>634</v>
      </c>
      <c r="G160" t="s">
        <v>3052</v>
      </c>
      <c r="H160">
        <v>1448</v>
      </c>
      <c r="I160">
        <v>0</v>
      </c>
      <c r="J160">
        <v>0</v>
      </c>
      <c r="K160">
        <v>1448</v>
      </c>
      <c r="L160">
        <v>490</v>
      </c>
      <c r="M160">
        <v>334</v>
      </c>
      <c r="N160">
        <v>156</v>
      </c>
      <c r="O160">
        <v>50600</v>
      </c>
      <c r="P160">
        <v>409</v>
      </c>
      <c r="Q160">
        <v>38</v>
      </c>
      <c r="R160">
        <v>2</v>
      </c>
      <c r="S160">
        <v>118</v>
      </c>
      <c r="T160" t="s">
        <v>3051</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3053</v>
      </c>
      <c r="B161">
        <v>1980</v>
      </c>
      <c r="C161" t="s">
        <v>171</v>
      </c>
      <c r="D161" t="s">
        <v>517</v>
      </c>
      <c r="E161" t="str">
        <f t="shared" si="2"/>
        <v>City of Covina</v>
      </c>
      <c r="F161">
        <v>635</v>
      </c>
      <c r="G161" t="s">
        <v>3054</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3055</v>
      </c>
      <c r="B162">
        <v>1980</v>
      </c>
      <c r="C162" t="s">
        <v>171</v>
      </c>
      <c r="D162" t="s">
        <v>519</v>
      </c>
      <c r="E162" t="str">
        <f t="shared" si="2"/>
        <v>City of Crescent City</v>
      </c>
      <c r="F162">
        <v>640</v>
      </c>
      <c r="G162" t="s">
        <v>3056</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3057</v>
      </c>
      <c r="B163">
        <v>1980</v>
      </c>
      <c r="C163" t="s">
        <v>171</v>
      </c>
      <c r="D163" t="s">
        <v>3058</v>
      </c>
      <c r="E163" t="str">
        <f t="shared" si="2"/>
        <v>City of Crescent North</v>
      </c>
      <c r="F163">
        <v>647</v>
      </c>
      <c r="G163" t="s">
        <v>3059</v>
      </c>
      <c r="H163">
        <v>2846</v>
      </c>
      <c r="I163">
        <v>0</v>
      </c>
      <c r="J163">
        <v>2846</v>
      </c>
      <c r="K163">
        <v>0</v>
      </c>
      <c r="L163">
        <v>1071</v>
      </c>
      <c r="M163">
        <v>734</v>
      </c>
      <c r="N163">
        <v>337</v>
      </c>
      <c r="O163">
        <v>41500</v>
      </c>
      <c r="P163">
        <v>1021</v>
      </c>
      <c r="Q163">
        <v>69</v>
      </c>
      <c r="R163">
        <v>7</v>
      </c>
      <c r="S163">
        <v>72</v>
      </c>
      <c r="T163" t="s">
        <v>3058</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3060</v>
      </c>
      <c r="B164">
        <v>1980</v>
      </c>
      <c r="C164" t="s">
        <v>171</v>
      </c>
      <c r="D164" t="s">
        <v>3061</v>
      </c>
      <c r="E164" t="str">
        <f t="shared" si="2"/>
        <v>City of Crestline</v>
      </c>
      <c r="F164">
        <v>649</v>
      </c>
      <c r="G164" t="s">
        <v>3062</v>
      </c>
      <c r="H164">
        <v>6715</v>
      </c>
      <c r="I164">
        <v>0</v>
      </c>
      <c r="J164">
        <v>6715</v>
      </c>
      <c r="K164">
        <v>0</v>
      </c>
      <c r="L164">
        <v>2475</v>
      </c>
      <c r="M164">
        <v>1859</v>
      </c>
      <c r="N164">
        <v>616</v>
      </c>
      <c r="O164">
        <v>69500</v>
      </c>
      <c r="P164">
        <v>4977</v>
      </c>
      <c r="Q164">
        <v>268</v>
      </c>
      <c r="R164">
        <v>41</v>
      </c>
      <c r="S164">
        <v>126</v>
      </c>
      <c r="T164" t="s">
        <v>3061</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3063</v>
      </c>
      <c r="B165">
        <v>1980</v>
      </c>
      <c r="C165" t="s">
        <v>171</v>
      </c>
      <c r="D165" t="s">
        <v>3064</v>
      </c>
      <c r="E165" t="str">
        <f t="shared" si="2"/>
        <v>City of Cudahy</v>
      </c>
      <c r="F165">
        <v>658</v>
      </c>
      <c r="G165" t="s">
        <v>3065</v>
      </c>
      <c r="H165">
        <v>17984</v>
      </c>
      <c r="I165">
        <v>17984</v>
      </c>
      <c r="J165">
        <v>0</v>
      </c>
      <c r="K165">
        <v>0</v>
      </c>
      <c r="L165">
        <v>5071</v>
      </c>
      <c r="M165">
        <v>939</v>
      </c>
      <c r="N165">
        <v>4132</v>
      </c>
      <c r="O165">
        <v>62800</v>
      </c>
      <c r="P165">
        <v>2912</v>
      </c>
      <c r="Q165">
        <v>842</v>
      </c>
      <c r="R165">
        <v>1157</v>
      </c>
      <c r="S165">
        <v>347</v>
      </c>
      <c r="T165" t="s">
        <v>3064</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3066</v>
      </c>
      <c r="B166">
        <v>1980</v>
      </c>
      <c r="C166" t="s">
        <v>171</v>
      </c>
      <c r="D166" t="s">
        <v>521</v>
      </c>
      <c r="E166" t="str">
        <f t="shared" si="2"/>
        <v>City of Culver City</v>
      </c>
      <c r="F166">
        <v>665</v>
      </c>
      <c r="G166" t="s">
        <v>3067</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3068</v>
      </c>
      <c r="B167">
        <v>1980</v>
      </c>
      <c r="C167" t="s">
        <v>171</v>
      </c>
      <c r="D167" t="s">
        <v>523</v>
      </c>
      <c r="E167" t="str">
        <f t="shared" si="2"/>
        <v>City of Cupertino</v>
      </c>
      <c r="F167">
        <v>670</v>
      </c>
      <c r="G167" t="s">
        <v>3069</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3070</v>
      </c>
      <c r="B168">
        <v>1980</v>
      </c>
      <c r="C168" t="s">
        <v>171</v>
      </c>
      <c r="D168" t="s">
        <v>3071</v>
      </c>
      <c r="E168" t="str">
        <f t="shared" si="2"/>
        <v>City of Cutler</v>
      </c>
      <c r="F168">
        <v>675</v>
      </c>
      <c r="G168" t="s">
        <v>3072</v>
      </c>
      <c r="H168">
        <v>3149</v>
      </c>
      <c r="I168">
        <v>0</v>
      </c>
      <c r="J168">
        <v>3149</v>
      </c>
      <c r="K168">
        <v>0</v>
      </c>
      <c r="L168">
        <v>770</v>
      </c>
      <c r="M168">
        <v>435</v>
      </c>
      <c r="N168">
        <v>335</v>
      </c>
      <c r="O168">
        <v>34600</v>
      </c>
      <c r="P168">
        <v>679</v>
      </c>
      <c r="Q168">
        <v>97</v>
      </c>
      <c r="R168">
        <v>21</v>
      </c>
      <c r="S168">
        <v>2</v>
      </c>
      <c r="T168" t="s">
        <v>3071</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3073</v>
      </c>
      <c r="B169">
        <v>1980</v>
      </c>
      <c r="C169" t="s">
        <v>171</v>
      </c>
      <c r="D169" t="s">
        <v>3074</v>
      </c>
      <c r="E169" t="str">
        <f t="shared" si="2"/>
        <v>City of Cutten</v>
      </c>
      <c r="F169">
        <v>680</v>
      </c>
      <c r="G169" t="s">
        <v>3075</v>
      </c>
      <c r="H169">
        <v>2375</v>
      </c>
      <c r="I169">
        <v>0</v>
      </c>
      <c r="J169">
        <v>0</v>
      </c>
      <c r="K169">
        <v>2375</v>
      </c>
      <c r="L169">
        <v>905</v>
      </c>
      <c r="M169">
        <v>557</v>
      </c>
      <c r="N169">
        <v>348</v>
      </c>
      <c r="O169">
        <v>62400</v>
      </c>
      <c r="P169">
        <v>754</v>
      </c>
      <c r="Q169">
        <v>171</v>
      </c>
      <c r="R169">
        <v>0</v>
      </c>
      <c r="S169">
        <v>2</v>
      </c>
      <c r="T169" t="s">
        <v>3074</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3076</v>
      </c>
      <c r="B170">
        <v>1980</v>
      </c>
      <c r="C170" t="s">
        <v>171</v>
      </c>
      <c r="D170" t="s">
        <v>525</v>
      </c>
      <c r="E170" t="str">
        <f t="shared" si="2"/>
        <v>City of Cypress</v>
      </c>
      <c r="F170">
        <v>685</v>
      </c>
      <c r="G170" t="s">
        <v>3077</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3078</v>
      </c>
      <c r="B171">
        <v>1980</v>
      </c>
      <c r="C171" t="s">
        <v>171</v>
      </c>
      <c r="D171" t="s">
        <v>527</v>
      </c>
      <c r="E171" t="str">
        <f t="shared" si="2"/>
        <v>City of Daly City</v>
      </c>
      <c r="F171">
        <v>700</v>
      </c>
      <c r="G171" t="s">
        <v>3079</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3080</v>
      </c>
      <c r="B172">
        <v>1980</v>
      </c>
      <c r="C172" t="s">
        <v>171</v>
      </c>
      <c r="D172" t="s">
        <v>529</v>
      </c>
      <c r="E172" t="str">
        <f t="shared" si="2"/>
        <v>City of Dana Point</v>
      </c>
      <c r="F172">
        <v>705</v>
      </c>
      <c r="G172" t="s">
        <v>3081</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3082</v>
      </c>
      <c r="B173">
        <v>1980</v>
      </c>
      <c r="C173" t="s">
        <v>171</v>
      </c>
      <c r="D173" t="s">
        <v>531</v>
      </c>
      <c r="E173" t="str">
        <f t="shared" si="2"/>
        <v>City of Danville</v>
      </c>
      <c r="F173">
        <v>706</v>
      </c>
      <c r="G173" t="s">
        <v>3083</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3084</v>
      </c>
      <c r="B174">
        <v>1980</v>
      </c>
      <c r="C174" t="s">
        <v>171</v>
      </c>
      <c r="D174" t="s">
        <v>533</v>
      </c>
      <c r="E174" t="str">
        <f t="shared" si="2"/>
        <v>City of Davis</v>
      </c>
      <c r="F174">
        <v>715</v>
      </c>
      <c r="G174" t="s">
        <v>3085</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3086</v>
      </c>
      <c r="B175">
        <v>1980</v>
      </c>
      <c r="C175" t="s">
        <v>171</v>
      </c>
      <c r="D175" t="s">
        <v>3087</v>
      </c>
      <c r="E175" t="str">
        <f t="shared" si="2"/>
        <v>City of Deer Park</v>
      </c>
      <c r="F175">
        <v>716</v>
      </c>
      <c r="G175" t="s">
        <v>3088</v>
      </c>
      <c r="H175">
        <v>1454</v>
      </c>
      <c r="I175">
        <v>0</v>
      </c>
      <c r="J175">
        <v>0</v>
      </c>
      <c r="K175">
        <v>1454</v>
      </c>
      <c r="L175">
        <v>556</v>
      </c>
      <c r="M175">
        <v>331</v>
      </c>
      <c r="N175">
        <v>225</v>
      </c>
      <c r="O175">
        <v>105500</v>
      </c>
      <c r="P175">
        <v>454</v>
      </c>
      <c r="Q175">
        <v>114</v>
      </c>
      <c r="R175">
        <v>3</v>
      </c>
      <c r="S175">
        <v>11</v>
      </c>
      <c r="T175" t="s">
        <v>3087</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3089</v>
      </c>
      <c r="B176">
        <v>1980</v>
      </c>
      <c r="C176" t="s">
        <v>171</v>
      </c>
      <c r="D176" t="s">
        <v>3090</v>
      </c>
      <c r="E176" t="str">
        <f t="shared" si="2"/>
        <v>City of Del Aire</v>
      </c>
      <c r="F176">
        <v>717</v>
      </c>
      <c r="G176" t="s">
        <v>3091</v>
      </c>
      <c r="H176">
        <v>8487</v>
      </c>
      <c r="I176">
        <v>8487</v>
      </c>
      <c r="J176">
        <v>0</v>
      </c>
      <c r="K176">
        <v>0</v>
      </c>
      <c r="L176">
        <v>2947</v>
      </c>
      <c r="M176">
        <v>2307</v>
      </c>
      <c r="N176">
        <v>640</v>
      </c>
      <c r="O176">
        <v>86200</v>
      </c>
      <c r="P176">
        <v>2823</v>
      </c>
      <c r="Q176">
        <v>111</v>
      </c>
      <c r="R176">
        <v>68</v>
      </c>
      <c r="S176">
        <v>0</v>
      </c>
      <c r="T176" t="s">
        <v>3090</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3092</v>
      </c>
      <c r="B177">
        <v>1980</v>
      </c>
      <c r="C177" t="s">
        <v>171</v>
      </c>
      <c r="D177" t="s">
        <v>535</v>
      </c>
      <c r="E177" t="str">
        <f t="shared" si="2"/>
        <v>City of Delano</v>
      </c>
      <c r="F177">
        <v>725</v>
      </c>
      <c r="G177" t="s">
        <v>3093</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3094</v>
      </c>
      <c r="B178">
        <v>1980</v>
      </c>
      <c r="C178" t="s">
        <v>171</v>
      </c>
      <c r="D178" t="s">
        <v>3095</v>
      </c>
      <c r="E178" t="str">
        <f t="shared" si="2"/>
        <v>City of Delhi</v>
      </c>
      <c r="F178">
        <v>730</v>
      </c>
      <c r="G178" t="s">
        <v>3096</v>
      </c>
      <c r="H178">
        <v>2832</v>
      </c>
      <c r="I178">
        <v>0</v>
      </c>
      <c r="J178">
        <v>2832</v>
      </c>
      <c r="K178">
        <v>0</v>
      </c>
      <c r="L178">
        <v>902</v>
      </c>
      <c r="M178">
        <v>660</v>
      </c>
      <c r="N178">
        <v>242</v>
      </c>
      <c r="O178">
        <v>44100</v>
      </c>
      <c r="P178">
        <v>797</v>
      </c>
      <c r="Q178">
        <v>74</v>
      </c>
      <c r="R178">
        <v>2</v>
      </c>
      <c r="S178">
        <v>92</v>
      </c>
      <c r="T178" t="s">
        <v>3095</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3097</v>
      </c>
      <c r="B179">
        <v>1980</v>
      </c>
      <c r="C179" t="s">
        <v>171</v>
      </c>
      <c r="D179" t="s">
        <v>3098</v>
      </c>
      <c r="E179" t="str">
        <f t="shared" si="2"/>
        <v>City of Del Mar</v>
      </c>
      <c r="F179">
        <v>735</v>
      </c>
      <c r="G179" t="s">
        <v>3099</v>
      </c>
      <c r="H179">
        <v>5017</v>
      </c>
      <c r="I179">
        <v>5017</v>
      </c>
      <c r="J179">
        <v>0</v>
      </c>
      <c r="K179">
        <v>0</v>
      </c>
      <c r="L179">
        <v>2253</v>
      </c>
      <c r="M179">
        <v>1037</v>
      </c>
      <c r="N179">
        <v>1216</v>
      </c>
      <c r="O179">
        <v>200100</v>
      </c>
      <c r="P179">
        <v>1662</v>
      </c>
      <c r="Q179">
        <v>273</v>
      </c>
      <c r="R179">
        <v>471</v>
      </c>
      <c r="S179">
        <v>42</v>
      </c>
      <c r="T179" t="s">
        <v>3098</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3100</v>
      </c>
      <c r="B180">
        <v>1980</v>
      </c>
      <c r="C180" t="s">
        <v>171</v>
      </c>
      <c r="D180" t="s">
        <v>3101</v>
      </c>
      <c r="E180" t="str">
        <f t="shared" si="2"/>
        <v>City of Del Rey</v>
      </c>
      <c r="F180">
        <v>752</v>
      </c>
      <c r="G180" t="s">
        <v>3102</v>
      </c>
      <c r="H180">
        <v>1126</v>
      </c>
      <c r="I180">
        <v>0</v>
      </c>
      <c r="J180">
        <v>0</v>
      </c>
      <c r="K180">
        <v>1126</v>
      </c>
      <c r="L180">
        <v>284</v>
      </c>
      <c r="M180">
        <v>166</v>
      </c>
      <c r="N180">
        <v>118</v>
      </c>
      <c r="O180">
        <v>35000</v>
      </c>
      <c r="P180">
        <v>218</v>
      </c>
      <c r="Q180">
        <v>62</v>
      </c>
      <c r="R180">
        <v>15</v>
      </c>
      <c r="S180">
        <v>2</v>
      </c>
      <c r="T180" t="s">
        <v>3101</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3103</v>
      </c>
      <c r="B181">
        <v>1980</v>
      </c>
      <c r="C181" t="s">
        <v>171</v>
      </c>
      <c r="D181" t="s">
        <v>3104</v>
      </c>
      <c r="E181" t="str">
        <f t="shared" si="2"/>
        <v>City of Del Rey Oaks</v>
      </c>
      <c r="F181">
        <v>755</v>
      </c>
      <c r="G181" t="s">
        <v>3105</v>
      </c>
      <c r="H181">
        <v>1557</v>
      </c>
      <c r="I181">
        <v>1557</v>
      </c>
      <c r="J181">
        <v>0</v>
      </c>
      <c r="K181">
        <v>0</v>
      </c>
      <c r="L181">
        <v>567</v>
      </c>
      <c r="M181">
        <v>476</v>
      </c>
      <c r="N181">
        <v>91</v>
      </c>
      <c r="O181">
        <v>93100</v>
      </c>
      <c r="P181">
        <v>562</v>
      </c>
      <c r="Q181">
        <v>15</v>
      </c>
      <c r="R181">
        <v>0</v>
      </c>
      <c r="S181">
        <v>0</v>
      </c>
      <c r="T181" t="s">
        <v>3104</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3106</v>
      </c>
      <c r="B182">
        <v>1980</v>
      </c>
      <c r="C182" t="s">
        <v>171</v>
      </c>
      <c r="D182" t="s">
        <v>3107</v>
      </c>
      <c r="E182" t="str">
        <f t="shared" si="2"/>
        <v>City of Denair</v>
      </c>
      <c r="F182">
        <v>760</v>
      </c>
      <c r="G182" t="s">
        <v>3108</v>
      </c>
      <c r="H182">
        <v>2892</v>
      </c>
      <c r="I182">
        <v>0</v>
      </c>
      <c r="J182">
        <v>2892</v>
      </c>
      <c r="K182">
        <v>0</v>
      </c>
      <c r="L182">
        <v>907</v>
      </c>
      <c r="M182">
        <v>733</v>
      </c>
      <c r="N182">
        <v>174</v>
      </c>
      <c r="O182">
        <v>58700</v>
      </c>
      <c r="P182">
        <v>853</v>
      </c>
      <c r="Q182">
        <v>26</v>
      </c>
      <c r="R182">
        <v>23</v>
      </c>
      <c r="S182">
        <v>57</v>
      </c>
      <c r="T182" t="s">
        <v>3107</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3109</v>
      </c>
      <c r="B183">
        <v>1980</v>
      </c>
      <c r="C183" t="s">
        <v>171</v>
      </c>
      <c r="D183" t="s">
        <v>537</v>
      </c>
      <c r="E183" t="str">
        <f t="shared" si="2"/>
        <v>City of Desert Hot Springs</v>
      </c>
      <c r="F183">
        <v>765</v>
      </c>
      <c r="G183" t="s">
        <v>3110</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3111</v>
      </c>
      <c r="B184">
        <v>1980</v>
      </c>
      <c r="C184" t="s">
        <v>171</v>
      </c>
      <c r="D184" t="s">
        <v>3112</v>
      </c>
      <c r="E184" t="str">
        <f t="shared" si="2"/>
        <v>City of Desert View Highlands</v>
      </c>
      <c r="F184">
        <v>767</v>
      </c>
      <c r="G184" t="s">
        <v>3113</v>
      </c>
      <c r="H184">
        <v>2175</v>
      </c>
      <c r="I184">
        <v>0</v>
      </c>
      <c r="J184">
        <v>0</v>
      </c>
      <c r="K184">
        <v>2175</v>
      </c>
      <c r="L184">
        <v>727</v>
      </c>
      <c r="M184">
        <v>586</v>
      </c>
      <c r="N184">
        <v>141</v>
      </c>
      <c r="O184">
        <v>66800</v>
      </c>
      <c r="P184">
        <v>719</v>
      </c>
      <c r="Q184">
        <v>33</v>
      </c>
      <c r="R184">
        <v>2</v>
      </c>
      <c r="S184">
        <v>0</v>
      </c>
      <c r="T184" t="s">
        <v>3112</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3114</v>
      </c>
      <c r="B185">
        <v>1980</v>
      </c>
      <c r="C185" t="s">
        <v>171</v>
      </c>
      <c r="D185" t="s">
        <v>539</v>
      </c>
      <c r="E185" t="str">
        <f t="shared" si="2"/>
        <v>City of Diamond Bar</v>
      </c>
      <c r="F185">
        <v>771</v>
      </c>
      <c r="G185" t="s">
        <v>3115</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3116</v>
      </c>
      <c r="B186">
        <v>1980</v>
      </c>
      <c r="C186" t="s">
        <v>171</v>
      </c>
      <c r="D186" t="s">
        <v>3117</v>
      </c>
      <c r="E186" t="str">
        <f t="shared" si="2"/>
        <v>City of Diamond Springs</v>
      </c>
      <c r="F186">
        <v>773</v>
      </c>
      <c r="G186" t="s">
        <v>3118</v>
      </c>
      <c r="H186">
        <v>2287</v>
      </c>
      <c r="I186">
        <v>0</v>
      </c>
      <c r="J186">
        <v>0</v>
      </c>
      <c r="K186">
        <v>2287</v>
      </c>
      <c r="L186">
        <v>876</v>
      </c>
      <c r="M186">
        <v>697</v>
      </c>
      <c r="N186">
        <v>179</v>
      </c>
      <c r="O186">
        <v>66800</v>
      </c>
      <c r="P186">
        <v>680</v>
      </c>
      <c r="Q186">
        <v>33</v>
      </c>
      <c r="R186">
        <v>0</v>
      </c>
      <c r="S186">
        <v>216</v>
      </c>
      <c r="T186" t="s">
        <v>3117</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3119</v>
      </c>
      <c r="B187">
        <v>1980</v>
      </c>
      <c r="C187" t="s">
        <v>171</v>
      </c>
      <c r="D187" t="s">
        <v>541</v>
      </c>
      <c r="E187" t="str">
        <f t="shared" si="2"/>
        <v>City of Dinuba</v>
      </c>
      <c r="F187">
        <v>775</v>
      </c>
      <c r="G187" t="s">
        <v>3120</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3121</v>
      </c>
      <c r="B188">
        <v>1980</v>
      </c>
      <c r="C188" t="s">
        <v>171</v>
      </c>
      <c r="D188" t="s">
        <v>3122</v>
      </c>
      <c r="E188" t="str">
        <f t="shared" si="2"/>
        <v>City of Discovery Bay</v>
      </c>
      <c r="F188">
        <v>777</v>
      </c>
      <c r="G188" t="s">
        <v>3123</v>
      </c>
      <c r="H188">
        <v>1326</v>
      </c>
      <c r="I188">
        <v>0</v>
      </c>
      <c r="J188">
        <v>0</v>
      </c>
      <c r="K188">
        <v>1326</v>
      </c>
      <c r="L188">
        <v>466</v>
      </c>
      <c r="M188">
        <v>435</v>
      </c>
      <c r="N188">
        <v>31</v>
      </c>
      <c r="O188">
        <v>133200</v>
      </c>
      <c r="P188">
        <v>628</v>
      </c>
      <c r="Q188">
        <v>11</v>
      </c>
      <c r="R188">
        <v>0</v>
      </c>
      <c r="S188">
        <v>0</v>
      </c>
      <c r="T188" t="s">
        <v>3122</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3124</v>
      </c>
      <c r="B189">
        <v>1980</v>
      </c>
      <c r="C189" t="s">
        <v>171</v>
      </c>
      <c r="D189" t="s">
        <v>543</v>
      </c>
      <c r="E189" t="str">
        <f t="shared" si="2"/>
        <v>City of Dixon</v>
      </c>
      <c r="F189">
        <v>780</v>
      </c>
      <c r="G189" t="s">
        <v>3125</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3126</v>
      </c>
      <c r="B190">
        <v>1980</v>
      </c>
      <c r="C190" t="s">
        <v>171</v>
      </c>
      <c r="D190" t="s">
        <v>545</v>
      </c>
      <c r="E190" t="str">
        <f t="shared" si="2"/>
        <v>City of Dorris</v>
      </c>
      <c r="F190">
        <v>785</v>
      </c>
      <c r="G190" t="s">
        <v>3127</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3128</v>
      </c>
      <c r="B191">
        <v>1980</v>
      </c>
      <c r="C191" t="s">
        <v>171</v>
      </c>
      <c r="D191" t="s">
        <v>547</v>
      </c>
      <c r="E191" t="str">
        <f t="shared" si="2"/>
        <v>City of Dos Palos</v>
      </c>
      <c r="F191">
        <v>790</v>
      </c>
      <c r="G191" t="s">
        <v>3129</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3130</v>
      </c>
      <c r="B192">
        <v>1980</v>
      </c>
      <c r="C192" t="s">
        <v>171</v>
      </c>
      <c r="D192" t="s">
        <v>549</v>
      </c>
      <c r="E192" t="str">
        <f t="shared" si="2"/>
        <v>City of Downey</v>
      </c>
      <c r="F192">
        <v>795</v>
      </c>
      <c r="G192" t="s">
        <v>3131</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3132</v>
      </c>
      <c r="B193">
        <v>1980</v>
      </c>
      <c r="C193" t="s">
        <v>171</v>
      </c>
      <c r="D193" t="s">
        <v>551</v>
      </c>
      <c r="E193" t="str">
        <f t="shared" si="2"/>
        <v>City of Duarte</v>
      </c>
      <c r="F193">
        <v>800</v>
      </c>
      <c r="G193" t="s">
        <v>3133</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3134</v>
      </c>
      <c r="B194">
        <v>1980</v>
      </c>
      <c r="C194" t="s">
        <v>171</v>
      </c>
      <c r="D194" t="s">
        <v>553</v>
      </c>
      <c r="E194" t="str">
        <f t="shared" si="2"/>
        <v>City of Dublin</v>
      </c>
      <c r="F194">
        <v>802</v>
      </c>
      <c r="G194" t="s">
        <v>3135</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3136</v>
      </c>
      <c r="B195">
        <v>1980</v>
      </c>
      <c r="C195" t="s">
        <v>171</v>
      </c>
      <c r="D195" t="s">
        <v>555</v>
      </c>
      <c r="E195" t="str">
        <f t="shared" si="2"/>
        <v>City of Dunsmuir</v>
      </c>
      <c r="F195">
        <v>805</v>
      </c>
      <c r="G195" t="s">
        <v>3137</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3138</v>
      </c>
      <c r="B196">
        <v>1980</v>
      </c>
      <c r="C196" t="s">
        <v>171</v>
      </c>
      <c r="D196" t="s">
        <v>3139</v>
      </c>
      <c r="E196" t="str">
        <f t="shared" si="2"/>
        <v>City of Eagle Mountain</v>
      </c>
      <c r="F196">
        <v>807</v>
      </c>
      <c r="G196" t="s">
        <v>3140</v>
      </c>
      <c r="H196">
        <v>1890</v>
      </c>
      <c r="I196">
        <v>0</v>
      </c>
      <c r="J196">
        <v>0</v>
      </c>
      <c r="K196">
        <v>1890</v>
      </c>
      <c r="L196">
        <v>514</v>
      </c>
      <c r="M196">
        <v>155</v>
      </c>
      <c r="N196">
        <v>359</v>
      </c>
      <c r="O196">
        <v>20800</v>
      </c>
      <c r="P196">
        <v>375</v>
      </c>
      <c r="Q196">
        <v>22</v>
      </c>
      <c r="R196">
        <v>1</v>
      </c>
      <c r="S196">
        <v>179</v>
      </c>
      <c r="T196" t="s">
        <v>3139</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3141</v>
      </c>
      <c r="B197">
        <v>1980</v>
      </c>
      <c r="C197" t="s">
        <v>171</v>
      </c>
      <c r="D197" t="s">
        <v>3142</v>
      </c>
      <c r="E197" t="str">
        <f t="shared" ref="E197:E260" si="3">_xlfn.CONCAT("City of ",D197)</f>
        <v>City of Earlimart</v>
      </c>
      <c r="F197">
        <v>810</v>
      </c>
      <c r="G197" t="s">
        <v>3143</v>
      </c>
      <c r="H197">
        <v>4578</v>
      </c>
      <c r="I197">
        <v>0</v>
      </c>
      <c r="J197">
        <v>4578</v>
      </c>
      <c r="K197">
        <v>0</v>
      </c>
      <c r="L197">
        <v>1172</v>
      </c>
      <c r="M197">
        <v>682</v>
      </c>
      <c r="N197">
        <v>490</v>
      </c>
      <c r="O197">
        <v>30400</v>
      </c>
      <c r="P197">
        <v>926</v>
      </c>
      <c r="Q197">
        <v>179</v>
      </c>
      <c r="R197">
        <v>29</v>
      </c>
      <c r="S197">
        <v>90</v>
      </c>
      <c r="T197" t="s">
        <v>3142</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3144</v>
      </c>
      <c r="B198">
        <v>1980</v>
      </c>
      <c r="C198" t="s">
        <v>171</v>
      </c>
      <c r="D198" t="s">
        <v>3145</v>
      </c>
      <c r="E198" t="str">
        <f t="shared" si="3"/>
        <v>City of East Blythe</v>
      </c>
      <c r="F198">
        <v>811</v>
      </c>
      <c r="G198" t="s">
        <v>3146</v>
      </c>
      <c r="H198">
        <v>1660</v>
      </c>
      <c r="I198">
        <v>0</v>
      </c>
      <c r="J198">
        <v>0</v>
      </c>
      <c r="K198">
        <v>1660</v>
      </c>
      <c r="L198">
        <v>543</v>
      </c>
      <c r="M198">
        <v>252</v>
      </c>
      <c r="N198">
        <v>291</v>
      </c>
      <c r="O198">
        <v>29700</v>
      </c>
      <c r="P198">
        <v>325</v>
      </c>
      <c r="Q198">
        <v>60</v>
      </c>
      <c r="R198">
        <v>132</v>
      </c>
      <c r="S198">
        <v>145</v>
      </c>
      <c r="T198" t="s">
        <v>3145</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3147</v>
      </c>
      <c r="B199">
        <v>1980</v>
      </c>
      <c r="C199" t="s">
        <v>171</v>
      </c>
      <c r="D199" t="s">
        <v>3148</v>
      </c>
      <c r="E199" t="str">
        <f t="shared" si="3"/>
        <v>City of East Compton</v>
      </c>
      <c r="F199">
        <v>812</v>
      </c>
      <c r="G199" t="s">
        <v>3149</v>
      </c>
      <c r="H199">
        <v>6435</v>
      </c>
      <c r="I199">
        <v>6435</v>
      </c>
      <c r="J199">
        <v>0</v>
      </c>
      <c r="K199">
        <v>0</v>
      </c>
      <c r="L199">
        <v>1695</v>
      </c>
      <c r="M199">
        <v>932</v>
      </c>
      <c r="N199">
        <v>763</v>
      </c>
      <c r="O199">
        <v>44600</v>
      </c>
      <c r="P199">
        <v>1373</v>
      </c>
      <c r="Q199">
        <v>345</v>
      </c>
      <c r="R199">
        <v>58</v>
      </c>
      <c r="S199">
        <v>1</v>
      </c>
      <c r="T199" t="s">
        <v>3148</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3150</v>
      </c>
      <c r="B200">
        <v>1980</v>
      </c>
      <c r="C200" t="s">
        <v>171</v>
      </c>
      <c r="D200" t="s">
        <v>3151</v>
      </c>
      <c r="E200" t="str">
        <f t="shared" si="3"/>
        <v>City of East Hemet</v>
      </c>
      <c r="F200">
        <v>814</v>
      </c>
      <c r="G200" t="s">
        <v>3152</v>
      </c>
      <c r="H200">
        <v>14712</v>
      </c>
      <c r="I200">
        <v>14712</v>
      </c>
      <c r="J200">
        <v>0</v>
      </c>
      <c r="K200">
        <v>0</v>
      </c>
      <c r="L200">
        <v>5328</v>
      </c>
      <c r="M200">
        <v>3824</v>
      </c>
      <c r="N200">
        <v>1504</v>
      </c>
      <c r="O200">
        <v>66700</v>
      </c>
      <c r="P200">
        <v>4757</v>
      </c>
      <c r="Q200">
        <v>499</v>
      </c>
      <c r="R200">
        <v>294</v>
      </c>
      <c r="S200">
        <v>89</v>
      </c>
      <c r="T200" t="s">
        <v>3151</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3153</v>
      </c>
      <c r="B201">
        <v>1980</v>
      </c>
      <c r="C201" t="s">
        <v>171</v>
      </c>
      <c r="D201" t="s">
        <v>3154</v>
      </c>
      <c r="E201" t="str">
        <f t="shared" si="3"/>
        <v>City of East La Mirada</v>
      </c>
      <c r="F201">
        <v>818</v>
      </c>
      <c r="G201" t="s">
        <v>3155</v>
      </c>
      <c r="H201">
        <v>9688</v>
      </c>
      <c r="I201">
        <v>9688</v>
      </c>
      <c r="J201">
        <v>0</v>
      </c>
      <c r="K201">
        <v>0</v>
      </c>
      <c r="L201">
        <v>3336</v>
      </c>
      <c r="M201">
        <v>2228</v>
      </c>
      <c r="N201">
        <v>1108</v>
      </c>
      <c r="O201">
        <v>89200</v>
      </c>
      <c r="P201">
        <v>2511</v>
      </c>
      <c r="Q201">
        <v>202</v>
      </c>
      <c r="R201">
        <v>660</v>
      </c>
      <c r="S201">
        <v>3</v>
      </c>
      <c r="T201" t="s">
        <v>3154</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3156</v>
      </c>
      <c r="B202">
        <v>1980</v>
      </c>
      <c r="C202" t="s">
        <v>171</v>
      </c>
      <c r="D202" t="s">
        <v>3157</v>
      </c>
      <c r="E202" t="str">
        <f t="shared" si="3"/>
        <v>City of East Los Angeles</v>
      </c>
      <c r="F202">
        <v>820</v>
      </c>
      <c r="G202" t="s">
        <v>3158</v>
      </c>
      <c r="H202">
        <v>110017</v>
      </c>
      <c r="I202">
        <v>110017</v>
      </c>
      <c r="J202">
        <v>0</v>
      </c>
      <c r="K202">
        <v>0</v>
      </c>
      <c r="L202">
        <v>29064</v>
      </c>
      <c r="M202">
        <v>11415</v>
      </c>
      <c r="N202">
        <v>17649</v>
      </c>
      <c r="O202">
        <v>55600</v>
      </c>
      <c r="P202">
        <v>24245</v>
      </c>
      <c r="Q202">
        <v>4755</v>
      </c>
      <c r="R202">
        <v>855</v>
      </c>
      <c r="S202">
        <v>31</v>
      </c>
      <c r="T202" t="s">
        <v>3157</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3159</v>
      </c>
      <c r="B203">
        <v>1980</v>
      </c>
      <c r="C203" t="s">
        <v>171</v>
      </c>
      <c r="D203" t="s">
        <v>3160</v>
      </c>
      <c r="E203" t="str">
        <f t="shared" si="3"/>
        <v>City of Easton</v>
      </c>
      <c r="F203">
        <v>825</v>
      </c>
      <c r="G203" t="s">
        <v>3161</v>
      </c>
      <c r="H203">
        <v>1710</v>
      </c>
      <c r="I203">
        <v>0</v>
      </c>
      <c r="J203">
        <v>0</v>
      </c>
      <c r="K203">
        <v>1710</v>
      </c>
      <c r="L203">
        <v>571</v>
      </c>
      <c r="M203">
        <v>427</v>
      </c>
      <c r="N203">
        <v>144</v>
      </c>
      <c r="O203">
        <v>55900</v>
      </c>
      <c r="P203">
        <v>529</v>
      </c>
      <c r="Q203">
        <v>49</v>
      </c>
      <c r="R203">
        <v>1</v>
      </c>
      <c r="S203">
        <v>10</v>
      </c>
      <c r="T203" t="s">
        <v>3160</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3162</v>
      </c>
      <c r="B204">
        <v>1980</v>
      </c>
      <c r="C204" t="s">
        <v>171</v>
      </c>
      <c r="D204" t="s">
        <v>3163</v>
      </c>
      <c r="E204" t="str">
        <f t="shared" si="3"/>
        <v>City of East Palo Alto</v>
      </c>
      <c r="F204">
        <v>827</v>
      </c>
      <c r="G204" t="s">
        <v>3164</v>
      </c>
      <c r="H204">
        <v>18191</v>
      </c>
      <c r="I204">
        <v>18191</v>
      </c>
      <c r="J204">
        <v>0</v>
      </c>
      <c r="K204">
        <v>0</v>
      </c>
      <c r="L204">
        <v>6476</v>
      </c>
      <c r="M204">
        <v>2912</v>
      </c>
      <c r="N204">
        <v>3564</v>
      </c>
      <c r="O204">
        <v>61800</v>
      </c>
      <c r="P204">
        <v>4127</v>
      </c>
      <c r="Q204">
        <v>655</v>
      </c>
      <c r="R204">
        <v>1840</v>
      </c>
      <c r="S204">
        <v>159</v>
      </c>
      <c r="T204" t="s">
        <v>3163</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3165</v>
      </c>
      <c r="B205">
        <v>1980</v>
      </c>
      <c r="C205" t="s">
        <v>171</v>
      </c>
      <c r="D205" t="s">
        <v>3166</v>
      </c>
      <c r="E205" t="str">
        <f t="shared" si="3"/>
        <v>City of East Porterville</v>
      </c>
      <c r="F205">
        <v>830</v>
      </c>
      <c r="G205" t="s">
        <v>3167</v>
      </c>
      <c r="H205">
        <v>5218</v>
      </c>
      <c r="I205">
        <v>0</v>
      </c>
      <c r="J205">
        <v>5218</v>
      </c>
      <c r="K205">
        <v>0</v>
      </c>
      <c r="L205">
        <v>1645</v>
      </c>
      <c r="M205">
        <v>975</v>
      </c>
      <c r="N205">
        <v>670</v>
      </c>
      <c r="O205">
        <v>32000</v>
      </c>
      <c r="P205">
        <v>1347</v>
      </c>
      <c r="Q205">
        <v>254</v>
      </c>
      <c r="R205">
        <v>18</v>
      </c>
      <c r="S205">
        <v>158</v>
      </c>
      <c r="T205" t="s">
        <v>3166</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3168</v>
      </c>
      <c r="B206">
        <v>1980</v>
      </c>
      <c r="C206" t="s">
        <v>171</v>
      </c>
      <c r="D206" t="s">
        <v>3169</v>
      </c>
      <c r="E206" t="str">
        <f t="shared" si="3"/>
        <v>City of Edgemont</v>
      </c>
      <c r="F206">
        <v>844</v>
      </c>
      <c r="G206" t="s">
        <v>3170</v>
      </c>
      <c r="H206">
        <v>5215</v>
      </c>
      <c r="I206">
        <v>5215</v>
      </c>
      <c r="J206">
        <v>0</v>
      </c>
      <c r="K206">
        <v>0</v>
      </c>
      <c r="L206">
        <v>1796</v>
      </c>
      <c r="M206">
        <v>681</v>
      </c>
      <c r="N206">
        <v>1115</v>
      </c>
      <c r="O206">
        <v>58100</v>
      </c>
      <c r="P206">
        <v>1322</v>
      </c>
      <c r="Q206">
        <v>458</v>
      </c>
      <c r="R206">
        <v>195</v>
      </c>
      <c r="S206">
        <v>66</v>
      </c>
      <c r="T206" t="s">
        <v>3169</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3171</v>
      </c>
      <c r="B207">
        <v>1980</v>
      </c>
      <c r="C207" t="s">
        <v>171</v>
      </c>
      <c r="D207" t="s">
        <v>3172</v>
      </c>
      <c r="E207" t="str">
        <f t="shared" si="3"/>
        <v>City of Edwards AFB</v>
      </c>
      <c r="F207">
        <v>847</v>
      </c>
      <c r="G207" t="s">
        <v>3173</v>
      </c>
      <c r="H207">
        <v>8554</v>
      </c>
      <c r="I207">
        <v>0</v>
      </c>
      <c r="J207">
        <v>8554</v>
      </c>
      <c r="K207">
        <v>0</v>
      </c>
      <c r="L207">
        <v>2157</v>
      </c>
      <c r="M207">
        <v>125</v>
      </c>
      <c r="N207">
        <v>2032</v>
      </c>
      <c r="O207">
        <v>33500</v>
      </c>
      <c r="P207">
        <v>2003</v>
      </c>
      <c r="Q207">
        <v>187</v>
      </c>
      <c r="R207">
        <v>80</v>
      </c>
      <c r="S207">
        <v>81</v>
      </c>
      <c r="T207" t="s">
        <v>3172</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3174</v>
      </c>
      <c r="B208">
        <v>1980</v>
      </c>
      <c r="C208" t="s">
        <v>171</v>
      </c>
      <c r="D208" t="s">
        <v>559</v>
      </c>
      <c r="E208" t="str">
        <f t="shared" si="3"/>
        <v>City of El Cajon</v>
      </c>
      <c r="F208">
        <v>850</v>
      </c>
      <c r="G208" t="s">
        <v>3175</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3176</v>
      </c>
      <c r="B209">
        <v>1980</v>
      </c>
      <c r="C209" t="s">
        <v>171</v>
      </c>
      <c r="D209" t="s">
        <v>561</v>
      </c>
      <c r="E209" t="str">
        <f t="shared" si="3"/>
        <v>City of El Centro</v>
      </c>
      <c r="F209">
        <v>855</v>
      </c>
      <c r="G209" t="s">
        <v>3177</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3178</v>
      </c>
      <c r="B210">
        <v>1980</v>
      </c>
      <c r="C210" t="s">
        <v>171</v>
      </c>
      <c r="D210" t="s">
        <v>563</v>
      </c>
      <c r="E210" t="str">
        <f t="shared" si="3"/>
        <v>City of El Cerrito</v>
      </c>
      <c r="F210">
        <v>860</v>
      </c>
      <c r="G210" t="s">
        <v>3179</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3180</v>
      </c>
      <c r="B211">
        <v>1980</v>
      </c>
      <c r="C211" t="s">
        <v>171</v>
      </c>
      <c r="D211" t="s">
        <v>3181</v>
      </c>
      <c r="E211" t="str">
        <f t="shared" si="3"/>
        <v>City of El Dorado Hills</v>
      </c>
      <c r="F211">
        <v>861</v>
      </c>
      <c r="G211" t="s">
        <v>3182</v>
      </c>
      <c r="H211">
        <v>3453</v>
      </c>
      <c r="I211">
        <v>0</v>
      </c>
      <c r="J211">
        <v>3453</v>
      </c>
      <c r="K211">
        <v>0</v>
      </c>
      <c r="L211">
        <v>1035</v>
      </c>
      <c r="M211">
        <v>964</v>
      </c>
      <c r="N211">
        <v>71</v>
      </c>
      <c r="O211">
        <v>98200</v>
      </c>
      <c r="P211">
        <v>1085</v>
      </c>
      <c r="Q211">
        <v>10</v>
      </c>
      <c r="R211">
        <v>0</v>
      </c>
      <c r="S211">
        <v>0</v>
      </c>
      <c r="T211" t="s">
        <v>3181</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3183</v>
      </c>
      <c r="B212">
        <v>1980</v>
      </c>
      <c r="C212" t="s">
        <v>171</v>
      </c>
      <c r="D212" t="s">
        <v>3184</v>
      </c>
      <c r="E212" t="str">
        <f t="shared" si="3"/>
        <v>City of El Granada</v>
      </c>
      <c r="F212">
        <v>864</v>
      </c>
      <c r="G212" t="s">
        <v>3185</v>
      </c>
      <c r="H212">
        <v>3582</v>
      </c>
      <c r="I212">
        <v>0</v>
      </c>
      <c r="J212">
        <v>3582</v>
      </c>
      <c r="K212">
        <v>0</v>
      </c>
      <c r="L212">
        <v>1274</v>
      </c>
      <c r="M212">
        <v>933</v>
      </c>
      <c r="N212">
        <v>341</v>
      </c>
      <c r="O212">
        <v>122900</v>
      </c>
      <c r="P212">
        <v>1125</v>
      </c>
      <c r="Q212">
        <v>155</v>
      </c>
      <c r="R212">
        <v>30</v>
      </c>
      <c r="S212">
        <v>10</v>
      </c>
      <c r="T212" t="s">
        <v>3184</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3186</v>
      </c>
      <c r="B213">
        <v>1980</v>
      </c>
      <c r="C213" t="s">
        <v>171</v>
      </c>
      <c r="D213" t="s">
        <v>569</v>
      </c>
      <c r="E213" t="str">
        <f t="shared" si="3"/>
        <v>City of Elk Grove</v>
      </c>
      <c r="F213">
        <v>870</v>
      </c>
      <c r="G213" t="s">
        <v>3187</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3188</v>
      </c>
      <c r="B214">
        <v>1980</v>
      </c>
      <c r="C214" t="s">
        <v>171</v>
      </c>
      <c r="D214" t="s">
        <v>565</v>
      </c>
      <c r="E214" t="str">
        <f t="shared" si="3"/>
        <v>City of El Monte</v>
      </c>
      <c r="F214">
        <v>880</v>
      </c>
      <c r="G214" t="s">
        <v>3189</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3190</v>
      </c>
      <c r="B215">
        <v>1980</v>
      </c>
      <c r="C215" t="s">
        <v>171</v>
      </c>
      <c r="D215" t="s">
        <v>3191</v>
      </c>
      <c r="E215" t="str">
        <f t="shared" si="3"/>
        <v>City of El Paso de Robles</v>
      </c>
      <c r="F215">
        <v>885</v>
      </c>
      <c r="G215" t="s">
        <v>3192</v>
      </c>
      <c r="H215">
        <v>9163</v>
      </c>
      <c r="I215">
        <v>0</v>
      </c>
      <c r="J215">
        <v>9163</v>
      </c>
      <c r="K215">
        <v>0</v>
      </c>
      <c r="L215">
        <v>3631</v>
      </c>
      <c r="M215">
        <v>1985</v>
      </c>
      <c r="N215">
        <v>1646</v>
      </c>
      <c r="O215">
        <v>65800</v>
      </c>
      <c r="P215">
        <v>3036</v>
      </c>
      <c r="Q215">
        <v>514</v>
      </c>
      <c r="R215">
        <v>330</v>
      </c>
      <c r="S215">
        <v>106</v>
      </c>
      <c r="T215" t="s">
        <v>3191</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3193</v>
      </c>
      <c r="B216">
        <v>1980</v>
      </c>
      <c r="C216" t="s">
        <v>171</v>
      </c>
      <c r="D216" t="s">
        <v>3194</v>
      </c>
      <c r="E216" t="str">
        <f t="shared" si="3"/>
        <v>City of El Rio</v>
      </c>
      <c r="F216">
        <v>890</v>
      </c>
      <c r="G216" t="s">
        <v>3195</v>
      </c>
      <c r="H216">
        <v>5674</v>
      </c>
      <c r="I216">
        <v>5674</v>
      </c>
      <c r="J216">
        <v>0</v>
      </c>
      <c r="K216">
        <v>0</v>
      </c>
      <c r="L216">
        <v>1597</v>
      </c>
      <c r="M216">
        <v>1107</v>
      </c>
      <c r="N216">
        <v>490</v>
      </c>
      <c r="O216">
        <v>65900</v>
      </c>
      <c r="P216">
        <v>1328</v>
      </c>
      <c r="Q216">
        <v>151</v>
      </c>
      <c r="R216">
        <v>7</v>
      </c>
      <c r="S216">
        <v>151</v>
      </c>
      <c r="T216" t="s">
        <v>3194</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3196</v>
      </c>
      <c r="B217">
        <v>1980</v>
      </c>
      <c r="C217" t="s">
        <v>171</v>
      </c>
      <c r="D217" t="s">
        <v>567</v>
      </c>
      <c r="E217" t="str">
        <f t="shared" si="3"/>
        <v>City of El Segundo</v>
      </c>
      <c r="F217">
        <v>895</v>
      </c>
      <c r="G217" t="s">
        <v>3197</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3198</v>
      </c>
      <c r="B218">
        <v>1980</v>
      </c>
      <c r="C218" t="s">
        <v>171</v>
      </c>
      <c r="D218" t="s">
        <v>3199</v>
      </c>
      <c r="E218" t="str">
        <f t="shared" si="3"/>
        <v>City of El Sobrante</v>
      </c>
      <c r="F218">
        <v>902</v>
      </c>
      <c r="G218" t="s">
        <v>3200</v>
      </c>
      <c r="H218">
        <v>10535</v>
      </c>
      <c r="I218">
        <v>10535</v>
      </c>
      <c r="J218">
        <v>0</v>
      </c>
      <c r="K218">
        <v>0</v>
      </c>
      <c r="L218">
        <v>4170</v>
      </c>
      <c r="M218">
        <v>2770</v>
      </c>
      <c r="N218">
        <v>1400</v>
      </c>
      <c r="O218">
        <v>76500</v>
      </c>
      <c r="P218">
        <v>3329</v>
      </c>
      <c r="Q218">
        <v>429</v>
      </c>
      <c r="R218">
        <v>478</v>
      </c>
      <c r="S218">
        <v>58</v>
      </c>
      <c r="T218" t="s">
        <v>3199</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3201</v>
      </c>
      <c r="B219">
        <v>1980</v>
      </c>
      <c r="C219" t="s">
        <v>171</v>
      </c>
      <c r="D219" t="s">
        <v>3202</v>
      </c>
      <c r="E219" t="str">
        <f t="shared" si="3"/>
        <v>City of El Toro</v>
      </c>
      <c r="F219">
        <v>903</v>
      </c>
      <c r="G219" t="s">
        <v>3203</v>
      </c>
      <c r="H219">
        <v>38153</v>
      </c>
      <c r="I219">
        <v>38153</v>
      </c>
      <c r="J219">
        <v>0</v>
      </c>
      <c r="K219">
        <v>0</v>
      </c>
      <c r="L219">
        <v>12158</v>
      </c>
      <c r="M219">
        <v>9896</v>
      </c>
      <c r="N219">
        <v>2262</v>
      </c>
      <c r="O219">
        <v>132800</v>
      </c>
      <c r="P219">
        <v>10483</v>
      </c>
      <c r="Q219">
        <v>598</v>
      </c>
      <c r="R219">
        <v>864</v>
      </c>
      <c r="S219">
        <v>1055</v>
      </c>
      <c r="T219" t="s">
        <v>3202</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3204</v>
      </c>
      <c r="B220">
        <v>1980</v>
      </c>
      <c r="C220" t="s">
        <v>171</v>
      </c>
      <c r="D220" t="s">
        <v>3205</v>
      </c>
      <c r="E220" t="str">
        <f t="shared" si="3"/>
        <v>City of El Toro Station</v>
      </c>
      <c r="F220">
        <v>904</v>
      </c>
      <c r="G220" t="s">
        <v>3206</v>
      </c>
      <c r="H220">
        <v>7632</v>
      </c>
      <c r="I220">
        <v>7632</v>
      </c>
      <c r="J220">
        <v>0</v>
      </c>
      <c r="K220">
        <v>0</v>
      </c>
      <c r="L220">
        <v>1236</v>
      </c>
      <c r="M220">
        <v>2</v>
      </c>
      <c r="N220">
        <v>1234</v>
      </c>
      <c r="O220">
        <v>0</v>
      </c>
      <c r="P220">
        <v>930</v>
      </c>
      <c r="Q220">
        <v>311</v>
      </c>
      <c r="R220">
        <v>12</v>
      </c>
      <c r="S220">
        <v>1</v>
      </c>
      <c r="T220" t="s">
        <v>3205</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3207</v>
      </c>
      <c r="B221">
        <v>1980</v>
      </c>
      <c r="C221" t="s">
        <v>171</v>
      </c>
      <c r="D221" t="s">
        <v>3208</v>
      </c>
      <c r="E221" t="str">
        <f t="shared" si="3"/>
        <v>City of El Verano</v>
      </c>
      <c r="F221">
        <v>905</v>
      </c>
      <c r="G221" t="s">
        <v>3209</v>
      </c>
      <c r="H221">
        <v>2384</v>
      </c>
      <c r="I221">
        <v>0</v>
      </c>
      <c r="J221">
        <v>0</v>
      </c>
      <c r="K221">
        <v>2384</v>
      </c>
      <c r="L221">
        <v>931</v>
      </c>
      <c r="M221">
        <v>524</v>
      </c>
      <c r="N221">
        <v>407</v>
      </c>
      <c r="O221">
        <v>79100</v>
      </c>
      <c r="P221">
        <v>865</v>
      </c>
      <c r="Q221">
        <v>135</v>
      </c>
      <c r="R221">
        <v>2</v>
      </c>
      <c r="S221">
        <v>3</v>
      </c>
      <c r="T221" t="s">
        <v>3208</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3210</v>
      </c>
      <c r="B222">
        <v>1980</v>
      </c>
      <c r="C222" t="s">
        <v>171</v>
      </c>
      <c r="D222" t="s">
        <v>571</v>
      </c>
      <c r="E222" t="str">
        <f t="shared" si="3"/>
        <v>City of Emeryville</v>
      </c>
      <c r="F222">
        <v>910</v>
      </c>
      <c r="G222" t="s">
        <v>3211</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3212</v>
      </c>
      <c r="B223">
        <v>1980</v>
      </c>
      <c r="C223" t="s">
        <v>171</v>
      </c>
      <c r="D223" t="s">
        <v>573</v>
      </c>
      <c r="E223" t="str">
        <f t="shared" si="3"/>
        <v>City of Encinitas</v>
      </c>
      <c r="F223">
        <v>920</v>
      </c>
      <c r="G223" t="s">
        <v>3213</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3214</v>
      </c>
      <c r="B224">
        <v>1980</v>
      </c>
      <c r="C224" t="s">
        <v>171</v>
      </c>
      <c r="D224" t="s">
        <v>575</v>
      </c>
      <c r="E224" t="str">
        <f t="shared" si="3"/>
        <v>City of Escalon</v>
      </c>
      <c r="F224">
        <v>930</v>
      </c>
      <c r="G224" t="s">
        <v>3215</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3216</v>
      </c>
      <c r="B225">
        <v>1980</v>
      </c>
      <c r="C225" t="s">
        <v>171</v>
      </c>
      <c r="D225" t="s">
        <v>577</v>
      </c>
      <c r="E225" t="str">
        <f t="shared" si="3"/>
        <v>City of Escondido</v>
      </c>
      <c r="F225">
        <v>935</v>
      </c>
      <c r="G225" t="s">
        <v>3217</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3218</v>
      </c>
      <c r="B226">
        <v>1980</v>
      </c>
      <c r="C226" t="s">
        <v>171</v>
      </c>
      <c r="D226" t="s">
        <v>3219</v>
      </c>
      <c r="E226" t="str">
        <f t="shared" si="3"/>
        <v>City of Esparto</v>
      </c>
      <c r="F226">
        <v>937</v>
      </c>
      <c r="G226" t="s">
        <v>3220</v>
      </c>
      <c r="H226">
        <v>1303</v>
      </c>
      <c r="I226">
        <v>0</v>
      </c>
      <c r="J226">
        <v>0</v>
      </c>
      <c r="K226">
        <v>1303</v>
      </c>
      <c r="L226">
        <v>447</v>
      </c>
      <c r="M226">
        <v>339</v>
      </c>
      <c r="N226">
        <v>108</v>
      </c>
      <c r="O226">
        <v>47200</v>
      </c>
      <c r="P226">
        <v>369</v>
      </c>
      <c r="Q226">
        <v>24</v>
      </c>
      <c r="R226">
        <v>1</v>
      </c>
      <c r="S226">
        <v>68</v>
      </c>
      <c r="T226" t="s">
        <v>3219</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3221</v>
      </c>
      <c r="B227">
        <v>1980</v>
      </c>
      <c r="C227" t="s">
        <v>171</v>
      </c>
      <c r="D227" t="s">
        <v>579</v>
      </c>
      <c r="E227" t="str">
        <f t="shared" si="3"/>
        <v>City of Etna</v>
      </c>
      <c r="F227">
        <v>940</v>
      </c>
      <c r="G227" t="s">
        <v>3222</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3223</v>
      </c>
      <c r="B228">
        <v>1980</v>
      </c>
      <c r="C228" t="s">
        <v>171</v>
      </c>
      <c r="D228" t="s">
        <v>581</v>
      </c>
      <c r="E228" t="str">
        <f t="shared" si="3"/>
        <v>City of Eureka</v>
      </c>
      <c r="F228">
        <v>945</v>
      </c>
      <c r="G228" t="s">
        <v>3224</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3225</v>
      </c>
      <c r="B229">
        <v>1980</v>
      </c>
      <c r="C229" t="s">
        <v>171</v>
      </c>
      <c r="D229" t="s">
        <v>583</v>
      </c>
      <c r="E229" t="str">
        <f t="shared" si="3"/>
        <v>City of Exeter</v>
      </c>
      <c r="F229">
        <v>950</v>
      </c>
      <c r="G229" t="s">
        <v>3226</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3227</v>
      </c>
      <c r="B230">
        <v>1980</v>
      </c>
      <c r="C230" t="s">
        <v>171</v>
      </c>
      <c r="D230" t="s">
        <v>585</v>
      </c>
      <c r="E230" t="str">
        <f t="shared" si="3"/>
        <v>City of Fairfax</v>
      </c>
      <c r="F230">
        <v>955</v>
      </c>
      <c r="G230" t="s">
        <v>3228</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3229</v>
      </c>
      <c r="B231">
        <v>1980</v>
      </c>
      <c r="C231" t="s">
        <v>171</v>
      </c>
      <c r="D231" t="s">
        <v>587</v>
      </c>
      <c r="E231" t="str">
        <f t="shared" si="3"/>
        <v>City of Fairfield</v>
      </c>
      <c r="F231">
        <v>960</v>
      </c>
      <c r="G231" t="s">
        <v>3230</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3231</v>
      </c>
      <c r="B232">
        <v>1980</v>
      </c>
      <c r="C232" t="s">
        <v>171</v>
      </c>
      <c r="D232" t="s">
        <v>3232</v>
      </c>
      <c r="E232" t="str">
        <f t="shared" si="3"/>
        <v>City of Fair Oaks</v>
      </c>
      <c r="F232">
        <v>965</v>
      </c>
      <c r="G232" t="s">
        <v>3233</v>
      </c>
      <c r="H232">
        <v>22602</v>
      </c>
      <c r="I232">
        <v>22602</v>
      </c>
      <c r="J232">
        <v>0</v>
      </c>
      <c r="K232">
        <v>0</v>
      </c>
      <c r="L232">
        <v>8035</v>
      </c>
      <c r="M232">
        <v>5941</v>
      </c>
      <c r="N232">
        <v>2094</v>
      </c>
      <c r="O232">
        <v>99400</v>
      </c>
      <c r="P232">
        <v>7411</v>
      </c>
      <c r="Q232">
        <v>479</v>
      </c>
      <c r="R232">
        <v>674</v>
      </c>
      <c r="S232">
        <v>11</v>
      </c>
      <c r="T232" t="s">
        <v>3232</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3234</v>
      </c>
      <c r="B233">
        <v>1980</v>
      </c>
      <c r="C233" t="s">
        <v>171</v>
      </c>
      <c r="D233" t="s">
        <v>3235</v>
      </c>
      <c r="E233" t="str">
        <f t="shared" si="3"/>
        <v>City of Fallbrook</v>
      </c>
      <c r="F233">
        <v>980</v>
      </c>
      <c r="G233" t="s">
        <v>3236</v>
      </c>
      <c r="H233">
        <v>14041</v>
      </c>
      <c r="I233">
        <v>0</v>
      </c>
      <c r="J233">
        <v>14041</v>
      </c>
      <c r="K233">
        <v>0</v>
      </c>
      <c r="L233">
        <v>4961</v>
      </c>
      <c r="M233">
        <v>2995</v>
      </c>
      <c r="N233">
        <v>1966</v>
      </c>
      <c r="O233">
        <v>89000</v>
      </c>
      <c r="P233">
        <v>3785</v>
      </c>
      <c r="Q233">
        <v>470</v>
      </c>
      <c r="R233">
        <v>549</v>
      </c>
      <c r="S233">
        <v>523</v>
      </c>
      <c r="T233" t="s">
        <v>3235</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3237</v>
      </c>
      <c r="B234">
        <v>1980</v>
      </c>
      <c r="C234" t="s">
        <v>171</v>
      </c>
      <c r="D234" t="s">
        <v>589</v>
      </c>
      <c r="E234" t="str">
        <f t="shared" si="3"/>
        <v>City of Farmersville</v>
      </c>
      <c r="F234">
        <v>986</v>
      </c>
      <c r="G234" t="s">
        <v>3238</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3239</v>
      </c>
      <c r="B235">
        <v>1980</v>
      </c>
      <c r="C235" t="s">
        <v>171</v>
      </c>
      <c r="D235" t="s">
        <v>3240</v>
      </c>
      <c r="E235" t="str">
        <f t="shared" si="3"/>
        <v>City of Felton</v>
      </c>
      <c r="F235">
        <v>995</v>
      </c>
      <c r="G235" t="s">
        <v>3241</v>
      </c>
      <c r="H235">
        <v>4564</v>
      </c>
      <c r="I235">
        <v>4564</v>
      </c>
      <c r="J235">
        <v>0</v>
      </c>
      <c r="K235">
        <v>0</v>
      </c>
      <c r="L235">
        <v>1874</v>
      </c>
      <c r="M235">
        <v>1191</v>
      </c>
      <c r="N235">
        <v>683</v>
      </c>
      <c r="O235">
        <v>85800</v>
      </c>
      <c r="P235">
        <v>1742</v>
      </c>
      <c r="Q235">
        <v>269</v>
      </c>
      <c r="R235">
        <v>16</v>
      </c>
      <c r="S235">
        <v>110</v>
      </c>
      <c r="T235" t="s">
        <v>3240</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3242</v>
      </c>
      <c r="B236">
        <v>1980</v>
      </c>
      <c r="C236" t="s">
        <v>171</v>
      </c>
      <c r="D236" t="s">
        <v>591</v>
      </c>
      <c r="E236" t="str">
        <f t="shared" si="3"/>
        <v>City of Ferndale</v>
      </c>
      <c r="F236">
        <v>1000</v>
      </c>
      <c r="G236" t="s">
        <v>3243</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3244</v>
      </c>
      <c r="B237">
        <v>1980</v>
      </c>
      <c r="C237" t="s">
        <v>171</v>
      </c>
      <c r="D237" t="s">
        <v>3245</v>
      </c>
      <c r="E237" t="str">
        <f t="shared" si="3"/>
        <v>City of Fetters Hot Springs-Agua Caliente</v>
      </c>
      <c r="F237">
        <v>1002</v>
      </c>
      <c r="G237" t="s">
        <v>3246</v>
      </c>
      <c r="H237">
        <v>1675</v>
      </c>
      <c r="I237">
        <v>0</v>
      </c>
      <c r="J237">
        <v>0</v>
      </c>
      <c r="K237">
        <v>1675</v>
      </c>
      <c r="L237">
        <v>719</v>
      </c>
      <c r="M237">
        <v>471</v>
      </c>
      <c r="N237">
        <v>248</v>
      </c>
      <c r="O237">
        <v>71900</v>
      </c>
      <c r="P237">
        <v>525</v>
      </c>
      <c r="Q237">
        <v>95</v>
      </c>
      <c r="R237">
        <v>20</v>
      </c>
      <c r="S237">
        <v>145</v>
      </c>
      <c r="T237" t="s">
        <v>3245</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3247</v>
      </c>
      <c r="B238">
        <v>1980</v>
      </c>
      <c r="C238" t="s">
        <v>171</v>
      </c>
      <c r="D238" t="s">
        <v>593</v>
      </c>
      <c r="E238" t="str">
        <f t="shared" si="3"/>
        <v>City of Fillmore</v>
      </c>
      <c r="F238">
        <v>1010</v>
      </c>
      <c r="G238" t="s">
        <v>3248</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3249</v>
      </c>
      <c r="B239">
        <v>1980</v>
      </c>
      <c r="C239" t="s">
        <v>171</v>
      </c>
      <c r="D239" t="s">
        <v>595</v>
      </c>
      <c r="E239" t="str">
        <f t="shared" si="3"/>
        <v>City of Firebaugh</v>
      </c>
      <c r="F239">
        <v>1015</v>
      </c>
      <c r="G239" t="s">
        <v>3250</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3251</v>
      </c>
      <c r="B240">
        <v>1980</v>
      </c>
      <c r="C240" t="s">
        <v>171</v>
      </c>
      <c r="D240" t="s">
        <v>3252</v>
      </c>
      <c r="E240" t="str">
        <f t="shared" si="3"/>
        <v>City of Florence-Graham</v>
      </c>
      <c r="F240">
        <v>1020</v>
      </c>
      <c r="G240" t="s">
        <v>3253</v>
      </c>
      <c r="H240">
        <v>48662</v>
      </c>
      <c r="I240">
        <v>48662</v>
      </c>
      <c r="J240">
        <v>0</v>
      </c>
      <c r="K240">
        <v>0</v>
      </c>
      <c r="L240">
        <v>12825</v>
      </c>
      <c r="M240">
        <v>4771</v>
      </c>
      <c r="N240">
        <v>8054</v>
      </c>
      <c r="O240">
        <v>35700</v>
      </c>
      <c r="P240">
        <v>9724</v>
      </c>
      <c r="Q240">
        <v>3026</v>
      </c>
      <c r="R240">
        <v>504</v>
      </c>
      <c r="S240">
        <v>163</v>
      </c>
      <c r="T240" t="s">
        <v>3252</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3254</v>
      </c>
      <c r="B241">
        <v>1980</v>
      </c>
      <c r="C241" t="s">
        <v>171</v>
      </c>
      <c r="D241" t="s">
        <v>3255</v>
      </c>
      <c r="E241" t="str">
        <f t="shared" si="3"/>
        <v>City of Florin</v>
      </c>
      <c r="F241">
        <v>1023</v>
      </c>
      <c r="G241" t="s">
        <v>3256</v>
      </c>
      <c r="H241">
        <v>16523</v>
      </c>
      <c r="I241">
        <v>16523</v>
      </c>
      <c r="J241">
        <v>0</v>
      </c>
      <c r="K241">
        <v>0</v>
      </c>
      <c r="L241">
        <v>6025</v>
      </c>
      <c r="M241">
        <v>4222</v>
      </c>
      <c r="N241">
        <v>1803</v>
      </c>
      <c r="O241">
        <v>60500</v>
      </c>
      <c r="P241">
        <v>4432</v>
      </c>
      <c r="Q241">
        <v>346</v>
      </c>
      <c r="R241">
        <v>543</v>
      </c>
      <c r="S241">
        <v>1264</v>
      </c>
      <c r="T241" t="s">
        <v>3255</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3257</v>
      </c>
      <c r="B242">
        <v>1980</v>
      </c>
      <c r="C242" t="s">
        <v>171</v>
      </c>
      <c r="D242" t="s">
        <v>597</v>
      </c>
      <c r="E242" t="str">
        <f t="shared" si="3"/>
        <v>City of Folsom</v>
      </c>
      <c r="F242">
        <v>1025</v>
      </c>
      <c r="G242" t="s">
        <v>3258</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3259</v>
      </c>
      <c r="B243">
        <v>1980</v>
      </c>
      <c r="C243" t="s">
        <v>171</v>
      </c>
      <c r="D243" t="s">
        <v>599</v>
      </c>
      <c r="E243" t="str">
        <f t="shared" si="3"/>
        <v>City of Fontana</v>
      </c>
      <c r="F243">
        <v>1030</v>
      </c>
      <c r="G243" t="s">
        <v>3260</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3261</v>
      </c>
      <c r="B244">
        <v>1980</v>
      </c>
      <c r="C244" t="s">
        <v>171</v>
      </c>
      <c r="D244" t="s">
        <v>3262</v>
      </c>
      <c r="E244" t="str">
        <f t="shared" si="3"/>
        <v>City of Foothill Farms</v>
      </c>
      <c r="F244">
        <v>1032</v>
      </c>
      <c r="G244" t="s">
        <v>3263</v>
      </c>
      <c r="H244">
        <v>13700</v>
      </c>
      <c r="I244">
        <v>13700</v>
      </c>
      <c r="J244">
        <v>0</v>
      </c>
      <c r="K244">
        <v>0</v>
      </c>
      <c r="L244">
        <v>4924</v>
      </c>
      <c r="M244">
        <v>3522</v>
      </c>
      <c r="N244">
        <v>1402</v>
      </c>
      <c r="O244">
        <v>65400</v>
      </c>
      <c r="P244">
        <v>4014</v>
      </c>
      <c r="Q244">
        <v>891</v>
      </c>
      <c r="R244">
        <v>78</v>
      </c>
      <c r="S244">
        <v>181</v>
      </c>
      <c r="T244" t="s">
        <v>3262</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3264</v>
      </c>
      <c r="B245">
        <v>1980</v>
      </c>
      <c r="C245" t="s">
        <v>171</v>
      </c>
      <c r="D245" t="s">
        <v>3265</v>
      </c>
      <c r="E245" t="str">
        <f t="shared" si="3"/>
        <v>City of Ford City</v>
      </c>
      <c r="F245">
        <v>1035</v>
      </c>
      <c r="G245" t="s">
        <v>3266</v>
      </c>
      <c r="H245">
        <v>3392</v>
      </c>
      <c r="I245">
        <v>0</v>
      </c>
      <c r="J245">
        <v>3392</v>
      </c>
      <c r="K245">
        <v>0</v>
      </c>
      <c r="L245">
        <v>1323</v>
      </c>
      <c r="M245">
        <v>900</v>
      </c>
      <c r="N245">
        <v>423</v>
      </c>
      <c r="O245">
        <v>33300</v>
      </c>
      <c r="P245">
        <v>1149</v>
      </c>
      <c r="Q245">
        <v>199</v>
      </c>
      <c r="R245">
        <v>10</v>
      </c>
      <c r="S245">
        <v>35</v>
      </c>
      <c r="T245" t="s">
        <v>3265</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3267</v>
      </c>
      <c r="B246">
        <v>1980</v>
      </c>
      <c r="C246" t="s">
        <v>171</v>
      </c>
      <c r="D246" t="s">
        <v>3268</v>
      </c>
      <c r="E246" t="str">
        <f t="shared" si="3"/>
        <v>City of Foresthill</v>
      </c>
      <c r="F246">
        <v>1039</v>
      </c>
      <c r="G246" t="s">
        <v>3269</v>
      </c>
      <c r="H246">
        <v>1304</v>
      </c>
      <c r="I246">
        <v>0</v>
      </c>
      <c r="J246">
        <v>0</v>
      </c>
      <c r="K246">
        <v>1304</v>
      </c>
      <c r="L246">
        <v>464</v>
      </c>
      <c r="M246">
        <v>344</v>
      </c>
      <c r="N246">
        <v>120</v>
      </c>
      <c r="O246">
        <v>60100</v>
      </c>
      <c r="P246">
        <v>324</v>
      </c>
      <c r="Q246">
        <v>30</v>
      </c>
      <c r="R246">
        <v>2</v>
      </c>
      <c r="S246">
        <v>140</v>
      </c>
      <c r="T246" t="s">
        <v>3268</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3270</v>
      </c>
      <c r="B247">
        <v>1980</v>
      </c>
      <c r="C247" t="s">
        <v>171</v>
      </c>
      <c r="D247" t="s">
        <v>601</v>
      </c>
      <c r="E247" t="str">
        <f t="shared" si="3"/>
        <v>City of Fort Bragg</v>
      </c>
      <c r="F247">
        <v>1050</v>
      </c>
      <c r="G247" t="s">
        <v>3271</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3272</v>
      </c>
      <c r="B248">
        <v>1980</v>
      </c>
      <c r="C248" t="s">
        <v>171</v>
      </c>
      <c r="D248" t="s">
        <v>603</v>
      </c>
      <c r="E248" t="str">
        <f t="shared" si="3"/>
        <v>City of Fort Jones</v>
      </c>
      <c r="F248">
        <v>1055</v>
      </c>
      <c r="G248" t="s">
        <v>3273</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3274</v>
      </c>
      <c r="B249">
        <v>1980</v>
      </c>
      <c r="C249" t="s">
        <v>171</v>
      </c>
      <c r="D249" t="s">
        <v>605</v>
      </c>
      <c r="E249" t="str">
        <f t="shared" si="3"/>
        <v>City of Fortuna</v>
      </c>
      <c r="F249">
        <v>1060</v>
      </c>
      <c r="G249" t="s">
        <v>3275</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3276</v>
      </c>
      <c r="B250">
        <v>1980</v>
      </c>
      <c r="C250" t="s">
        <v>171</v>
      </c>
      <c r="D250" t="s">
        <v>607</v>
      </c>
      <c r="E250" t="str">
        <f t="shared" si="3"/>
        <v>City of Foster City</v>
      </c>
      <c r="F250">
        <v>1062</v>
      </c>
      <c r="G250" t="s">
        <v>3277</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3278</v>
      </c>
      <c r="B251">
        <v>1980</v>
      </c>
      <c r="C251" t="s">
        <v>171</v>
      </c>
      <c r="D251" t="s">
        <v>609</v>
      </c>
      <c r="E251" t="str">
        <f t="shared" si="3"/>
        <v>City of Fountain Valley</v>
      </c>
      <c r="F251">
        <v>1065</v>
      </c>
      <c r="G251" t="s">
        <v>3279</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3280</v>
      </c>
      <c r="B252">
        <v>1980</v>
      </c>
      <c r="C252" t="s">
        <v>171</v>
      </c>
      <c r="D252" t="s">
        <v>611</v>
      </c>
      <c r="E252" t="str">
        <f t="shared" si="3"/>
        <v>City of Fowler</v>
      </c>
      <c r="F252">
        <v>1070</v>
      </c>
      <c r="G252" t="s">
        <v>3281</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3282</v>
      </c>
      <c r="B253">
        <v>1980</v>
      </c>
      <c r="C253" t="s">
        <v>171</v>
      </c>
      <c r="D253" t="s">
        <v>3283</v>
      </c>
      <c r="E253" t="str">
        <f t="shared" si="3"/>
        <v>City of Frazier Park</v>
      </c>
      <c r="F253">
        <v>1072</v>
      </c>
      <c r="G253" t="s">
        <v>3284</v>
      </c>
      <c r="H253">
        <v>1444</v>
      </c>
      <c r="I253">
        <v>0</v>
      </c>
      <c r="J253">
        <v>0</v>
      </c>
      <c r="K253">
        <v>1444</v>
      </c>
      <c r="L253">
        <v>589</v>
      </c>
      <c r="M253">
        <v>429</v>
      </c>
      <c r="N253">
        <v>160</v>
      </c>
      <c r="O253">
        <v>49800</v>
      </c>
      <c r="P253">
        <v>775</v>
      </c>
      <c r="Q253">
        <v>36</v>
      </c>
      <c r="R253">
        <v>0</v>
      </c>
      <c r="S253">
        <v>90</v>
      </c>
      <c r="T253" t="s">
        <v>3283</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3285</v>
      </c>
      <c r="B254">
        <v>1980</v>
      </c>
      <c r="C254" t="s">
        <v>171</v>
      </c>
      <c r="D254" t="s">
        <v>3286</v>
      </c>
      <c r="E254" t="str">
        <f t="shared" si="3"/>
        <v>City of Freedom</v>
      </c>
      <c r="F254">
        <v>1075</v>
      </c>
      <c r="G254" t="s">
        <v>3287</v>
      </c>
      <c r="H254">
        <v>6416</v>
      </c>
      <c r="I254">
        <v>0</v>
      </c>
      <c r="J254">
        <v>6416</v>
      </c>
      <c r="K254">
        <v>0</v>
      </c>
      <c r="L254">
        <v>1977</v>
      </c>
      <c r="M254">
        <v>1298</v>
      </c>
      <c r="N254">
        <v>679</v>
      </c>
      <c r="O254">
        <v>69000</v>
      </c>
      <c r="P254">
        <v>1533</v>
      </c>
      <c r="Q254">
        <v>296</v>
      </c>
      <c r="R254">
        <v>104</v>
      </c>
      <c r="S254">
        <v>133</v>
      </c>
      <c r="T254" t="s">
        <v>3286</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3288</v>
      </c>
      <c r="B255">
        <v>1980</v>
      </c>
      <c r="C255" t="s">
        <v>171</v>
      </c>
      <c r="D255" t="s">
        <v>613</v>
      </c>
      <c r="E255" t="str">
        <f t="shared" si="3"/>
        <v>City of Fremont</v>
      </c>
      <c r="F255">
        <v>1080</v>
      </c>
      <c r="G255" t="s">
        <v>3289</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3290</v>
      </c>
      <c r="B256">
        <v>1980</v>
      </c>
      <c r="C256" t="s">
        <v>171</v>
      </c>
      <c r="D256" t="s">
        <v>614</v>
      </c>
      <c r="E256" t="str">
        <f t="shared" si="3"/>
        <v>City of Fresno</v>
      </c>
      <c r="F256">
        <v>1090</v>
      </c>
      <c r="G256" t="s">
        <v>3291</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3292</v>
      </c>
      <c r="B257">
        <v>1980</v>
      </c>
      <c r="C257" t="s">
        <v>171</v>
      </c>
      <c r="D257" t="s">
        <v>616</v>
      </c>
      <c r="E257" t="str">
        <f t="shared" si="3"/>
        <v>City of Fullerton</v>
      </c>
      <c r="F257">
        <v>1095</v>
      </c>
      <c r="G257" t="s">
        <v>3293</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3294</v>
      </c>
      <c r="B258">
        <v>1980</v>
      </c>
      <c r="C258" t="s">
        <v>171</v>
      </c>
      <c r="D258" t="s">
        <v>618</v>
      </c>
      <c r="E258" t="str">
        <f t="shared" si="3"/>
        <v>City of Galt</v>
      </c>
      <c r="F258">
        <v>1100</v>
      </c>
      <c r="G258" t="s">
        <v>3295</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3296</v>
      </c>
      <c r="B259">
        <v>1980</v>
      </c>
      <c r="C259" t="s">
        <v>171</v>
      </c>
      <c r="D259" t="s">
        <v>622</v>
      </c>
      <c r="E259" t="str">
        <f t="shared" si="3"/>
        <v>City of Gardena</v>
      </c>
      <c r="F259">
        <v>1105</v>
      </c>
      <c r="G259" t="s">
        <v>3297</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3298</v>
      </c>
      <c r="B260">
        <v>1980</v>
      </c>
      <c r="C260" t="s">
        <v>171</v>
      </c>
      <c r="D260" t="s">
        <v>3299</v>
      </c>
      <c r="E260" t="str">
        <f t="shared" si="3"/>
        <v>City of Garden Acres</v>
      </c>
      <c r="F260">
        <v>1107</v>
      </c>
      <c r="G260" t="s">
        <v>3300</v>
      </c>
      <c r="H260">
        <v>7361</v>
      </c>
      <c r="I260">
        <v>7361</v>
      </c>
      <c r="J260">
        <v>0</v>
      </c>
      <c r="K260">
        <v>0</v>
      </c>
      <c r="L260">
        <v>2608</v>
      </c>
      <c r="M260">
        <v>1760</v>
      </c>
      <c r="N260">
        <v>848</v>
      </c>
      <c r="O260">
        <v>30900</v>
      </c>
      <c r="P260">
        <v>2515</v>
      </c>
      <c r="Q260">
        <v>176</v>
      </c>
      <c r="R260">
        <v>2</v>
      </c>
      <c r="S260">
        <v>69</v>
      </c>
      <c r="T260" t="s">
        <v>3299</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3301</v>
      </c>
      <c r="B261">
        <v>1980</v>
      </c>
      <c r="C261" t="s">
        <v>171</v>
      </c>
      <c r="D261" t="s">
        <v>620</v>
      </c>
      <c r="E261" t="str">
        <f t="shared" ref="E261:E324" si="4">_xlfn.CONCAT("City of ",D261)</f>
        <v>City of Garden Grove</v>
      </c>
      <c r="F261">
        <v>1110</v>
      </c>
      <c r="G261" t="s">
        <v>3302</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3303</v>
      </c>
      <c r="B262">
        <v>1980</v>
      </c>
      <c r="C262" t="s">
        <v>171</v>
      </c>
      <c r="D262" t="s">
        <v>3304</v>
      </c>
      <c r="E262" t="str">
        <f t="shared" si="4"/>
        <v>City of George AFB</v>
      </c>
      <c r="F262">
        <v>1111</v>
      </c>
      <c r="G262" t="s">
        <v>3305</v>
      </c>
      <c r="H262">
        <v>7061</v>
      </c>
      <c r="I262">
        <v>0</v>
      </c>
      <c r="J262">
        <v>7061</v>
      </c>
      <c r="K262">
        <v>0</v>
      </c>
      <c r="L262">
        <v>1619</v>
      </c>
      <c r="M262">
        <v>1</v>
      </c>
      <c r="N262">
        <v>1618</v>
      </c>
      <c r="O262">
        <v>0</v>
      </c>
      <c r="P262">
        <v>1569</v>
      </c>
      <c r="Q262">
        <v>59</v>
      </c>
      <c r="R262">
        <v>10</v>
      </c>
      <c r="S262">
        <v>1</v>
      </c>
      <c r="T262" t="s">
        <v>3304</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3306</v>
      </c>
      <c r="B263">
        <v>1980</v>
      </c>
      <c r="C263" t="s">
        <v>171</v>
      </c>
      <c r="D263" t="s">
        <v>624</v>
      </c>
      <c r="E263" t="str">
        <f t="shared" si="4"/>
        <v>City of Gilroy</v>
      </c>
      <c r="F263">
        <v>1115</v>
      </c>
      <c r="G263" t="s">
        <v>3307</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3308</v>
      </c>
      <c r="B264">
        <v>1980</v>
      </c>
      <c r="C264" t="s">
        <v>171</v>
      </c>
      <c r="D264" t="s">
        <v>3309</v>
      </c>
      <c r="E264" t="str">
        <f t="shared" si="4"/>
        <v>City of Glen Avon</v>
      </c>
      <c r="F264">
        <v>1120</v>
      </c>
      <c r="G264" t="s">
        <v>3310</v>
      </c>
      <c r="H264">
        <v>8444</v>
      </c>
      <c r="I264">
        <v>8444</v>
      </c>
      <c r="J264">
        <v>0</v>
      </c>
      <c r="K264">
        <v>0</v>
      </c>
      <c r="L264">
        <v>3354</v>
      </c>
      <c r="M264">
        <v>1632</v>
      </c>
      <c r="N264">
        <v>1722</v>
      </c>
      <c r="O264">
        <v>63500</v>
      </c>
      <c r="P264">
        <v>2427</v>
      </c>
      <c r="Q264">
        <v>212</v>
      </c>
      <c r="R264">
        <v>748</v>
      </c>
      <c r="S264">
        <v>231</v>
      </c>
      <c r="T264" t="s">
        <v>3309</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3311</v>
      </c>
      <c r="B265">
        <v>1980</v>
      </c>
      <c r="C265" t="s">
        <v>171</v>
      </c>
      <c r="D265" t="s">
        <v>626</v>
      </c>
      <c r="E265" t="str">
        <f t="shared" si="4"/>
        <v>City of Glendale</v>
      </c>
      <c r="F265">
        <v>1130</v>
      </c>
      <c r="G265" t="s">
        <v>3312</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3313</v>
      </c>
      <c r="B266">
        <v>1980</v>
      </c>
      <c r="C266" t="s">
        <v>171</v>
      </c>
      <c r="D266" t="s">
        <v>628</v>
      </c>
      <c r="E266" t="str">
        <f t="shared" si="4"/>
        <v>City of Glendora</v>
      </c>
      <c r="F266">
        <v>1135</v>
      </c>
      <c r="G266" t="s">
        <v>3314</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3315</v>
      </c>
      <c r="B267">
        <v>1980</v>
      </c>
      <c r="C267" t="s">
        <v>171</v>
      </c>
      <c r="D267" t="s">
        <v>3316</v>
      </c>
      <c r="E267" t="str">
        <f t="shared" si="4"/>
        <v>City of Glen Ellen</v>
      </c>
      <c r="F267">
        <v>1137</v>
      </c>
      <c r="G267" t="s">
        <v>3317</v>
      </c>
      <c r="H267">
        <v>1014</v>
      </c>
      <c r="I267">
        <v>0</v>
      </c>
      <c r="J267">
        <v>0</v>
      </c>
      <c r="K267">
        <v>1014</v>
      </c>
      <c r="L267">
        <v>429</v>
      </c>
      <c r="M267">
        <v>254</v>
      </c>
      <c r="N267">
        <v>175</v>
      </c>
      <c r="O267">
        <v>84100</v>
      </c>
      <c r="P267">
        <v>407</v>
      </c>
      <c r="Q267">
        <v>51</v>
      </c>
      <c r="R267">
        <v>0</v>
      </c>
      <c r="S267">
        <v>6</v>
      </c>
      <c r="T267" t="s">
        <v>3316</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3318</v>
      </c>
      <c r="B268">
        <v>1980</v>
      </c>
      <c r="C268" t="s">
        <v>171</v>
      </c>
      <c r="D268" t="s">
        <v>632</v>
      </c>
      <c r="E268" t="str">
        <f t="shared" si="4"/>
        <v>City of Gonzales</v>
      </c>
      <c r="F268">
        <v>1140</v>
      </c>
      <c r="G268" t="s">
        <v>3319</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3320</v>
      </c>
      <c r="B269">
        <v>1980</v>
      </c>
      <c r="C269" t="s">
        <v>171</v>
      </c>
      <c r="D269" t="s">
        <v>3321</v>
      </c>
      <c r="E269" t="str">
        <f t="shared" si="4"/>
        <v>City of Goshen</v>
      </c>
      <c r="F269">
        <v>1145</v>
      </c>
      <c r="G269" t="s">
        <v>3322</v>
      </c>
      <c r="H269">
        <v>1809</v>
      </c>
      <c r="I269">
        <v>1809</v>
      </c>
      <c r="J269">
        <v>0</v>
      </c>
      <c r="K269">
        <v>0</v>
      </c>
      <c r="L269">
        <v>459</v>
      </c>
      <c r="M269">
        <v>331</v>
      </c>
      <c r="N269">
        <v>128</v>
      </c>
      <c r="O269">
        <v>32500</v>
      </c>
      <c r="P269">
        <v>440</v>
      </c>
      <c r="Q269">
        <v>15</v>
      </c>
      <c r="R269">
        <v>7</v>
      </c>
      <c r="S269">
        <v>12</v>
      </c>
      <c r="T269" t="s">
        <v>3321</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3323</v>
      </c>
      <c r="B270">
        <v>1980</v>
      </c>
      <c r="C270" t="s">
        <v>171</v>
      </c>
      <c r="D270" t="s">
        <v>634</v>
      </c>
      <c r="E270" t="str">
        <f t="shared" si="4"/>
        <v>City of Grand Terrace</v>
      </c>
      <c r="F270">
        <v>1147</v>
      </c>
      <c r="G270" t="s">
        <v>3324</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3325</v>
      </c>
      <c r="B271">
        <v>1980</v>
      </c>
      <c r="C271" t="s">
        <v>171</v>
      </c>
      <c r="D271" t="s">
        <v>636</v>
      </c>
      <c r="E271" t="str">
        <f t="shared" si="4"/>
        <v>City of Grass Valley</v>
      </c>
      <c r="F271">
        <v>1150</v>
      </c>
      <c r="G271" t="s">
        <v>3326</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3327</v>
      </c>
      <c r="B272">
        <v>1980</v>
      </c>
      <c r="C272" t="s">
        <v>171</v>
      </c>
      <c r="D272" t="s">
        <v>3328</v>
      </c>
      <c r="E272" t="str">
        <f t="shared" si="4"/>
        <v>City of Graton</v>
      </c>
      <c r="F272">
        <v>1153</v>
      </c>
      <c r="G272" t="s">
        <v>3329</v>
      </c>
      <c r="H272">
        <v>1286</v>
      </c>
      <c r="I272">
        <v>0</v>
      </c>
      <c r="J272">
        <v>0</v>
      </c>
      <c r="K272">
        <v>1286</v>
      </c>
      <c r="L272">
        <v>502</v>
      </c>
      <c r="M272">
        <v>365</v>
      </c>
      <c r="N272">
        <v>137</v>
      </c>
      <c r="O272">
        <v>69500</v>
      </c>
      <c r="P272">
        <v>393</v>
      </c>
      <c r="Q272">
        <v>73</v>
      </c>
      <c r="R272">
        <v>1</v>
      </c>
      <c r="S272">
        <v>63</v>
      </c>
      <c r="T272" t="s">
        <v>3328</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3330</v>
      </c>
      <c r="B273">
        <v>1980</v>
      </c>
      <c r="C273" t="s">
        <v>171</v>
      </c>
      <c r="D273" t="s">
        <v>3331</v>
      </c>
      <c r="E273" t="str">
        <f t="shared" si="4"/>
        <v>City of Greenacres</v>
      </c>
      <c r="F273">
        <v>1157</v>
      </c>
      <c r="G273" t="s">
        <v>3332</v>
      </c>
      <c r="H273">
        <v>5381</v>
      </c>
      <c r="I273">
        <v>5381</v>
      </c>
      <c r="J273">
        <v>0</v>
      </c>
      <c r="K273">
        <v>0</v>
      </c>
      <c r="L273">
        <v>1701</v>
      </c>
      <c r="M273">
        <v>1427</v>
      </c>
      <c r="N273">
        <v>274</v>
      </c>
      <c r="O273">
        <v>70500</v>
      </c>
      <c r="P273">
        <v>1570</v>
      </c>
      <c r="Q273">
        <v>87</v>
      </c>
      <c r="R273">
        <v>2</v>
      </c>
      <c r="S273">
        <v>124</v>
      </c>
      <c r="T273" t="s">
        <v>3331</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3333</v>
      </c>
      <c r="B274">
        <v>1980</v>
      </c>
      <c r="C274" t="s">
        <v>171</v>
      </c>
      <c r="D274" t="s">
        <v>638</v>
      </c>
      <c r="E274" t="str">
        <f t="shared" si="4"/>
        <v>City of Greenfield</v>
      </c>
      <c r="F274">
        <v>1160</v>
      </c>
      <c r="G274" t="s">
        <v>3334</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3335</v>
      </c>
      <c r="B275">
        <v>1980</v>
      </c>
      <c r="C275" t="s">
        <v>171</v>
      </c>
      <c r="D275" t="s">
        <v>3336</v>
      </c>
      <c r="E275" t="str">
        <f t="shared" si="4"/>
        <v>City of Greenville</v>
      </c>
      <c r="F275">
        <v>1165</v>
      </c>
      <c r="G275" t="s">
        <v>3337</v>
      </c>
      <c r="H275">
        <v>1537</v>
      </c>
      <c r="I275">
        <v>0</v>
      </c>
      <c r="J275">
        <v>0</v>
      </c>
      <c r="K275">
        <v>1537</v>
      </c>
      <c r="L275">
        <v>586</v>
      </c>
      <c r="M275">
        <v>360</v>
      </c>
      <c r="N275">
        <v>226</v>
      </c>
      <c r="O275">
        <v>44400</v>
      </c>
      <c r="P275">
        <v>464</v>
      </c>
      <c r="Q275">
        <v>98</v>
      </c>
      <c r="R275">
        <v>24</v>
      </c>
      <c r="S275">
        <v>72</v>
      </c>
      <c r="T275" t="s">
        <v>3336</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3338</v>
      </c>
      <c r="B276">
        <v>1980</v>
      </c>
      <c r="C276" t="s">
        <v>171</v>
      </c>
      <c r="D276" t="s">
        <v>640</v>
      </c>
      <c r="E276" t="str">
        <f t="shared" si="4"/>
        <v>City of Gridley</v>
      </c>
      <c r="F276">
        <v>1170</v>
      </c>
      <c r="G276" t="s">
        <v>3339</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3340</v>
      </c>
      <c r="B277">
        <v>1980</v>
      </c>
      <c r="C277" t="s">
        <v>171</v>
      </c>
      <c r="D277" t="s">
        <v>3341</v>
      </c>
      <c r="E277" t="str">
        <f t="shared" si="4"/>
        <v>City of Grover City</v>
      </c>
      <c r="F277">
        <v>1175</v>
      </c>
      <c r="G277" t="s">
        <v>3342</v>
      </c>
      <c r="H277">
        <v>8827</v>
      </c>
      <c r="I277">
        <v>0</v>
      </c>
      <c r="J277">
        <v>8827</v>
      </c>
      <c r="K277">
        <v>0</v>
      </c>
      <c r="L277">
        <v>3465</v>
      </c>
      <c r="M277">
        <v>1756</v>
      </c>
      <c r="N277">
        <v>1709</v>
      </c>
      <c r="O277">
        <v>62000</v>
      </c>
      <c r="P277">
        <v>2770</v>
      </c>
      <c r="Q277">
        <v>823</v>
      </c>
      <c r="R277">
        <v>122</v>
      </c>
      <c r="S277">
        <v>202</v>
      </c>
      <c r="T277" t="s">
        <v>3341</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3343</v>
      </c>
      <c r="B278">
        <v>1980</v>
      </c>
      <c r="C278" t="s">
        <v>171</v>
      </c>
      <c r="D278" t="s">
        <v>644</v>
      </c>
      <c r="E278" t="str">
        <f t="shared" si="4"/>
        <v>City of Guadalupe</v>
      </c>
      <c r="F278">
        <v>1180</v>
      </c>
      <c r="G278" t="s">
        <v>3344</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3345</v>
      </c>
      <c r="B279">
        <v>1980</v>
      </c>
      <c r="C279" t="s">
        <v>171</v>
      </c>
      <c r="D279" t="s">
        <v>3346</v>
      </c>
      <c r="E279" t="str">
        <f t="shared" si="4"/>
        <v>City of Guerneville</v>
      </c>
      <c r="F279">
        <v>1183</v>
      </c>
      <c r="G279" t="s">
        <v>3347</v>
      </c>
      <c r="H279">
        <v>1525</v>
      </c>
      <c r="I279">
        <v>0</v>
      </c>
      <c r="J279">
        <v>0</v>
      </c>
      <c r="K279">
        <v>1525</v>
      </c>
      <c r="L279">
        <v>671</v>
      </c>
      <c r="M279">
        <v>352</v>
      </c>
      <c r="N279">
        <v>319</v>
      </c>
      <c r="O279">
        <v>70900</v>
      </c>
      <c r="P279">
        <v>598</v>
      </c>
      <c r="Q279">
        <v>160</v>
      </c>
      <c r="R279">
        <v>135</v>
      </c>
      <c r="S279">
        <v>44</v>
      </c>
      <c r="T279" t="s">
        <v>3346</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3348</v>
      </c>
      <c r="B280">
        <v>1980</v>
      </c>
      <c r="C280" t="s">
        <v>171</v>
      </c>
      <c r="D280" t="s">
        <v>646</v>
      </c>
      <c r="E280" t="str">
        <f t="shared" si="4"/>
        <v>City of Gustine</v>
      </c>
      <c r="F280">
        <v>1185</v>
      </c>
      <c r="G280" t="s">
        <v>3349</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3350</v>
      </c>
      <c r="B281">
        <v>1980</v>
      </c>
      <c r="C281" t="s">
        <v>171</v>
      </c>
      <c r="D281" t="s">
        <v>3351</v>
      </c>
      <c r="E281" t="str">
        <f t="shared" si="4"/>
        <v>City of Hacienda Heights</v>
      </c>
      <c r="F281">
        <v>1188</v>
      </c>
      <c r="G281" t="s">
        <v>3352</v>
      </c>
      <c r="H281">
        <v>49422</v>
      </c>
      <c r="I281">
        <v>49422</v>
      </c>
      <c r="J281">
        <v>0</v>
      </c>
      <c r="K281">
        <v>0</v>
      </c>
      <c r="L281">
        <v>14221</v>
      </c>
      <c r="M281">
        <v>12438</v>
      </c>
      <c r="N281">
        <v>1783</v>
      </c>
      <c r="O281">
        <v>111100</v>
      </c>
      <c r="P281">
        <v>13368</v>
      </c>
      <c r="Q281">
        <v>785</v>
      </c>
      <c r="R281">
        <v>555</v>
      </c>
      <c r="S281">
        <v>385</v>
      </c>
      <c r="T281" t="s">
        <v>3351</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3353</v>
      </c>
      <c r="B282">
        <v>1980</v>
      </c>
      <c r="C282" t="s">
        <v>171</v>
      </c>
      <c r="D282" t="s">
        <v>648</v>
      </c>
      <c r="E282" t="str">
        <f t="shared" si="4"/>
        <v>City of Half Moon Bay</v>
      </c>
      <c r="F282">
        <v>1195</v>
      </c>
      <c r="G282" t="s">
        <v>3354</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3355</v>
      </c>
      <c r="B283">
        <v>1980</v>
      </c>
      <c r="C283" t="s">
        <v>171</v>
      </c>
      <c r="D283" t="s">
        <v>3356</v>
      </c>
      <c r="E283" t="str">
        <f t="shared" si="4"/>
        <v>City of Hamilton City</v>
      </c>
      <c r="F283">
        <v>1197</v>
      </c>
      <c r="G283" t="s">
        <v>3357</v>
      </c>
      <c r="H283">
        <v>1337</v>
      </c>
      <c r="I283">
        <v>0</v>
      </c>
      <c r="J283">
        <v>0</v>
      </c>
      <c r="K283">
        <v>1337</v>
      </c>
      <c r="L283">
        <v>368</v>
      </c>
      <c r="M283">
        <v>280</v>
      </c>
      <c r="N283">
        <v>88</v>
      </c>
      <c r="O283">
        <v>40900</v>
      </c>
      <c r="P283">
        <v>282</v>
      </c>
      <c r="Q283">
        <v>25</v>
      </c>
      <c r="R283">
        <v>0</v>
      </c>
      <c r="S283">
        <v>71</v>
      </c>
      <c r="T283" t="s">
        <v>3356</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3358</v>
      </c>
      <c r="B284">
        <v>1980</v>
      </c>
      <c r="C284" t="s">
        <v>171</v>
      </c>
      <c r="D284" t="s">
        <v>650</v>
      </c>
      <c r="E284" t="str">
        <f t="shared" si="4"/>
        <v>City of Hanford</v>
      </c>
      <c r="F284">
        <v>1200</v>
      </c>
      <c r="G284" t="s">
        <v>3359</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3360</v>
      </c>
      <c r="B285">
        <v>1980</v>
      </c>
      <c r="C285" t="s">
        <v>171</v>
      </c>
      <c r="D285" t="s">
        <v>3361</v>
      </c>
      <c r="E285" t="str">
        <f t="shared" si="4"/>
        <v>City of Happy Camp</v>
      </c>
      <c r="F285">
        <v>1209</v>
      </c>
      <c r="G285" t="s">
        <v>3362</v>
      </c>
      <c r="H285">
        <v>1110</v>
      </c>
      <c r="I285">
        <v>0</v>
      </c>
      <c r="J285">
        <v>0</v>
      </c>
      <c r="K285">
        <v>1110</v>
      </c>
      <c r="L285">
        <v>404</v>
      </c>
      <c r="M285">
        <v>239</v>
      </c>
      <c r="N285">
        <v>165</v>
      </c>
      <c r="O285">
        <v>41900</v>
      </c>
      <c r="P285">
        <v>233</v>
      </c>
      <c r="Q285">
        <v>29</v>
      </c>
      <c r="R285">
        <v>25</v>
      </c>
      <c r="S285">
        <v>183</v>
      </c>
      <c r="T285" t="s">
        <v>3361</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3363</v>
      </c>
      <c r="B286">
        <v>1980</v>
      </c>
      <c r="C286" t="s">
        <v>171</v>
      </c>
      <c r="D286" t="s">
        <v>652</v>
      </c>
      <c r="E286" t="str">
        <f t="shared" si="4"/>
        <v>City of Hawaiian Gardens</v>
      </c>
      <c r="F286">
        <v>1217</v>
      </c>
      <c r="G286" t="s">
        <v>3364</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3365</v>
      </c>
      <c r="B287">
        <v>1980</v>
      </c>
      <c r="C287" t="s">
        <v>171</v>
      </c>
      <c r="D287" t="s">
        <v>654</v>
      </c>
      <c r="E287" t="str">
        <f t="shared" si="4"/>
        <v>City of Hawthorne</v>
      </c>
      <c r="F287">
        <v>1220</v>
      </c>
      <c r="G287" t="s">
        <v>3366</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3367</v>
      </c>
      <c r="B288">
        <v>1980</v>
      </c>
      <c r="C288" t="s">
        <v>171</v>
      </c>
      <c r="D288" t="s">
        <v>3368</v>
      </c>
      <c r="E288" t="str">
        <f t="shared" si="4"/>
        <v>City of Hayfork</v>
      </c>
      <c r="F288">
        <v>1223</v>
      </c>
      <c r="G288" t="s">
        <v>3369</v>
      </c>
      <c r="H288">
        <v>1788</v>
      </c>
      <c r="I288">
        <v>0</v>
      </c>
      <c r="J288">
        <v>0</v>
      </c>
      <c r="K288">
        <v>1788</v>
      </c>
      <c r="L288">
        <v>647</v>
      </c>
      <c r="M288">
        <v>431</v>
      </c>
      <c r="N288">
        <v>216</v>
      </c>
      <c r="O288">
        <v>43100</v>
      </c>
      <c r="P288">
        <v>473</v>
      </c>
      <c r="Q288">
        <v>80</v>
      </c>
      <c r="R288">
        <v>3</v>
      </c>
      <c r="S288">
        <v>154</v>
      </c>
      <c r="T288" t="s">
        <v>3368</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3370</v>
      </c>
      <c r="B289">
        <v>1980</v>
      </c>
      <c r="C289" t="s">
        <v>171</v>
      </c>
      <c r="D289" t="s">
        <v>656</v>
      </c>
      <c r="E289" t="str">
        <f t="shared" si="4"/>
        <v>City of Hayward</v>
      </c>
      <c r="F289">
        <v>1225</v>
      </c>
      <c r="G289" t="s">
        <v>3371</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3372</v>
      </c>
      <c r="B290">
        <v>1980</v>
      </c>
      <c r="C290" t="s">
        <v>171</v>
      </c>
      <c r="D290" t="s">
        <v>658</v>
      </c>
      <c r="E290" t="str">
        <f t="shared" si="4"/>
        <v>City of Healdsburg</v>
      </c>
      <c r="F290">
        <v>1230</v>
      </c>
      <c r="G290" t="s">
        <v>3373</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3374</v>
      </c>
      <c r="B291">
        <v>1980</v>
      </c>
      <c r="C291" t="s">
        <v>171</v>
      </c>
      <c r="D291" t="s">
        <v>3375</v>
      </c>
      <c r="E291" t="str">
        <f t="shared" si="4"/>
        <v>City of Heber</v>
      </c>
      <c r="F291">
        <v>1232</v>
      </c>
      <c r="G291" t="s">
        <v>3376</v>
      </c>
      <c r="H291">
        <v>2221</v>
      </c>
      <c r="I291">
        <v>0</v>
      </c>
      <c r="J291">
        <v>0</v>
      </c>
      <c r="K291">
        <v>2221</v>
      </c>
      <c r="L291">
        <v>457</v>
      </c>
      <c r="M291">
        <v>384</v>
      </c>
      <c r="N291">
        <v>73</v>
      </c>
      <c r="O291">
        <v>38900</v>
      </c>
      <c r="P291">
        <v>357</v>
      </c>
      <c r="Q291">
        <v>77</v>
      </c>
      <c r="R291">
        <v>0</v>
      </c>
      <c r="S291">
        <v>37</v>
      </c>
      <c r="T291" t="s">
        <v>3375</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3377</v>
      </c>
      <c r="B292">
        <v>1980</v>
      </c>
      <c r="C292" t="s">
        <v>171</v>
      </c>
      <c r="D292" t="s">
        <v>660</v>
      </c>
      <c r="E292" t="str">
        <f t="shared" si="4"/>
        <v>City of Hemet</v>
      </c>
      <c r="F292">
        <v>1235</v>
      </c>
      <c r="G292" t="s">
        <v>3378</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3379</v>
      </c>
      <c r="B293">
        <v>1980</v>
      </c>
      <c r="C293" t="s">
        <v>171</v>
      </c>
      <c r="D293" t="s">
        <v>662</v>
      </c>
      <c r="E293" t="str">
        <f t="shared" si="4"/>
        <v>City of Hercules</v>
      </c>
      <c r="F293">
        <v>1245</v>
      </c>
      <c r="G293" t="s">
        <v>3380</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3381</v>
      </c>
      <c r="B294">
        <v>1980</v>
      </c>
      <c r="C294" t="s">
        <v>171</v>
      </c>
      <c r="D294" t="s">
        <v>3382</v>
      </c>
      <c r="E294" t="str">
        <f t="shared" si="4"/>
        <v>City of Herlong</v>
      </c>
      <c r="F294">
        <v>1248</v>
      </c>
      <c r="G294" t="s">
        <v>3383</v>
      </c>
      <c r="H294">
        <v>1188</v>
      </c>
      <c r="I294">
        <v>0</v>
      </c>
      <c r="J294">
        <v>0</v>
      </c>
      <c r="K294">
        <v>1188</v>
      </c>
      <c r="L294">
        <v>362</v>
      </c>
      <c r="M294">
        <v>132</v>
      </c>
      <c r="N294">
        <v>230</v>
      </c>
      <c r="O294">
        <v>36000</v>
      </c>
      <c r="P294">
        <v>175</v>
      </c>
      <c r="Q294">
        <v>199</v>
      </c>
      <c r="R294">
        <v>0</v>
      </c>
      <c r="S294">
        <v>2</v>
      </c>
      <c r="T294" t="s">
        <v>3382</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3384</v>
      </c>
      <c r="B295">
        <v>1980</v>
      </c>
      <c r="C295" t="s">
        <v>171</v>
      </c>
      <c r="D295" t="s">
        <v>664</v>
      </c>
      <c r="E295" t="str">
        <f t="shared" si="4"/>
        <v>City of Hermosa Beach</v>
      </c>
      <c r="F295">
        <v>1250</v>
      </c>
      <c r="G295" t="s">
        <v>3385</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3386</v>
      </c>
      <c r="B296">
        <v>1980</v>
      </c>
      <c r="C296" t="s">
        <v>171</v>
      </c>
      <c r="D296" t="s">
        <v>666</v>
      </c>
      <c r="E296" t="str">
        <f t="shared" si="4"/>
        <v>City of Hesperia</v>
      </c>
      <c r="F296">
        <v>1251</v>
      </c>
      <c r="G296" t="s">
        <v>3387</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3388</v>
      </c>
      <c r="B297">
        <v>1980</v>
      </c>
      <c r="C297" t="s">
        <v>171</v>
      </c>
      <c r="D297" t="s">
        <v>3389</v>
      </c>
      <c r="E297" t="str">
        <f t="shared" si="4"/>
        <v>City of Hidden Hills</v>
      </c>
      <c r="F297">
        <v>1252</v>
      </c>
      <c r="G297" t="s">
        <v>3390</v>
      </c>
      <c r="H297">
        <v>1760</v>
      </c>
      <c r="I297">
        <v>1760</v>
      </c>
      <c r="J297">
        <v>0</v>
      </c>
      <c r="K297">
        <v>0</v>
      </c>
      <c r="L297">
        <v>462</v>
      </c>
      <c r="M297">
        <v>445</v>
      </c>
      <c r="N297">
        <v>17</v>
      </c>
      <c r="O297">
        <v>200100</v>
      </c>
      <c r="P297">
        <v>476</v>
      </c>
      <c r="Q297">
        <v>10</v>
      </c>
      <c r="R297">
        <v>0</v>
      </c>
      <c r="S297">
        <v>0</v>
      </c>
      <c r="T297" t="s">
        <v>3389</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3391</v>
      </c>
      <c r="B298">
        <v>1980</v>
      </c>
      <c r="C298" t="s">
        <v>171</v>
      </c>
      <c r="D298" t="s">
        <v>668</v>
      </c>
      <c r="E298" t="str">
        <f t="shared" si="4"/>
        <v>City of Highland</v>
      </c>
      <c r="F298">
        <v>1253</v>
      </c>
      <c r="G298" t="s">
        <v>3392</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3393</v>
      </c>
      <c r="B299">
        <v>1980</v>
      </c>
      <c r="C299" t="s">
        <v>171</v>
      </c>
      <c r="D299" t="s">
        <v>670</v>
      </c>
      <c r="E299" t="str">
        <f t="shared" si="4"/>
        <v>City of Hillsborough</v>
      </c>
      <c r="F299">
        <v>1265</v>
      </c>
      <c r="G299" t="s">
        <v>3394</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3395</v>
      </c>
      <c r="B300">
        <v>1980</v>
      </c>
      <c r="C300" t="s">
        <v>171</v>
      </c>
      <c r="D300" t="s">
        <v>3396</v>
      </c>
      <c r="E300" t="str">
        <f t="shared" si="4"/>
        <v>City of Hilmar-Irwin</v>
      </c>
      <c r="F300">
        <v>1267</v>
      </c>
      <c r="G300" t="s">
        <v>3397</v>
      </c>
      <c r="H300">
        <v>1706</v>
      </c>
      <c r="I300">
        <v>0</v>
      </c>
      <c r="J300">
        <v>0</v>
      </c>
      <c r="K300">
        <v>1706</v>
      </c>
      <c r="L300">
        <v>562</v>
      </c>
      <c r="M300">
        <v>433</v>
      </c>
      <c r="N300">
        <v>129</v>
      </c>
      <c r="O300">
        <v>56400</v>
      </c>
      <c r="P300">
        <v>552</v>
      </c>
      <c r="Q300">
        <v>44</v>
      </c>
      <c r="R300">
        <v>0</v>
      </c>
      <c r="S300">
        <v>2</v>
      </c>
      <c r="T300" t="s">
        <v>3396</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3398</v>
      </c>
      <c r="B301">
        <v>1980</v>
      </c>
      <c r="C301" t="s">
        <v>171</v>
      </c>
      <c r="D301" t="s">
        <v>672</v>
      </c>
      <c r="E301" t="str">
        <f t="shared" si="4"/>
        <v>City of Hollister</v>
      </c>
      <c r="F301">
        <v>1270</v>
      </c>
      <c r="G301" t="s">
        <v>3399</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3400</v>
      </c>
      <c r="B302">
        <v>1980</v>
      </c>
      <c r="C302" t="s">
        <v>171</v>
      </c>
      <c r="D302" t="s">
        <v>674</v>
      </c>
      <c r="E302" t="str">
        <f t="shared" si="4"/>
        <v>City of Holtville</v>
      </c>
      <c r="F302">
        <v>1280</v>
      </c>
      <c r="G302" t="s">
        <v>3401</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3402</v>
      </c>
      <c r="B303">
        <v>1980</v>
      </c>
      <c r="C303" t="s">
        <v>171</v>
      </c>
      <c r="D303" t="s">
        <v>3403</v>
      </c>
      <c r="E303" t="str">
        <f t="shared" si="4"/>
        <v>City of Home Garden</v>
      </c>
      <c r="F303">
        <v>1284</v>
      </c>
      <c r="G303" t="s">
        <v>3404</v>
      </c>
      <c r="H303">
        <v>1495</v>
      </c>
      <c r="I303">
        <v>0</v>
      </c>
      <c r="J303">
        <v>0</v>
      </c>
      <c r="K303">
        <v>1495</v>
      </c>
      <c r="L303">
        <v>434</v>
      </c>
      <c r="M303">
        <v>294</v>
      </c>
      <c r="N303">
        <v>140</v>
      </c>
      <c r="O303">
        <v>28100</v>
      </c>
      <c r="P303">
        <v>426</v>
      </c>
      <c r="Q303">
        <v>17</v>
      </c>
      <c r="R303">
        <v>0</v>
      </c>
      <c r="S303">
        <v>20</v>
      </c>
      <c r="T303" t="s">
        <v>3403</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3405</v>
      </c>
      <c r="B304">
        <v>1980</v>
      </c>
      <c r="C304" t="s">
        <v>171</v>
      </c>
      <c r="D304" t="s">
        <v>3406</v>
      </c>
      <c r="E304" t="str">
        <f t="shared" si="4"/>
        <v>City of Home Gardens</v>
      </c>
      <c r="F304">
        <v>1285</v>
      </c>
      <c r="G304" t="s">
        <v>3407</v>
      </c>
      <c r="H304">
        <v>5783</v>
      </c>
      <c r="I304">
        <v>5783</v>
      </c>
      <c r="J304">
        <v>0</v>
      </c>
      <c r="K304">
        <v>0</v>
      </c>
      <c r="L304">
        <v>1642</v>
      </c>
      <c r="M304">
        <v>1211</v>
      </c>
      <c r="N304">
        <v>431</v>
      </c>
      <c r="O304">
        <v>63500</v>
      </c>
      <c r="P304">
        <v>1397</v>
      </c>
      <c r="Q304">
        <v>173</v>
      </c>
      <c r="R304">
        <v>40</v>
      </c>
      <c r="S304">
        <v>98</v>
      </c>
      <c r="T304" t="s">
        <v>3406</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3408</v>
      </c>
      <c r="B305">
        <v>1980</v>
      </c>
      <c r="C305" t="s">
        <v>171</v>
      </c>
      <c r="D305" t="s">
        <v>3409</v>
      </c>
      <c r="E305" t="str">
        <f t="shared" si="4"/>
        <v>City of Homeland</v>
      </c>
      <c r="F305">
        <v>1286</v>
      </c>
      <c r="G305" t="s">
        <v>3410</v>
      </c>
      <c r="H305">
        <v>2616</v>
      </c>
      <c r="I305">
        <v>0</v>
      </c>
      <c r="J305">
        <v>2616</v>
      </c>
      <c r="K305">
        <v>0</v>
      </c>
      <c r="L305">
        <v>1276</v>
      </c>
      <c r="M305">
        <v>1165</v>
      </c>
      <c r="N305">
        <v>111</v>
      </c>
      <c r="O305">
        <v>41800</v>
      </c>
      <c r="P305">
        <v>576</v>
      </c>
      <c r="Q305">
        <v>11</v>
      </c>
      <c r="R305">
        <v>0</v>
      </c>
      <c r="S305">
        <v>830</v>
      </c>
      <c r="T305" t="s">
        <v>3409</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3411</v>
      </c>
      <c r="B306">
        <v>1980</v>
      </c>
      <c r="C306" t="s">
        <v>171</v>
      </c>
      <c r="D306" t="s">
        <v>676</v>
      </c>
      <c r="E306" t="str">
        <f t="shared" si="4"/>
        <v>City of Hughson</v>
      </c>
      <c r="F306">
        <v>1295</v>
      </c>
      <c r="G306" t="s">
        <v>3412</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3413</v>
      </c>
      <c r="B307">
        <v>1980</v>
      </c>
      <c r="C307" t="s">
        <v>171</v>
      </c>
      <c r="D307" t="s">
        <v>678</v>
      </c>
      <c r="E307" t="str">
        <f t="shared" si="4"/>
        <v>City of Huntington Beach</v>
      </c>
      <c r="F307">
        <v>1300</v>
      </c>
      <c r="G307" t="s">
        <v>3414</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3415</v>
      </c>
      <c r="B308">
        <v>1980</v>
      </c>
      <c r="C308" t="s">
        <v>171</v>
      </c>
      <c r="D308" t="s">
        <v>680</v>
      </c>
      <c r="E308" t="str">
        <f t="shared" si="4"/>
        <v>City of Huntington Park</v>
      </c>
      <c r="F308">
        <v>1305</v>
      </c>
      <c r="G308" t="s">
        <v>3416</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3417</v>
      </c>
      <c r="B309">
        <v>1980</v>
      </c>
      <c r="C309" t="s">
        <v>171</v>
      </c>
      <c r="D309" t="s">
        <v>682</v>
      </c>
      <c r="E309" t="str">
        <f t="shared" si="4"/>
        <v>City of Huron</v>
      </c>
      <c r="F309">
        <v>1310</v>
      </c>
      <c r="G309" t="s">
        <v>3418</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3419</v>
      </c>
      <c r="B310">
        <v>1980</v>
      </c>
      <c r="C310" t="s">
        <v>171</v>
      </c>
      <c r="D310" t="s">
        <v>3420</v>
      </c>
      <c r="E310" t="str">
        <f t="shared" si="4"/>
        <v>City of Idyllwild-Pine Cove</v>
      </c>
      <c r="F310">
        <v>1314</v>
      </c>
      <c r="G310" t="s">
        <v>3421</v>
      </c>
      <c r="H310">
        <v>2959</v>
      </c>
      <c r="I310">
        <v>0</v>
      </c>
      <c r="J310">
        <v>2959</v>
      </c>
      <c r="K310">
        <v>0</v>
      </c>
      <c r="L310">
        <v>1227</v>
      </c>
      <c r="M310">
        <v>824</v>
      </c>
      <c r="N310">
        <v>403</v>
      </c>
      <c r="O310">
        <v>83600</v>
      </c>
      <c r="P310">
        <v>2893</v>
      </c>
      <c r="Q310">
        <v>250</v>
      </c>
      <c r="R310">
        <v>21</v>
      </c>
      <c r="S310">
        <v>152</v>
      </c>
      <c r="T310" t="s">
        <v>3420</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3422</v>
      </c>
      <c r="B311">
        <v>1980</v>
      </c>
      <c r="C311" t="s">
        <v>171</v>
      </c>
      <c r="D311" t="s">
        <v>684</v>
      </c>
      <c r="E311" t="str">
        <f t="shared" si="4"/>
        <v>City of Imperial</v>
      </c>
      <c r="F311">
        <v>1317</v>
      </c>
      <c r="G311" t="s">
        <v>3423</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3424</v>
      </c>
      <c r="B312">
        <v>1980</v>
      </c>
      <c r="C312" t="s">
        <v>171</v>
      </c>
      <c r="D312" t="s">
        <v>686</v>
      </c>
      <c r="E312" t="str">
        <f t="shared" si="4"/>
        <v>City of Imperial Beach</v>
      </c>
      <c r="F312">
        <v>1320</v>
      </c>
      <c r="G312" t="s">
        <v>3425</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3426</v>
      </c>
      <c r="B313">
        <v>1980</v>
      </c>
      <c r="C313" t="s">
        <v>171</v>
      </c>
      <c r="D313" t="s">
        <v>688</v>
      </c>
      <c r="E313" t="str">
        <f t="shared" si="4"/>
        <v>City of Indian Wells</v>
      </c>
      <c r="F313">
        <v>1327</v>
      </c>
      <c r="G313" t="s">
        <v>3427</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3428</v>
      </c>
      <c r="B314">
        <v>1980</v>
      </c>
      <c r="C314" t="s">
        <v>171</v>
      </c>
      <c r="D314" t="s">
        <v>690</v>
      </c>
      <c r="E314" t="str">
        <f t="shared" si="4"/>
        <v>City of Indio</v>
      </c>
      <c r="F314">
        <v>1330</v>
      </c>
      <c r="G314" t="s">
        <v>3429</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3430</v>
      </c>
      <c r="B315">
        <v>1980</v>
      </c>
      <c r="C315" t="s">
        <v>171</v>
      </c>
      <c r="D315" t="s">
        <v>692</v>
      </c>
      <c r="E315" t="str">
        <f t="shared" si="4"/>
        <v>City of Industry</v>
      </c>
      <c r="F315">
        <v>1335</v>
      </c>
      <c r="G315" t="s">
        <v>3431</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3432</v>
      </c>
      <c r="B316">
        <v>1980</v>
      </c>
      <c r="C316" t="s">
        <v>171</v>
      </c>
      <c r="D316" t="s">
        <v>694</v>
      </c>
      <c r="E316" t="str">
        <f t="shared" si="4"/>
        <v>City of Inglewood</v>
      </c>
      <c r="F316">
        <v>1340</v>
      </c>
      <c r="G316" t="s">
        <v>3433</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3434</v>
      </c>
      <c r="B317">
        <v>1980</v>
      </c>
      <c r="C317" t="s">
        <v>171</v>
      </c>
      <c r="D317" t="s">
        <v>696</v>
      </c>
      <c r="E317" t="str">
        <f t="shared" si="4"/>
        <v>City of Ione</v>
      </c>
      <c r="F317">
        <v>1345</v>
      </c>
      <c r="G317" t="s">
        <v>3435</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3436</v>
      </c>
      <c r="B318">
        <v>1980</v>
      </c>
      <c r="C318" t="s">
        <v>171</v>
      </c>
      <c r="D318" t="s">
        <v>698</v>
      </c>
      <c r="E318" t="str">
        <f t="shared" si="4"/>
        <v>City of Irvine</v>
      </c>
      <c r="F318">
        <v>1347</v>
      </c>
      <c r="G318" t="s">
        <v>3437</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3438</v>
      </c>
      <c r="B319">
        <v>1980</v>
      </c>
      <c r="C319" t="s">
        <v>171</v>
      </c>
      <c r="D319" t="s">
        <v>700</v>
      </c>
      <c r="E319" t="str">
        <f t="shared" si="4"/>
        <v>City of Irwindale</v>
      </c>
      <c r="F319">
        <v>1350</v>
      </c>
      <c r="G319" t="s">
        <v>3439</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3440</v>
      </c>
      <c r="B320">
        <v>1980</v>
      </c>
      <c r="C320" t="s">
        <v>171</v>
      </c>
      <c r="D320" t="s">
        <v>702</v>
      </c>
      <c r="E320" t="str">
        <f t="shared" si="4"/>
        <v>City of Isleton</v>
      </c>
      <c r="F320">
        <v>1355</v>
      </c>
      <c r="G320" t="s">
        <v>3441</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3442</v>
      </c>
      <c r="B321">
        <v>1980</v>
      </c>
      <c r="C321" t="s">
        <v>171</v>
      </c>
      <c r="D321" t="s">
        <v>3443</v>
      </c>
      <c r="E321" t="str">
        <f t="shared" si="4"/>
        <v>City of Ivanhoe</v>
      </c>
      <c r="F321">
        <v>1360</v>
      </c>
      <c r="G321" t="s">
        <v>3444</v>
      </c>
      <c r="H321">
        <v>2684</v>
      </c>
      <c r="I321">
        <v>0</v>
      </c>
      <c r="J321">
        <v>2684</v>
      </c>
      <c r="K321">
        <v>0</v>
      </c>
      <c r="L321">
        <v>869</v>
      </c>
      <c r="M321">
        <v>631</v>
      </c>
      <c r="N321">
        <v>238</v>
      </c>
      <c r="O321">
        <v>35800</v>
      </c>
      <c r="P321">
        <v>772</v>
      </c>
      <c r="Q321">
        <v>66</v>
      </c>
      <c r="R321">
        <v>8</v>
      </c>
      <c r="S321">
        <v>51</v>
      </c>
      <c r="T321" t="s">
        <v>3443</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3445</v>
      </c>
      <c r="B322">
        <v>1980</v>
      </c>
      <c r="C322" t="s">
        <v>171</v>
      </c>
      <c r="D322" t="s">
        <v>704</v>
      </c>
      <c r="E322" t="str">
        <f t="shared" si="4"/>
        <v>City of Jackson</v>
      </c>
      <c r="F322">
        <v>1365</v>
      </c>
      <c r="G322" t="s">
        <v>3446</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3447</v>
      </c>
      <c r="B323">
        <v>1980</v>
      </c>
      <c r="C323" t="s">
        <v>171</v>
      </c>
      <c r="D323" t="s">
        <v>3448</v>
      </c>
      <c r="E323" t="str">
        <f t="shared" si="4"/>
        <v>City of Jamestown</v>
      </c>
      <c r="F323">
        <v>1367</v>
      </c>
      <c r="G323" t="s">
        <v>3449</v>
      </c>
      <c r="H323">
        <v>2206</v>
      </c>
      <c r="I323">
        <v>0</v>
      </c>
      <c r="J323">
        <v>0</v>
      </c>
      <c r="K323">
        <v>2206</v>
      </c>
      <c r="L323">
        <v>845</v>
      </c>
      <c r="M323">
        <v>566</v>
      </c>
      <c r="N323">
        <v>279</v>
      </c>
      <c r="O323">
        <v>58300</v>
      </c>
      <c r="P323">
        <v>541</v>
      </c>
      <c r="Q323">
        <v>61</v>
      </c>
      <c r="R323">
        <v>51</v>
      </c>
      <c r="S323">
        <v>256</v>
      </c>
      <c r="T323" t="s">
        <v>3448</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3450</v>
      </c>
      <c r="B324">
        <v>1980</v>
      </c>
      <c r="C324" t="s">
        <v>171</v>
      </c>
      <c r="D324" t="s">
        <v>3451</v>
      </c>
      <c r="E324" t="str">
        <f t="shared" si="4"/>
        <v>City of Jamul</v>
      </c>
      <c r="F324">
        <v>1368</v>
      </c>
      <c r="G324" t="s">
        <v>3452</v>
      </c>
      <c r="H324">
        <v>1826</v>
      </c>
      <c r="I324">
        <v>0</v>
      </c>
      <c r="J324">
        <v>0</v>
      </c>
      <c r="K324">
        <v>1826</v>
      </c>
      <c r="L324">
        <v>593</v>
      </c>
      <c r="M324">
        <v>482</v>
      </c>
      <c r="N324">
        <v>111</v>
      </c>
      <c r="O324">
        <v>117800</v>
      </c>
      <c r="P324">
        <v>546</v>
      </c>
      <c r="Q324">
        <v>22</v>
      </c>
      <c r="R324">
        <v>0</v>
      </c>
      <c r="S324">
        <v>44</v>
      </c>
      <c r="T324" t="s">
        <v>3451</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3453</v>
      </c>
      <c r="B325">
        <v>1980</v>
      </c>
      <c r="C325" t="s">
        <v>171</v>
      </c>
      <c r="D325" t="s">
        <v>3454</v>
      </c>
      <c r="E325" t="str">
        <f t="shared" ref="E325:E388" si="5">_xlfn.CONCAT("City of ",D325)</f>
        <v>City of Johnson Park</v>
      </c>
      <c r="F325">
        <v>1375</v>
      </c>
      <c r="G325" t="s">
        <v>3455</v>
      </c>
      <c r="H325">
        <v>1008</v>
      </c>
      <c r="I325">
        <v>0</v>
      </c>
      <c r="J325">
        <v>0</v>
      </c>
      <c r="K325">
        <v>1008</v>
      </c>
      <c r="L325">
        <v>378</v>
      </c>
      <c r="M325">
        <v>290</v>
      </c>
      <c r="N325">
        <v>88</v>
      </c>
      <c r="O325">
        <v>47400</v>
      </c>
      <c r="P325">
        <v>220</v>
      </c>
      <c r="Q325">
        <v>32</v>
      </c>
      <c r="R325">
        <v>0</v>
      </c>
      <c r="S325">
        <v>154</v>
      </c>
      <c r="T325" t="s">
        <v>3454</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3456</v>
      </c>
      <c r="B326">
        <v>1980</v>
      </c>
      <c r="C326" t="s">
        <v>171</v>
      </c>
      <c r="D326" t="s">
        <v>3457</v>
      </c>
      <c r="E326" t="str">
        <f t="shared" si="5"/>
        <v>City of Joshua Tree</v>
      </c>
      <c r="F326">
        <v>1377</v>
      </c>
      <c r="G326" t="s">
        <v>3458</v>
      </c>
      <c r="H326">
        <v>2083</v>
      </c>
      <c r="I326">
        <v>0</v>
      </c>
      <c r="J326">
        <v>0</v>
      </c>
      <c r="K326">
        <v>2083</v>
      </c>
      <c r="L326">
        <v>969</v>
      </c>
      <c r="M326">
        <v>726</v>
      </c>
      <c r="N326">
        <v>243</v>
      </c>
      <c r="O326">
        <v>42200</v>
      </c>
      <c r="P326">
        <v>982</v>
      </c>
      <c r="Q326">
        <v>100</v>
      </c>
      <c r="R326">
        <v>12</v>
      </c>
      <c r="S326">
        <v>82</v>
      </c>
      <c r="T326" t="s">
        <v>3457</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3459</v>
      </c>
      <c r="B327">
        <v>1980</v>
      </c>
      <c r="C327" t="s">
        <v>171</v>
      </c>
      <c r="D327" t="s">
        <v>3460</v>
      </c>
      <c r="E327" t="str">
        <f t="shared" si="5"/>
        <v>City of Julian</v>
      </c>
      <c r="F327">
        <v>1379</v>
      </c>
      <c r="G327" t="s">
        <v>3461</v>
      </c>
      <c r="H327">
        <v>1320</v>
      </c>
      <c r="I327">
        <v>0</v>
      </c>
      <c r="J327">
        <v>0</v>
      </c>
      <c r="K327">
        <v>1320</v>
      </c>
      <c r="L327">
        <v>519</v>
      </c>
      <c r="M327">
        <v>358</v>
      </c>
      <c r="N327">
        <v>161</v>
      </c>
      <c r="O327">
        <v>75200</v>
      </c>
      <c r="P327">
        <v>701</v>
      </c>
      <c r="Q327">
        <v>54</v>
      </c>
      <c r="R327">
        <v>2</v>
      </c>
      <c r="S327">
        <v>37</v>
      </c>
      <c r="T327" t="s">
        <v>3460</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3462</v>
      </c>
      <c r="B328">
        <v>1980</v>
      </c>
      <c r="C328" t="s">
        <v>171</v>
      </c>
      <c r="D328" t="s">
        <v>3463</v>
      </c>
      <c r="E328" t="str">
        <f t="shared" si="5"/>
        <v>City of Kelseyville</v>
      </c>
      <c r="F328">
        <v>1380</v>
      </c>
      <c r="G328" t="s">
        <v>3464</v>
      </c>
      <c r="H328">
        <v>1567</v>
      </c>
      <c r="I328">
        <v>0</v>
      </c>
      <c r="J328">
        <v>0</v>
      </c>
      <c r="K328">
        <v>1567</v>
      </c>
      <c r="L328">
        <v>635</v>
      </c>
      <c r="M328">
        <v>484</v>
      </c>
      <c r="N328">
        <v>151</v>
      </c>
      <c r="O328">
        <v>54100</v>
      </c>
      <c r="P328">
        <v>325</v>
      </c>
      <c r="Q328">
        <v>37</v>
      </c>
      <c r="R328">
        <v>24</v>
      </c>
      <c r="S328">
        <v>344</v>
      </c>
      <c r="T328" t="s">
        <v>3463</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3465</v>
      </c>
      <c r="B329">
        <v>1980</v>
      </c>
      <c r="C329" t="s">
        <v>171</v>
      </c>
      <c r="D329" t="s">
        <v>3466</v>
      </c>
      <c r="E329" t="str">
        <f t="shared" si="5"/>
        <v>City of Kensington</v>
      </c>
      <c r="F329">
        <v>1386</v>
      </c>
      <c r="G329" t="s">
        <v>3467</v>
      </c>
      <c r="H329">
        <v>5342</v>
      </c>
      <c r="I329">
        <v>5342</v>
      </c>
      <c r="J329">
        <v>0</v>
      </c>
      <c r="K329">
        <v>0</v>
      </c>
      <c r="L329">
        <v>2246</v>
      </c>
      <c r="M329">
        <v>1876</v>
      </c>
      <c r="N329">
        <v>370</v>
      </c>
      <c r="O329">
        <v>130000</v>
      </c>
      <c r="P329">
        <v>2097</v>
      </c>
      <c r="Q329">
        <v>181</v>
      </c>
      <c r="R329">
        <v>8</v>
      </c>
      <c r="S329">
        <v>1</v>
      </c>
      <c r="T329" t="s">
        <v>3466</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3468</v>
      </c>
      <c r="B330">
        <v>1980</v>
      </c>
      <c r="C330" t="s">
        <v>171</v>
      </c>
      <c r="D330" t="s">
        <v>708</v>
      </c>
      <c r="E330" t="str">
        <f t="shared" si="5"/>
        <v>City of Kerman</v>
      </c>
      <c r="F330">
        <v>1390</v>
      </c>
      <c r="G330" t="s">
        <v>3469</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3470</v>
      </c>
      <c r="B331">
        <v>1980</v>
      </c>
      <c r="C331" t="s">
        <v>171</v>
      </c>
      <c r="D331" t="s">
        <v>3471</v>
      </c>
      <c r="E331" t="str">
        <f t="shared" si="5"/>
        <v>City of Kernville</v>
      </c>
      <c r="F331">
        <v>1392</v>
      </c>
      <c r="G331" t="s">
        <v>3472</v>
      </c>
      <c r="H331">
        <v>1660</v>
      </c>
      <c r="I331">
        <v>0</v>
      </c>
      <c r="J331">
        <v>0</v>
      </c>
      <c r="K331">
        <v>1660</v>
      </c>
      <c r="L331">
        <v>728</v>
      </c>
      <c r="M331">
        <v>490</v>
      </c>
      <c r="N331">
        <v>238</v>
      </c>
      <c r="O331">
        <v>58100</v>
      </c>
      <c r="P331">
        <v>578</v>
      </c>
      <c r="Q331">
        <v>109</v>
      </c>
      <c r="R331">
        <v>7</v>
      </c>
      <c r="S331">
        <v>191</v>
      </c>
      <c r="T331" t="s">
        <v>3471</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3473</v>
      </c>
      <c r="B332">
        <v>1980</v>
      </c>
      <c r="C332" t="s">
        <v>171</v>
      </c>
      <c r="D332" t="s">
        <v>3474</v>
      </c>
      <c r="E332" t="str">
        <f t="shared" si="5"/>
        <v>City of Kettleman City</v>
      </c>
      <c r="F332">
        <v>1393</v>
      </c>
      <c r="G332" t="s">
        <v>3475</v>
      </c>
      <c r="H332">
        <v>1051</v>
      </c>
      <c r="I332">
        <v>0</v>
      </c>
      <c r="J332">
        <v>0</v>
      </c>
      <c r="K332">
        <v>1051</v>
      </c>
      <c r="L332">
        <v>242</v>
      </c>
      <c r="M332">
        <v>133</v>
      </c>
      <c r="N332">
        <v>109</v>
      </c>
      <c r="O332">
        <v>22100</v>
      </c>
      <c r="P332">
        <v>203</v>
      </c>
      <c r="Q332">
        <v>39</v>
      </c>
      <c r="R332">
        <v>1</v>
      </c>
      <c r="S332">
        <v>30</v>
      </c>
      <c r="T332" t="s">
        <v>3474</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3476</v>
      </c>
      <c r="B333">
        <v>1980</v>
      </c>
      <c r="C333" t="s">
        <v>171</v>
      </c>
      <c r="D333" t="s">
        <v>710</v>
      </c>
      <c r="E333" t="str">
        <f t="shared" si="5"/>
        <v>City of King City</v>
      </c>
      <c r="F333">
        <v>1400</v>
      </c>
      <c r="G333" t="s">
        <v>3477</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3478</v>
      </c>
      <c r="B334">
        <v>1980</v>
      </c>
      <c r="C334" t="s">
        <v>171</v>
      </c>
      <c r="D334" t="s">
        <v>3479</v>
      </c>
      <c r="E334" t="str">
        <f t="shared" si="5"/>
        <v>City of Kings Beach</v>
      </c>
      <c r="F334">
        <v>1403</v>
      </c>
      <c r="G334" t="s">
        <v>3480</v>
      </c>
      <c r="H334">
        <v>1942</v>
      </c>
      <c r="I334">
        <v>0</v>
      </c>
      <c r="J334">
        <v>0</v>
      </c>
      <c r="K334">
        <v>1942</v>
      </c>
      <c r="L334">
        <v>889</v>
      </c>
      <c r="M334">
        <v>291</v>
      </c>
      <c r="N334">
        <v>598</v>
      </c>
      <c r="O334">
        <v>83200</v>
      </c>
      <c r="P334">
        <v>556</v>
      </c>
      <c r="Q334">
        <v>369</v>
      </c>
      <c r="R334">
        <v>160</v>
      </c>
      <c r="S334">
        <v>67</v>
      </c>
      <c r="T334" t="s">
        <v>3479</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3481</v>
      </c>
      <c r="B335">
        <v>1980</v>
      </c>
      <c r="C335" t="s">
        <v>171</v>
      </c>
      <c r="D335" t="s">
        <v>712</v>
      </c>
      <c r="E335" t="str">
        <f t="shared" si="5"/>
        <v>City of Kingsburg</v>
      </c>
      <c r="F335">
        <v>1405</v>
      </c>
      <c r="G335" t="s">
        <v>3482</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3483</v>
      </c>
      <c r="B336">
        <v>1980</v>
      </c>
      <c r="C336" t="s">
        <v>171</v>
      </c>
      <c r="D336" t="s">
        <v>3484</v>
      </c>
      <c r="E336" t="str">
        <f t="shared" si="5"/>
        <v>City of La Canada Flintridge</v>
      </c>
      <c r="F336">
        <v>1410</v>
      </c>
      <c r="G336" t="s">
        <v>3485</v>
      </c>
      <c r="H336">
        <v>20153</v>
      </c>
      <c r="I336">
        <v>20153</v>
      </c>
      <c r="J336">
        <v>0</v>
      </c>
      <c r="K336">
        <v>0</v>
      </c>
      <c r="L336">
        <v>6719</v>
      </c>
      <c r="M336">
        <v>5980</v>
      </c>
      <c r="N336">
        <v>739</v>
      </c>
      <c r="O336">
        <v>172500</v>
      </c>
      <c r="P336">
        <v>6473</v>
      </c>
      <c r="Q336">
        <v>313</v>
      </c>
      <c r="R336">
        <v>82</v>
      </c>
      <c r="S336">
        <v>0</v>
      </c>
      <c r="T336" t="s">
        <v>3484</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3486</v>
      </c>
      <c r="B337">
        <v>1980</v>
      </c>
      <c r="C337" t="s">
        <v>171</v>
      </c>
      <c r="D337" t="s">
        <v>3487</v>
      </c>
      <c r="E337" t="str">
        <f t="shared" si="5"/>
        <v>City of La Crescenta-Montrose</v>
      </c>
      <c r="F337">
        <v>1412</v>
      </c>
      <c r="G337" t="s">
        <v>3488</v>
      </c>
      <c r="H337">
        <v>16531</v>
      </c>
      <c r="I337">
        <v>16531</v>
      </c>
      <c r="J337">
        <v>0</v>
      </c>
      <c r="K337">
        <v>0</v>
      </c>
      <c r="L337">
        <v>6323</v>
      </c>
      <c r="M337">
        <v>4280</v>
      </c>
      <c r="N337">
        <v>2043</v>
      </c>
      <c r="O337">
        <v>104900</v>
      </c>
      <c r="P337">
        <v>5503</v>
      </c>
      <c r="Q337">
        <v>531</v>
      </c>
      <c r="R337">
        <v>495</v>
      </c>
      <c r="S337">
        <v>4</v>
      </c>
      <c r="T337" t="s">
        <v>3487</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3489</v>
      </c>
      <c r="B338">
        <v>1980</v>
      </c>
      <c r="C338" t="s">
        <v>171</v>
      </c>
      <c r="D338" t="s">
        <v>3490</v>
      </c>
      <c r="E338" t="str">
        <f t="shared" si="5"/>
        <v>City of Ladera Heights</v>
      </c>
      <c r="F338">
        <v>1413</v>
      </c>
      <c r="G338" t="s">
        <v>3491</v>
      </c>
      <c r="H338">
        <v>6647</v>
      </c>
      <c r="I338">
        <v>6647</v>
      </c>
      <c r="J338">
        <v>0</v>
      </c>
      <c r="K338">
        <v>0</v>
      </c>
      <c r="L338">
        <v>2562</v>
      </c>
      <c r="M338">
        <v>1988</v>
      </c>
      <c r="N338">
        <v>574</v>
      </c>
      <c r="O338">
        <v>188000</v>
      </c>
      <c r="P338">
        <v>2259</v>
      </c>
      <c r="Q338">
        <v>138</v>
      </c>
      <c r="R338">
        <v>221</v>
      </c>
      <c r="S338">
        <v>0</v>
      </c>
      <c r="T338" t="s">
        <v>3490</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3492</v>
      </c>
      <c r="B339">
        <v>1980</v>
      </c>
      <c r="C339" t="s">
        <v>171</v>
      </c>
      <c r="D339" t="s">
        <v>730</v>
      </c>
      <c r="E339" t="str">
        <f t="shared" si="5"/>
        <v>City of Lafayette</v>
      </c>
      <c r="F339">
        <v>1415</v>
      </c>
      <c r="G339" t="s">
        <v>3493</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3494</v>
      </c>
      <c r="B340">
        <v>1980</v>
      </c>
      <c r="C340" t="s">
        <v>171</v>
      </c>
      <c r="D340" t="s">
        <v>732</v>
      </c>
      <c r="E340" t="str">
        <f t="shared" si="5"/>
        <v>City of Laguna Beach</v>
      </c>
      <c r="F340">
        <v>1420</v>
      </c>
      <c r="G340" t="s">
        <v>3495</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3496</v>
      </c>
      <c r="B341">
        <v>1980</v>
      </c>
      <c r="C341" t="s">
        <v>171</v>
      </c>
      <c r="D341" t="s">
        <v>734</v>
      </c>
      <c r="E341" t="str">
        <f t="shared" si="5"/>
        <v>City of Laguna Hills</v>
      </c>
      <c r="F341">
        <v>1423</v>
      </c>
      <c r="G341" t="s">
        <v>3497</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3498</v>
      </c>
      <c r="B342">
        <v>1980</v>
      </c>
      <c r="C342" t="s">
        <v>171</v>
      </c>
      <c r="D342" t="s">
        <v>736</v>
      </c>
      <c r="E342" t="str">
        <f t="shared" si="5"/>
        <v>City of Laguna Niguel</v>
      </c>
      <c r="F342">
        <v>1424</v>
      </c>
      <c r="G342" t="s">
        <v>3499</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3500</v>
      </c>
      <c r="B343">
        <v>1980</v>
      </c>
      <c r="C343" t="s">
        <v>171</v>
      </c>
      <c r="D343" t="s">
        <v>3501</v>
      </c>
      <c r="E343" t="str">
        <f t="shared" si="5"/>
        <v>City of Lagunitas-Forest Knolls</v>
      </c>
      <c r="F343">
        <v>1426</v>
      </c>
      <c r="G343" t="s">
        <v>3502</v>
      </c>
      <c r="H343">
        <v>1465</v>
      </c>
      <c r="I343">
        <v>0</v>
      </c>
      <c r="J343">
        <v>0</v>
      </c>
      <c r="K343">
        <v>1465</v>
      </c>
      <c r="L343">
        <v>599</v>
      </c>
      <c r="M343">
        <v>372</v>
      </c>
      <c r="N343">
        <v>227</v>
      </c>
      <c r="O343">
        <v>119400</v>
      </c>
      <c r="P343">
        <v>530</v>
      </c>
      <c r="Q343">
        <v>110</v>
      </c>
      <c r="R343">
        <v>0</v>
      </c>
      <c r="S343">
        <v>18</v>
      </c>
      <c r="T343" t="s">
        <v>3501</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3503</v>
      </c>
      <c r="B344">
        <v>1980</v>
      </c>
      <c r="C344" t="s">
        <v>171</v>
      </c>
      <c r="D344" t="s">
        <v>716</v>
      </c>
      <c r="E344" t="str">
        <f t="shared" si="5"/>
        <v>City of La Habra</v>
      </c>
      <c r="F344">
        <v>1428</v>
      </c>
      <c r="G344" t="s">
        <v>3504</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3505</v>
      </c>
      <c r="B345">
        <v>1980</v>
      </c>
      <c r="C345" t="s">
        <v>171</v>
      </c>
      <c r="D345" t="s">
        <v>3506</v>
      </c>
      <c r="E345" t="str">
        <f t="shared" si="5"/>
        <v>City of La Habra Heights</v>
      </c>
      <c r="F345">
        <v>1429</v>
      </c>
      <c r="G345" t="s">
        <v>3507</v>
      </c>
      <c r="H345">
        <v>4786</v>
      </c>
      <c r="I345">
        <v>4786</v>
      </c>
      <c r="J345">
        <v>0</v>
      </c>
      <c r="K345">
        <v>0</v>
      </c>
      <c r="L345">
        <v>1487</v>
      </c>
      <c r="M345">
        <v>1404</v>
      </c>
      <c r="N345">
        <v>83</v>
      </c>
      <c r="O345">
        <v>181800</v>
      </c>
      <c r="P345">
        <v>1484</v>
      </c>
      <c r="Q345">
        <v>74</v>
      </c>
      <c r="R345">
        <v>0</v>
      </c>
      <c r="S345">
        <v>2</v>
      </c>
      <c r="T345" t="s">
        <v>3506</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3508</v>
      </c>
      <c r="B346">
        <v>1980</v>
      </c>
      <c r="C346" t="s">
        <v>171</v>
      </c>
      <c r="D346" t="s">
        <v>3509</v>
      </c>
      <c r="E346" t="str">
        <f t="shared" si="5"/>
        <v>City of Lake Arrowhead</v>
      </c>
      <c r="F346">
        <v>1433</v>
      </c>
      <c r="G346" t="s">
        <v>3510</v>
      </c>
      <c r="H346">
        <v>6272</v>
      </c>
      <c r="I346">
        <v>0</v>
      </c>
      <c r="J346">
        <v>6272</v>
      </c>
      <c r="K346">
        <v>0</v>
      </c>
      <c r="L346">
        <v>2220</v>
      </c>
      <c r="M346">
        <v>1633</v>
      </c>
      <c r="N346">
        <v>587</v>
      </c>
      <c r="O346">
        <v>117900</v>
      </c>
      <c r="P346">
        <v>6103</v>
      </c>
      <c r="Q346">
        <v>260</v>
      </c>
      <c r="R346">
        <v>157</v>
      </c>
      <c r="S346">
        <v>131</v>
      </c>
      <c r="T346" t="s">
        <v>3509</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3511</v>
      </c>
      <c r="B347">
        <v>1980</v>
      </c>
      <c r="C347" t="s">
        <v>171</v>
      </c>
      <c r="D347" t="s">
        <v>740</v>
      </c>
      <c r="E347" t="str">
        <f t="shared" si="5"/>
        <v>City of Lake Elsinore</v>
      </c>
      <c r="F347">
        <v>1434</v>
      </c>
      <c r="G347" t="s">
        <v>3512</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3513</v>
      </c>
      <c r="B348">
        <v>1980</v>
      </c>
      <c r="C348" t="s">
        <v>171</v>
      </c>
      <c r="D348" t="s">
        <v>3514</v>
      </c>
      <c r="E348" t="str">
        <f t="shared" si="5"/>
        <v>City of Lake Isabella</v>
      </c>
      <c r="F348">
        <v>1437</v>
      </c>
      <c r="G348" t="s">
        <v>3515</v>
      </c>
      <c r="H348">
        <v>3428</v>
      </c>
      <c r="I348">
        <v>0</v>
      </c>
      <c r="J348">
        <v>3428</v>
      </c>
      <c r="K348">
        <v>0</v>
      </c>
      <c r="L348">
        <v>1593</v>
      </c>
      <c r="M348">
        <v>1268</v>
      </c>
      <c r="N348">
        <v>325</v>
      </c>
      <c r="O348">
        <v>41800</v>
      </c>
      <c r="P348">
        <v>1240</v>
      </c>
      <c r="Q348">
        <v>84</v>
      </c>
      <c r="R348">
        <v>26</v>
      </c>
      <c r="S348">
        <v>657</v>
      </c>
      <c r="T348" t="s">
        <v>3514</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3516</v>
      </c>
      <c r="B349">
        <v>1980</v>
      </c>
      <c r="C349" t="s">
        <v>171</v>
      </c>
      <c r="D349" t="s">
        <v>3517</v>
      </c>
      <c r="E349" t="str">
        <f t="shared" si="5"/>
        <v>City of Lakeland Village</v>
      </c>
      <c r="F349">
        <v>1440</v>
      </c>
      <c r="G349" t="s">
        <v>3518</v>
      </c>
      <c r="H349">
        <v>2796</v>
      </c>
      <c r="I349">
        <v>0</v>
      </c>
      <c r="J349">
        <v>2796</v>
      </c>
      <c r="K349">
        <v>0</v>
      </c>
      <c r="L349">
        <v>1169</v>
      </c>
      <c r="M349">
        <v>764</v>
      </c>
      <c r="N349">
        <v>405</v>
      </c>
      <c r="O349">
        <v>52400</v>
      </c>
      <c r="P349">
        <v>1173</v>
      </c>
      <c r="Q349">
        <v>230</v>
      </c>
      <c r="R349">
        <v>14</v>
      </c>
      <c r="S349">
        <v>237</v>
      </c>
      <c r="T349" t="s">
        <v>3517</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3519</v>
      </c>
      <c r="B350">
        <v>1980</v>
      </c>
      <c r="C350" t="s">
        <v>171</v>
      </c>
      <c r="D350" t="s">
        <v>744</v>
      </c>
      <c r="E350" t="str">
        <f t="shared" si="5"/>
        <v>City of Lakeport</v>
      </c>
      <c r="F350">
        <v>1445</v>
      </c>
      <c r="G350" t="s">
        <v>3520</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3521</v>
      </c>
      <c r="B351">
        <v>1980</v>
      </c>
      <c r="C351" t="s">
        <v>171</v>
      </c>
      <c r="D351" t="s">
        <v>3522</v>
      </c>
      <c r="E351" t="str">
        <f t="shared" si="5"/>
        <v>City of Lakeside</v>
      </c>
      <c r="F351">
        <v>1450</v>
      </c>
      <c r="G351" t="s">
        <v>3523</v>
      </c>
      <c r="H351">
        <v>23921</v>
      </c>
      <c r="I351">
        <v>23921</v>
      </c>
      <c r="J351">
        <v>0</v>
      </c>
      <c r="K351">
        <v>0</v>
      </c>
      <c r="L351">
        <v>8495</v>
      </c>
      <c r="M351">
        <v>6557</v>
      </c>
      <c r="N351">
        <v>1938</v>
      </c>
      <c r="O351">
        <v>89300</v>
      </c>
      <c r="P351">
        <v>5895</v>
      </c>
      <c r="Q351">
        <v>580</v>
      </c>
      <c r="R351">
        <v>601</v>
      </c>
      <c r="S351">
        <v>1955</v>
      </c>
      <c r="T351" t="s">
        <v>3522</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3524</v>
      </c>
      <c r="B352">
        <v>1980</v>
      </c>
      <c r="C352" t="s">
        <v>171</v>
      </c>
      <c r="D352" t="s">
        <v>746</v>
      </c>
      <c r="E352" t="str">
        <f t="shared" si="5"/>
        <v>City of Lakewood</v>
      </c>
      <c r="F352">
        <v>1455</v>
      </c>
      <c r="G352" t="s">
        <v>3525</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3526</v>
      </c>
      <c r="B353">
        <v>1980</v>
      </c>
      <c r="C353" t="s">
        <v>171</v>
      </c>
      <c r="D353" t="s">
        <v>718</v>
      </c>
      <c r="E353" t="str">
        <f t="shared" si="5"/>
        <v>City of La Mesa</v>
      </c>
      <c r="F353">
        <v>1460</v>
      </c>
      <c r="G353" t="s">
        <v>3527</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3528</v>
      </c>
      <c r="B354">
        <v>1980</v>
      </c>
      <c r="C354" t="s">
        <v>171</v>
      </c>
      <c r="D354" t="s">
        <v>720</v>
      </c>
      <c r="E354" t="str">
        <f t="shared" si="5"/>
        <v>City of La Mirada</v>
      </c>
      <c r="F354">
        <v>1462</v>
      </c>
      <c r="G354" t="s">
        <v>3529</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3530</v>
      </c>
      <c r="B355">
        <v>1980</v>
      </c>
      <c r="C355" t="s">
        <v>171</v>
      </c>
      <c r="D355" t="s">
        <v>3531</v>
      </c>
      <c r="E355" t="str">
        <f t="shared" si="5"/>
        <v>City of Lamont</v>
      </c>
      <c r="F355">
        <v>1470</v>
      </c>
      <c r="G355" t="s">
        <v>3532</v>
      </c>
      <c r="H355">
        <v>9616</v>
      </c>
      <c r="I355">
        <v>0</v>
      </c>
      <c r="J355">
        <v>9616</v>
      </c>
      <c r="K355">
        <v>0</v>
      </c>
      <c r="L355">
        <v>2830</v>
      </c>
      <c r="M355">
        <v>1617</v>
      </c>
      <c r="N355">
        <v>1213</v>
      </c>
      <c r="O355">
        <v>35500</v>
      </c>
      <c r="P355">
        <v>2211</v>
      </c>
      <c r="Q355">
        <v>496</v>
      </c>
      <c r="R355">
        <v>98</v>
      </c>
      <c r="S355">
        <v>179</v>
      </c>
      <c r="T355" t="s">
        <v>3531</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3533</v>
      </c>
      <c r="B356">
        <v>1980</v>
      </c>
      <c r="C356" t="s">
        <v>171</v>
      </c>
      <c r="D356" t="s">
        <v>748</v>
      </c>
      <c r="E356" t="str">
        <f t="shared" si="5"/>
        <v>City of Lancaster</v>
      </c>
      <c r="F356">
        <v>1476</v>
      </c>
      <c r="G356" t="s">
        <v>3534</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3535</v>
      </c>
      <c r="B357">
        <v>1980</v>
      </c>
      <c r="C357" t="s">
        <v>171</v>
      </c>
      <c r="D357" t="s">
        <v>722</v>
      </c>
      <c r="E357" t="str">
        <f t="shared" si="5"/>
        <v>City of La Palma</v>
      </c>
      <c r="F357">
        <v>1477</v>
      </c>
      <c r="G357" t="s">
        <v>3536</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3537</v>
      </c>
      <c r="B358">
        <v>1980</v>
      </c>
      <c r="C358" t="s">
        <v>171</v>
      </c>
      <c r="D358" t="s">
        <v>724</v>
      </c>
      <c r="E358" t="str">
        <f t="shared" si="5"/>
        <v>City of La Puente</v>
      </c>
      <c r="F358">
        <v>1480</v>
      </c>
      <c r="G358" t="s">
        <v>3538</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3539</v>
      </c>
      <c r="B359">
        <v>1980</v>
      </c>
      <c r="C359" t="s">
        <v>171</v>
      </c>
      <c r="D359" t="s">
        <v>726</v>
      </c>
      <c r="E359" t="str">
        <f t="shared" si="5"/>
        <v>City of La Quinta</v>
      </c>
      <c r="F359">
        <v>1482</v>
      </c>
      <c r="G359" t="s">
        <v>3540</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3541</v>
      </c>
      <c r="B360">
        <v>1980</v>
      </c>
      <c r="C360" t="s">
        <v>171</v>
      </c>
      <c r="D360" t="s">
        <v>3542</v>
      </c>
      <c r="E360" t="str">
        <f t="shared" si="5"/>
        <v>City of La Riviera</v>
      </c>
      <c r="F360">
        <v>1483</v>
      </c>
      <c r="G360" t="s">
        <v>3543</v>
      </c>
      <c r="H360">
        <v>10906</v>
      </c>
      <c r="I360">
        <v>10906</v>
      </c>
      <c r="J360">
        <v>0</v>
      </c>
      <c r="K360">
        <v>0</v>
      </c>
      <c r="L360">
        <v>4095</v>
      </c>
      <c r="M360">
        <v>2600</v>
      </c>
      <c r="N360">
        <v>1495</v>
      </c>
      <c r="O360">
        <v>71100</v>
      </c>
      <c r="P360">
        <v>3203</v>
      </c>
      <c r="Q360">
        <v>501</v>
      </c>
      <c r="R360">
        <v>545</v>
      </c>
      <c r="S360">
        <v>5</v>
      </c>
      <c r="T360" t="s">
        <v>3542</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3544</v>
      </c>
      <c r="B361">
        <v>1980</v>
      </c>
      <c r="C361" t="s">
        <v>171</v>
      </c>
      <c r="D361" t="s">
        <v>750</v>
      </c>
      <c r="E361" t="str">
        <f t="shared" si="5"/>
        <v>City of Larkspur</v>
      </c>
      <c r="F361">
        <v>1485</v>
      </c>
      <c r="G361" t="s">
        <v>3545</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3546</v>
      </c>
      <c r="B362">
        <v>1980</v>
      </c>
      <c r="C362" t="s">
        <v>171</v>
      </c>
      <c r="D362" t="s">
        <v>3547</v>
      </c>
      <c r="E362" t="str">
        <f t="shared" si="5"/>
        <v>City of La Selva Beach</v>
      </c>
      <c r="F362">
        <v>1488</v>
      </c>
      <c r="G362" t="s">
        <v>3548</v>
      </c>
      <c r="H362">
        <v>1603</v>
      </c>
      <c r="I362">
        <v>1603</v>
      </c>
      <c r="J362">
        <v>0</v>
      </c>
      <c r="K362">
        <v>0</v>
      </c>
      <c r="L362">
        <v>628</v>
      </c>
      <c r="M362">
        <v>428</v>
      </c>
      <c r="N362">
        <v>200</v>
      </c>
      <c r="O362">
        <v>111600</v>
      </c>
      <c r="P362">
        <v>646</v>
      </c>
      <c r="Q362">
        <v>70</v>
      </c>
      <c r="R362">
        <v>16</v>
      </c>
      <c r="S362">
        <v>1</v>
      </c>
      <c r="T362" t="s">
        <v>3547</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3549</v>
      </c>
      <c r="B363">
        <v>1980</v>
      </c>
      <c r="C363" t="s">
        <v>171</v>
      </c>
      <c r="D363" t="s">
        <v>3550</v>
      </c>
      <c r="E363" t="str">
        <f t="shared" si="5"/>
        <v>City of Las Lomas</v>
      </c>
      <c r="F363">
        <v>1489</v>
      </c>
      <c r="G363" t="s">
        <v>3551</v>
      </c>
      <c r="H363">
        <v>1740</v>
      </c>
      <c r="I363">
        <v>0</v>
      </c>
      <c r="J363">
        <v>0</v>
      </c>
      <c r="K363">
        <v>1740</v>
      </c>
      <c r="L363">
        <v>421</v>
      </c>
      <c r="M363">
        <v>291</v>
      </c>
      <c r="N363">
        <v>130</v>
      </c>
      <c r="O363">
        <v>62400</v>
      </c>
      <c r="P363">
        <v>331</v>
      </c>
      <c r="Q363">
        <v>91</v>
      </c>
      <c r="R363">
        <v>3</v>
      </c>
      <c r="S363">
        <v>31</v>
      </c>
      <c r="T363" t="s">
        <v>3550</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3552</v>
      </c>
      <c r="B364">
        <v>1980</v>
      </c>
      <c r="C364" t="s">
        <v>171</v>
      </c>
      <c r="D364" t="s">
        <v>752</v>
      </c>
      <c r="E364" t="str">
        <f t="shared" si="5"/>
        <v>City of Lathrop</v>
      </c>
      <c r="F364">
        <v>1490</v>
      </c>
      <c r="G364" t="s">
        <v>3553</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3554</v>
      </c>
      <c r="B365">
        <v>1980</v>
      </c>
      <c r="C365" t="s">
        <v>171</v>
      </c>
      <c r="D365" t="s">
        <v>3555</v>
      </c>
      <c r="E365" t="str">
        <f t="shared" si="5"/>
        <v>City of Laton</v>
      </c>
      <c r="F365">
        <v>1495</v>
      </c>
      <c r="G365" t="s">
        <v>3556</v>
      </c>
      <c r="H365">
        <v>1100</v>
      </c>
      <c r="I365">
        <v>0</v>
      </c>
      <c r="J365">
        <v>0</v>
      </c>
      <c r="K365">
        <v>1100</v>
      </c>
      <c r="L365">
        <v>344</v>
      </c>
      <c r="M365">
        <v>202</v>
      </c>
      <c r="N365">
        <v>142</v>
      </c>
      <c r="O365">
        <v>34100</v>
      </c>
      <c r="P365">
        <v>326</v>
      </c>
      <c r="Q365">
        <v>20</v>
      </c>
      <c r="R365">
        <v>2</v>
      </c>
      <c r="S365">
        <v>8</v>
      </c>
      <c r="T365" t="s">
        <v>3555</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3557</v>
      </c>
      <c r="B366">
        <v>1980</v>
      </c>
      <c r="C366" t="s">
        <v>171</v>
      </c>
      <c r="D366" t="s">
        <v>728</v>
      </c>
      <c r="E366" t="str">
        <f t="shared" si="5"/>
        <v>City of La Verne</v>
      </c>
      <c r="F366">
        <v>1500</v>
      </c>
      <c r="G366" t="s">
        <v>3558</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3559</v>
      </c>
      <c r="B367">
        <v>1980</v>
      </c>
      <c r="C367" t="s">
        <v>171</v>
      </c>
      <c r="D367" t="s">
        <v>754</v>
      </c>
      <c r="E367" t="str">
        <f t="shared" si="5"/>
        <v>City of Lawndale</v>
      </c>
      <c r="F367">
        <v>1505</v>
      </c>
      <c r="G367" t="s">
        <v>3560</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3561</v>
      </c>
      <c r="B368">
        <v>1980</v>
      </c>
      <c r="C368" t="s">
        <v>171</v>
      </c>
      <c r="D368" t="s">
        <v>3562</v>
      </c>
      <c r="E368" t="str">
        <f t="shared" si="5"/>
        <v>City of Laytonville</v>
      </c>
      <c r="F368">
        <v>1507</v>
      </c>
      <c r="G368" t="s">
        <v>3563</v>
      </c>
      <c r="H368">
        <v>1096</v>
      </c>
      <c r="I368">
        <v>0</v>
      </c>
      <c r="J368">
        <v>0</v>
      </c>
      <c r="K368">
        <v>1096</v>
      </c>
      <c r="L368">
        <v>389</v>
      </c>
      <c r="M368">
        <v>250</v>
      </c>
      <c r="N368">
        <v>139</v>
      </c>
      <c r="O368">
        <v>42500</v>
      </c>
      <c r="P368">
        <v>249</v>
      </c>
      <c r="Q368">
        <v>87</v>
      </c>
      <c r="R368">
        <v>4</v>
      </c>
      <c r="S368">
        <v>97</v>
      </c>
      <c r="T368" t="s">
        <v>3562</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3564</v>
      </c>
      <c r="B369">
        <v>1980</v>
      </c>
      <c r="C369" t="s">
        <v>171</v>
      </c>
      <c r="D369" t="s">
        <v>756</v>
      </c>
      <c r="E369" t="str">
        <f t="shared" si="5"/>
        <v>City of Lemon Grove</v>
      </c>
      <c r="F369">
        <v>1510</v>
      </c>
      <c r="G369" t="s">
        <v>3565</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3566</v>
      </c>
      <c r="B370">
        <v>1980</v>
      </c>
      <c r="C370" t="s">
        <v>171</v>
      </c>
      <c r="D370" t="s">
        <v>758</v>
      </c>
      <c r="E370" t="str">
        <f t="shared" si="5"/>
        <v>City of Lemoore</v>
      </c>
      <c r="F370">
        <v>1515</v>
      </c>
      <c r="G370" t="s">
        <v>3567</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3568</v>
      </c>
      <c r="B371">
        <v>1980</v>
      </c>
      <c r="C371" t="s">
        <v>171</v>
      </c>
      <c r="D371" t="s">
        <v>3569</v>
      </c>
      <c r="E371" t="str">
        <f t="shared" si="5"/>
        <v>City of Lemoore Station</v>
      </c>
      <c r="F371">
        <v>1517</v>
      </c>
      <c r="G371" t="s">
        <v>3570</v>
      </c>
      <c r="H371">
        <v>5888</v>
      </c>
      <c r="I371">
        <v>0</v>
      </c>
      <c r="J371">
        <v>5888</v>
      </c>
      <c r="K371">
        <v>0</v>
      </c>
      <c r="L371">
        <v>1221</v>
      </c>
      <c r="M371">
        <v>8</v>
      </c>
      <c r="N371">
        <v>1213</v>
      </c>
      <c r="O371">
        <v>37500</v>
      </c>
      <c r="P371">
        <v>1529</v>
      </c>
      <c r="Q371">
        <v>73</v>
      </c>
      <c r="R371">
        <v>6</v>
      </c>
      <c r="S371">
        <v>0</v>
      </c>
      <c r="T371" t="s">
        <v>3569</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3571</v>
      </c>
      <c r="B372">
        <v>1980</v>
      </c>
      <c r="C372" t="s">
        <v>171</v>
      </c>
      <c r="D372" t="s">
        <v>3572</v>
      </c>
      <c r="E372" t="str">
        <f t="shared" si="5"/>
        <v>City of Lennox</v>
      </c>
      <c r="F372">
        <v>1520</v>
      </c>
      <c r="G372" t="s">
        <v>3573</v>
      </c>
      <c r="H372">
        <v>18445</v>
      </c>
      <c r="I372">
        <v>18445</v>
      </c>
      <c r="J372">
        <v>0</v>
      </c>
      <c r="K372">
        <v>0</v>
      </c>
      <c r="L372">
        <v>5477</v>
      </c>
      <c r="M372">
        <v>1798</v>
      </c>
      <c r="N372">
        <v>3679</v>
      </c>
      <c r="O372">
        <v>64300</v>
      </c>
      <c r="P372">
        <v>3720</v>
      </c>
      <c r="Q372">
        <v>1254</v>
      </c>
      <c r="R372">
        <v>669</v>
      </c>
      <c r="S372">
        <v>67</v>
      </c>
      <c r="T372" t="s">
        <v>3572</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3574</v>
      </c>
      <c r="B373">
        <v>1980</v>
      </c>
      <c r="C373" t="s">
        <v>171</v>
      </c>
      <c r="D373" t="s">
        <v>3575</v>
      </c>
      <c r="E373" t="str">
        <f t="shared" si="5"/>
        <v>City of Lenwood</v>
      </c>
      <c r="F373">
        <v>1525</v>
      </c>
      <c r="G373" t="s">
        <v>3576</v>
      </c>
      <c r="H373">
        <v>2974</v>
      </c>
      <c r="I373">
        <v>0</v>
      </c>
      <c r="J373">
        <v>2974</v>
      </c>
      <c r="K373">
        <v>0</v>
      </c>
      <c r="L373">
        <v>930</v>
      </c>
      <c r="M373">
        <v>703</v>
      </c>
      <c r="N373">
        <v>227</v>
      </c>
      <c r="O373">
        <v>42200</v>
      </c>
      <c r="P373">
        <v>872</v>
      </c>
      <c r="Q373">
        <v>103</v>
      </c>
      <c r="R373">
        <v>1</v>
      </c>
      <c r="S373">
        <v>4</v>
      </c>
      <c r="T373" t="s">
        <v>3575</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3577</v>
      </c>
      <c r="B374">
        <v>1980</v>
      </c>
      <c r="C374" t="s">
        <v>171</v>
      </c>
      <c r="D374" t="s">
        <v>3578</v>
      </c>
      <c r="E374" t="str">
        <f t="shared" si="5"/>
        <v>City of Leucadia</v>
      </c>
      <c r="F374">
        <v>1529</v>
      </c>
      <c r="G374" t="s">
        <v>3579</v>
      </c>
      <c r="H374">
        <v>9478</v>
      </c>
      <c r="I374">
        <v>9478</v>
      </c>
      <c r="J374">
        <v>0</v>
      </c>
      <c r="K374">
        <v>0</v>
      </c>
      <c r="L374">
        <v>3815</v>
      </c>
      <c r="M374">
        <v>2236</v>
      </c>
      <c r="N374">
        <v>1579</v>
      </c>
      <c r="O374">
        <v>136300</v>
      </c>
      <c r="P374">
        <v>2855</v>
      </c>
      <c r="Q374">
        <v>501</v>
      </c>
      <c r="R374">
        <v>279</v>
      </c>
      <c r="S374">
        <v>599</v>
      </c>
      <c r="T374" t="s">
        <v>3578</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3580</v>
      </c>
      <c r="B375">
        <v>1980</v>
      </c>
      <c r="C375" t="s">
        <v>171</v>
      </c>
      <c r="D375" t="s">
        <v>760</v>
      </c>
      <c r="E375" t="str">
        <f t="shared" si="5"/>
        <v>City of Lincoln</v>
      </c>
      <c r="F375">
        <v>1535</v>
      </c>
      <c r="G375" t="s">
        <v>3581</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3582</v>
      </c>
      <c r="B376">
        <v>1980</v>
      </c>
      <c r="C376" t="s">
        <v>171</v>
      </c>
      <c r="D376" t="s">
        <v>3583</v>
      </c>
      <c r="E376" t="str">
        <f t="shared" si="5"/>
        <v>City of Lincoln Village</v>
      </c>
      <c r="F376">
        <v>1537</v>
      </c>
      <c r="G376" t="s">
        <v>3584</v>
      </c>
      <c r="H376">
        <v>6476</v>
      </c>
      <c r="I376">
        <v>6476</v>
      </c>
      <c r="J376">
        <v>0</v>
      </c>
      <c r="K376">
        <v>0</v>
      </c>
      <c r="L376">
        <v>2274</v>
      </c>
      <c r="M376">
        <v>1895</v>
      </c>
      <c r="N376">
        <v>379</v>
      </c>
      <c r="O376">
        <v>63800</v>
      </c>
      <c r="P376">
        <v>2292</v>
      </c>
      <c r="Q376">
        <v>35</v>
      </c>
      <c r="R376">
        <v>11</v>
      </c>
      <c r="S376">
        <v>2</v>
      </c>
      <c r="T376" t="s">
        <v>3583</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3585</v>
      </c>
      <c r="B377">
        <v>1980</v>
      </c>
      <c r="C377" t="s">
        <v>171</v>
      </c>
      <c r="D377" t="s">
        <v>3586</v>
      </c>
      <c r="E377" t="str">
        <f t="shared" si="5"/>
        <v>City of Linda</v>
      </c>
      <c r="F377">
        <v>1540</v>
      </c>
      <c r="G377" t="s">
        <v>3587</v>
      </c>
      <c r="H377">
        <v>10225</v>
      </c>
      <c r="I377">
        <v>10225</v>
      </c>
      <c r="J377">
        <v>0</v>
      </c>
      <c r="K377">
        <v>0</v>
      </c>
      <c r="L377">
        <v>3649</v>
      </c>
      <c r="M377">
        <v>1722</v>
      </c>
      <c r="N377">
        <v>1927</v>
      </c>
      <c r="O377">
        <v>42000</v>
      </c>
      <c r="P377">
        <v>2253</v>
      </c>
      <c r="Q377">
        <v>888</v>
      </c>
      <c r="R377">
        <v>460</v>
      </c>
      <c r="S377">
        <v>409</v>
      </c>
      <c r="T377" t="s">
        <v>3586</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3588</v>
      </c>
      <c r="B378">
        <v>1980</v>
      </c>
      <c r="C378" t="s">
        <v>171</v>
      </c>
      <c r="D378" t="s">
        <v>762</v>
      </c>
      <c r="E378" t="str">
        <f t="shared" si="5"/>
        <v>City of Lindsay</v>
      </c>
      <c r="F378">
        <v>1550</v>
      </c>
      <c r="G378" t="s">
        <v>3589</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3590</v>
      </c>
      <c r="B379">
        <v>1980</v>
      </c>
      <c r="C379" t="s">
        <v>171</v>
      </c>
      <c r="D379" t="s">
        <v>764</v>
      </c>
      <c r="E379" t="str">
        <f t="shared" si="5"/>
        <v>City of Live Oak</v>
      </c>
      <c r="F379">
        <v>1561</v>
      </c>
      <c r="G379" t="s">
        <v>3591</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3592</v>
      </c>
      <c r="B380">
        <v>1980</v>
      </c>
      <c r="C380" t="s">
        <v>171</v>
      </c>
      <c r="D380" t="s">
        <v>764</v>
      </c>
      <c r="E380" t="str">
        <f t="shared" si="5"/>
        <v>City of Live Oak</v>
      </c>
      <c r="F380">
        <v>1566</v>
      </c>
      <c r="G380" t="s">
        <v>3593</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3594</v>
      </c>
      <c r="B381">
        <v>1980</v>
      </c>
      <c r="C381" t="s">
        <v>171</v>
      </c>
      <c r="D381" t="s">
        <v>766</v>
      </c>
      <c r="E381" t="str">
        <f t="shared" si="5"/>
        <v>City of Livermore</v>
      </c>
      <c r="F381">
        <v>1570</v>
      </c>
      <c r="G381" t="s">
        <v>3595</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3596</v>
      </c>
      <c r="B382">
        <v>1980</v>
      </c>
      <c r="C382" t="s">
        <v>171</v>
      </c>
      <c r="D382" t="s">
        <v>768</v>
      </c>
      <c r="E382" t="str">
        <f t="shared" si="5"/>
        <v>City of Livingston</v>
      </c>
      <c r="F382">
        <v>1575</v>
      </c>
      <c r="G382" t="s">
        <v>3597</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3598</v>
      </c>
      <c r="B383">
        <v>1980</v>
      </c>
      <c r="C383" t="s">
        <v>171</v>
      </c>
      <c r="D383" t="s">
        <v>3599</v>
      </c>
      <c r="E383" t="str">
        <f t="shared" si="5"/>
        <v>City of Lockeford</v>
      </c>
      <c r="F383">
        <v>1581</v>
      </c>
      <c r="G383" t="s">
        <v>3600</v>
      </c>
      <c r="H383">
        <v>1852</v>
      </c>
      <c r="I383">
        <v>0</v>
      </c>
      <c r="J383">
        <v>0</v>
      </c>
      <c r="K383">
        <v>1852</v>
      </c>
      <c r="L383">
        <v>658</v>
      </c>
      <c r="M383">
        <v>498</v>
      </c>
      <c r="N383">
        <v>160</v>
      </c>
      <c r="O383">
        <v>49100</v>
      </c>
      <c r="P383">
        <v>452</v>
      </c>
      <c r="Q383">
        <v>49</v>
      </c>
      <c r="R383">
        <v>43</v>
      </c>
      <c r="S383">
        <v>135</v>
      </c>
      <c r="T383" t="s">
        <v>3599</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3601</v>
      </c>
      <c r="B384">
        <v>1980</v>
      </c>
      <c r="C384" t="s">
        <v>171</v>
      </c>
      <c r="D384" t="s">
        <v>770</v>
      </c>
      <c r="E384" t="str">
        <f t="shared" si="5"/>
        <v>City of Lodi</v>
      </c>
      <c r="F384">
        <v>1585</v>
      </c>
      <c r="G384" t="s">
        <v>3602</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3603</v>
      </c>
      <c r="B385">
        <v>1980</v>
      </c>
      <c r="C385" t="s">
        <v>171</v>
      </c>
      <c r="D385" t="s">
        <v>772</v>
      </c>
      <c r="E385" t="str">
        <f t="shared" si="5"/>
        <v>City of Loma Linda</v>
      </c>
      <c r="F385">
        <v>1588</v>
      </c>
      <c r="G385" t="s">
        <v>3604</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3605</v>
      </c>
      <c r="B386">
        <v>1980</v>
      </c>
      <c r="C386" t="s">
        <v>171</v>
      </c>
      <c r="D386" t="s">
        <v>774</v>
      </c>
      <c r="E386" t="str">
        <f t="shared" si="5"/>
        <v>City of Lomita</v>
      </c>
      <c r="F386">
        <v>1590</v>
      </c>
      <c r="G386" t="s">
        <v>3606</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3607</v>
      </c>
      <c r="B387">
        <v>1980</v>
      </c>
      <c r="C387" t="s">
        <v>171</v>
      </c>
      <c r="D387" t="s">
        <v>776</v>
      </c>
      <c r="E387" t="str">
        <f t="shared" si="5"/>
        <v>City of Lompoc</v>
      </c>
      <c r="F387">
        <v>1600</v>
      </c>
      <c r="G387" t="s">
        <v>3608</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3609</v>
      </c>
      <c r="B388">
        <v>1980</v>
      </c>
      <c r="C388" t="s">
        <v>171</v>
      </c>
      <c r="D388" t="s">
        <v>3610</v>
      </c>
      <c r="E388" t="str">
        <f t="shared" si="5"/>
        <v>City of London</v>
      </c>
      <c r="F388">
        <v>1604</v>
      </c>
      <c r="G388" t="s">
        <v>3611</v>
      </c>
      <c r="H388">
        <v>1257</v>
      </c>
      <c r="I388">
        <v>0</v>
      </c>
      <c r="J388">
        <v>0</v>
      </c>
      <c r="K388">
        <v>1257</v>
      </c>
      <c r="L388">
        <v>329</v>
      </c>
      <c r="M388">
        <v>185</v>
      </c>
      <c r="N388">
        <v>144</v>
      </c>
      <c r="O388">
        <v>25000</v>
      </c>
      <c r="P388">
        <v>201</v>
      </c>
      <c r="Q388">
        <v>42</v>
      </c>
      <c r="R388">
        <v>2</v>
      </c>
      <c r="S388">
        <v>98</v>
      </c>
      <c r="T388" t="s">
        <v>3610</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3612</v>
      </c>
      <c r="B389">
        <v>1980</v>
      </c>
      <c r="C389" t="s">
        <v>171</v>
      </c>
      <c r="D389" t="s">
        <v>3613</v>
      </c>
      <c r="E389" t="str">
        <f t="shared" ref="E389:E452" si="6">_xlfn.CONCAT("City of ",D389)</f>
        <v>City of Lone Pine</v>
      </c>
      <c r="F389">
        <v>1605</v>
      </c>
      <c r="G389" t="s">
        <v>3614</v>
      </c>
      <c r="H389">
        <v>1684</v>
      </c>
      <c r="I389">
        <v>0</v>
      </c>
      <c r="J389">
        <v>0</v>
      </c>
      <c r="K389">
        <v>1684</v>
      </c>
      <c r="L389">
        <v>714</v>
      </c>
      <c r="M389">
        <v>411</v>
      </c>
      <c r="N389">
        <v>303</v>
      </c>
      <c r="O389">
        <v>55700</v>
      </c>
      <c r="P389">
        <v>499</v>
      </c>
      <c r="Q389">
        <v>90</v>
      </c>
      <c r="R389">
        <v>23</v>
      </c>
      <c r="S389">
        <v>163</v>
      </c>
      <c r="T389" t="s">
        <v>3613</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3615</v>
      </c>
      <c r="B390">
        <v>1980</v>
      </c>
      <c r="C390" t="s">
        <v>171</v>
      </c>
      <c r="D390" t="s">
        <v>778</v>
      </c>
      <c r="E390" t="str">
        <f t="shared" si="6"/>
        <v>City of Long Beach</v>
      </c>
      <c r="F390">
        <v>1610</v>
      </c>
      <c r="G390" t="s">
        <v>3616</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3617</v>
      </c>
      <c r="B391">
        <v>1980</v>
      </c>
      <c r="C391" t="s">
        <v>171</v>
      </c>
      <c r="D391" t="s">
        <v>780</v>
      </c>
      <c r="E391" t="str">
        <f t="shared" si="6"/>
        <v>City of Loomis</v>
      </c>
      <c r="F391">
        <v>1612</v>
      </c>
      <c r="G391" t="s">
        <v>3618</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3619</v>
      </c>
      <c r="B392">
        <v>1980</v>
      </c>
      <c r="C392" t="s">
        <v>171</v>
      </c>
      <c r="D392" t="s">
        <v>782</v>
      </c>
      <c r="E392" t="str">
        <f t="shared" si="6"/>
        <v>City of Los Alamitos</v>
      </c>
      <c r="F392">
        <v>1615</v>
      </c>
      <c r="G392" t="s">
        <v>3620</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3621</v>
      </c>
      <c r="B393">
        <v>1980</v>
      </c>
      <c r="C393" t="s">
        <v>171</v>
      </c>
      <c r="D393" t="s">
        <v>784</v>
      </c>
      <c r="E393" t="str">
        <f t="shared" si="6"/>
        <v>City of Los Altos</v>
      </c>
      <c r="F393">
        <v>1620</v>
      </c>
      <c r="G393" t="s">
        <v>3622</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3623</v>
      </c>
      <c r="B394">
        <v>1980</v>
      </c>
      <c r="C394" t="s">
        <v>171</v>
      </c>
      <c r="D394" t="s">
        <v>786</v>
      </c>
      <c r="E394" t="str">
        <f t="shared" si="6"/>
        <v>City of Los Altos Hills</v>
      </c>
      <c r="F394">
        <v>1625</v>
      </c>
      <c r="G394" t="s">
        <v>3624</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3625</v>
      </c>
      <c r="B395">
        <v>1980</v>
      </c>
      <c r="C395" t="s">
        <v>171</v>
      </c>
      <c r="D395" t="s">
        <v>788</v>
      </c>
      <c r="E395" t="str">
        <f t="shared" si="6"/>
        <v>City of Los Angeles</v>
      </c>
      <c r="F395">
        <v>1630</v>
      </c>
      <c r="G395" t="s">
        <v>3626</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3627</v>
      </c>
      <c r="B396">
        <v>1980</v>
      </c>
      <c r="C396" t="s">
        <v>171</v>
      </c>
      <c r="D396" t="s">
        <v>790</v>
      </c>
      <c r="E396" t="str">
        <f t="shared" si="6"/>
        <v>City of Los Banos</v>
      </c>
      <c r="F396">
        <v>1635</v>
      </c>
      <c r="G396" t="s">
        <v>3628</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3629</v>
      </c>
      <c r="B397">
        <v>1980</v>
      </c>
      <c r="C397" t="s">
        <v>171</v>
      </c>
      <c r="D397" t="s">
        <v>792</v>
      </c>
      <c r="E397" t="str">
        <f t="shared" si="6"/>
        <v>City of Los Gatos</v>
      </c>
      <c r="F397">
        <v>1640</v>
      </c>
      <c r="G397" t="s">
        <v>3630</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3631</v>
      </c>
      <c r="B398">
        <v>1980</v>
      </c>
      <c r="C398" t="s">
        <v>171</v>
      </c>
      <c r="D398" t="s">
        <v>3632</v>
      </c>
      <c r="E398" t="str">
        <f t="shared" si="6"/>
        <v>City of Los Molinos</v>
      </c>
      <c r="F398">
        <v>1642</v>
      </c>
      <c r="G398" t="s">
        <v>3633</v>
      </c>
      <c r="H398">
        <v>1241</v>
      </c>
      <c r="I398">
        <v>0</v>
      </c>
      <c r="J398">
        <v>0</v>
      </c>
      <c r="K398">
        <v>1241</v>
      </c>
      <c r="L398">
        <v>515</v>
      </c>
      <c r="M398">
        <v>372</v>
      </c>
      <c r="N398">
        <v>143</v>
      </c>
      <c r="O398">
        <v>37900</v>
      </c>
      <c r="P398">
        <v>292</v>
      </c>
      <c r="Q398">
        <v>92</v>
      </c>
      <c r="R398">
        <v>6</v>
      </c>
      <c r="S398">
        <v>169</v>
      </c>
      <c r="T398" t="s">
        <v>3632</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3634</v>
      </c>
      <c r="B399">
        <v>1980</v>
      </c>
      <c r="C399" t="s">
        <v>171</v>
      </c>
      <c r="D399" t="s">
        <v>3635</v>
      </c>
      <c r="E399" t="str">
        <f t="shared" si="6"/>
        <v>City of Lower Lake</v>
      </c>
      <c r="F399">
        <v>1650</v>
      </c>
      <c r="G399" t="s">
        <v>3636</v>
      </c>
      <c r="H399">
        <v>1043</v>
      </c>
      <c r="I399">
        <v>0</v>
      </c>
      <c r="J399">
        <v>0</v>
      </c>
      <c r="K399">
        <v>1043</v>
      </c>
      <c r="L399">
        <v>447</v>
      </c>
      <c r="M399">
        <v>362</v>
      </c>
      <c r="N399">
        <v>85</v>
      </c>
      <c r="O399">
        <v>52800</v>
      </c>
      <c r="P399">
        <v>171</v>
      </c>
      <c r="Q399">
        <v>30</v>
      </c>
      <c r="R399">
        <v>3</v>
      </c>
      <c r="S399">
        <v>261</v>
      </c>
      <c r="T399" t="s">
        <v>3635</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3637</v>
      </c>
      <c r="B400">
        <v>1980</v>
      </c>
      <c r="C400" t="s">
        <v>171</v>
      </c>
      <c r="D400" t="s">
        <v>794</v>
      </c>
      <c r="E400" t="str">
        <f t="shared" si="6"/>
        <v>City of Loyalton</v>
      </c>
      <c r="F400">
        <v>1652</v>
      </c>
      <c r="G400" t="s">
        <v>3638</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3639</v>
      </c>
      <c r="B401">
        <v>1980</v>
      </c>
      <c r="C401" t="s">
        <v>171</v>
      </c>
      <c r="D401" t="s">
        <v>3640</v>
      </c>
      <c r="E401" t="str">
        <f t="shared" si="6"/>
        <v>City of Lucas Valley-Marinwood</v>
      </c>
      <c r="F401">
        <v>1656</v>
      </c>
      <c r="G401" t="s">
        <v>3641</v>
      </c>
      <c r="H401">
        <v>6409</v>
      </c>
      <c r="I401">
        <v>6409</v>
      </c>
      <c r="J401">
        <v>0</v>
      </c>
      <c r="K401">
        <v>0</v>
      </c>
      <c r="L401">
        <v>2085</v>
      </c>
      <c r="M401">
        <v>1751</v>
      </c>
      <c r="N401">
        <v>334</v>
      </c>
      <c r="O401">
        <v>142500</v>
      </c>
      <c r="P401">
        <v>2091</v>
      </c>
      <c r="Q401">
        <v>11</v>
      </c>
      <c r="R401">
        <v>4</v>
      </c>
      <c r="S401">
        <v>1</v>
      </c>
      <c r="T401" t="s">
        <v>3640</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3642</v>
      </c>
      <c r="B402">
        <v>1980</v>
      </c>
      <c r="C402" t="s">
        <v>171</v>
      </c>
      <c r="D402" t="s">
        <v>3643</v>
      </c>
      <c r="E402" t="str">
        <f t="shared" si="6"/>
        <v>City of Lucerne</v>
      </c>
      <c r="F402">
        <v>1657</v>
      </c>
      <c r="G402" t="s">
        <v>3644</v>
      </c>
      <c r="H402">
        <v>1767</v>
      </c>
      <c r="I402">
        <v>0</v>
      </c>
      <c r="J402">
        <v>0</v>
      </c>
      <c r="K402">
        <v>1767</v>
      </c>
      <c r="L402">
        <v>837</v>
      </c>
      <c r="M402">
        <v>653</v>
      </c>
      <c r="N402">
        <v>184</v>
      </c>
      <c r="O402">
        <v>41800</v>
      </c>
      <c r="P402">
        <v>697</v>
      </c>
      <c r="Q402">
        <v>74</v>
      </c>
      <c r="R402">
        <v>5</v>
      </c>
      <c r="S402">
        <v>390</v>
      </c>
      <c r="T402" t="s">
        <v>3643</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3645</v>
      </c>
      <c r="B403">
        <v>1980</v>
      </c>
      <c r="C403" t="s">
        <v>171</v>
      </c>
      <c r="D403" t="s">
        <v>796</v>
      </c>
      <c r="E403" t="str">
        <f t="shared" si="6"/>
        <v>City of Lynwood</v>
      </c>
      <c r="F403">
        <v>1660</v>
      </c>
      <c r="G403" t="s">
        <v>3646</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3647</v>
      </c>
      <c r="B404">
        <v>1980</v>
      </c>
      <c r="C404" t="s">
        <v>171</v>
      </c>
      <c r="D404" t="s">
        <v>3648</v>
      </c>
      <c r="E404" t="str">
        <f t="shared" si="6"/>
        <v>City of Mccloud</v>
      </c>
      <c r="F404">
        <v>1665</v>
      </c>
      <c r="G404" t="s">
        <v>3649</v>
      </c>
      <c r="H404">
        <v>1656</v>
      </c>
      <c r="I404">
        <v>0</v>
      </c>
      <c r="J404">
        <v>0</v>
      </c>
      <c r="K404">
        <v>1656</v>
      </c>
      <c r="L404">
        <v>615</v>
      </c>
      <c r="M404">
        <v>447</v>
      </c>
      <c r="N404">
        <v>168</v>
      </c>
      <c r="O404">
        <v>45200</v>
      </c>
      <c r="P404">
        <v>555</v>
      </c>
      <c r="Q404">
        <v>63</v>
      </c>
      <c r="R404">
        <v>19</v>
      </c>
      <c r="S404">
        <v>37</v>
      </c>
      <c r="T404" t="s">
        <v>3648</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3650</v>
      </c>
      <c r="B405">
        <v>1980</v>
      </c>
      <c r="C405" t="s">
        <v>171</v>
      </c>
      <c r="D405" t="s">
        <v>3651</v>
      </c>
      <c r="E405" t="str">
        <f t="shared" si="6"/>
        <v>City of Mcfarland</v>
      </c>
      <c r="F405">
        <v>1670</v>
      </c>
      <c r="G405" t="s">
        <v>3652</v>
      </c>
      <c r="H405">
        <v>5151</v>
      </c>
      <c r="I405">
        <v>0</v>
      </c>
      <c r="J405">
        <v>5151</v>
      </c>
      <c r="K405">
        <v>0</v>
      </c>
      <c r="L405">
        <v>1399</v>
      </c>
      <c r="M405">
        <v>906</v>
      </c>
      <c r="N405">
        <v>493</v>
      </c>
      <c r="O405">
        <v>41400</v>
      </c>
      <c r="P405">
        <v>1290</v>
      </c>
      <c r="Q405">
        <v>163</v>
      </c>
      <c r="R405">
        <v>6</v>
      </c>
      <c r="S405">
        <v>5</v>
      </c>
      <c r="T405" t="s">
        <v>3651</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3653</v>
      </c>
      <c r="B406">
        <v>1980</v>
      </c>
      <c r="C406" t="s">
        <v>171</v>
      </c>
      <c r="D406" t="s">
        <v>3654</v>
      </c>
      <c r="E406" t="str">
        <f t="shared" si="6"/>
        <v>City of Mckinleyville</v>
      </c>
      <c r="F406">
        <v>1674</v>
      </c>
      <c r="G406" t="s">
        <v>3655</v>
      </c>
      <c r="H406">
        <v>7772</v>
      </c>
      <c r="I406">
        <v>0</v>
      </c>
      <c r="J406">
        <v>7772</v>
      </c>
      <c r="K406">
        <v>0</v>
      </c>
      <c r="L406">
        <v>2761</v>
      </c>
      <c r="M406">
        <v>1823</v>
      </c>
      <c r="N406">
        <v>938</v>
      </c>
      <c r="O406">
        <v>56000</v>
      </c>
      <c r="P406">
        <v>2225</v>
      </c>
      <c r="Q406">
        <v>228</v>
      </c>
      <c r="R406">
        <v>21</v>
      </c>
      <c r="S406">
        <v>465</v>
      </c>
      <c r="T406" t="s">
        <v>3654</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3656</v>
      </c>
      <c r="B407">
        <v>1980</v>
      </c>
      <c r="C407" t="s">
        <v>171</v>
      </c>
      <c r="D407" t="s">
        <v>798</v>
      </c>
      <c r="E407" t="str">
        <f t="shared" si="6"/>
        <v>City of Madera</v>
      </c>
      <c r="F407">
        <v>1680</v>
      </c>
      <c r="G407" t="s">
        <v>3657</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3658</v>
      </c>
      <c r="B408">
        <v>1980</v>
      </c>
      <c r="C408" t="s">
        <v>171</v>
      </c>
      <c r="D408" t="s">
        <v>3659</v>
      </c>
      <c r="E408" t="str">
        <f t="shared" si="6"/>
        <v>City of Madera Acres</v>
      </c>
      <c r="F408">
        <v>1681</v>
      </c>
      <c r="G408" t="s">
        <v>3660</v>
      </c>
      <c r="H408">
        <v>2173</v>
      </c>
      <c r="I408">
        <v>0</v>
      </c>
      <c r="J408">
        <v>0</v>
      </c>
      <c r="K408">
        <v>2173</v>
      </c>
      <c r="L408">
        <v>616</v>
      </c>
      <c r="M408">
        <v>548</v>
      </c>
      <c r="N408">
        <v>68</v>
      </c>
      <c r="O408">
        <v>68900</v>
      </c>
      <c r="P408">
        <v>708</v>
      </c>
      <c r="Q408">
        <v>13</v>
      </c>
      <c r="R408">
        <v>0</v>
      </c>
      <c r="S408">
        <v>11</v>
      </c>
      <c r="T408" t="s">
        <v>3659</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3661</v>
      </c>
      <c r="B409">
        <v>1980</v>
      </c>
      <c r="C409" t="s">
        <v>171</v>
      </c>
      <c r="D409" t="s">
        <v>802</v>
      </c>
      <c r="E409" t="str">
        <f t="shared" si="6"/>
        <v>City of Mammoth Lakes</v>
      </c>
      <c r="F409">
        <v>1687</v>
      </c>
      <c r="G409" t="s">
        <v>3662</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3663</v>
      </c>
      <c r="B410">
        <v>1980</v>
      </c>
      <c r="C410" t="s">
        <v>171</v>
      </c>
      <c r="D410" t="s">
        <v>804</v>
      </c>
      <c r="E410" t="str">
        <f t="shared" si="6"/>
        <v>City of Manhattan Beach</v>
      </c>
      <c r="F410">
        <v>1690</v>
      </c>
      <c r="G410" t="s">
        <v>3664</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3665</v>
      </c>
      <c r="B411">
        <v>1980</v>
      </c>
      <c r="C411" t="s">
        <v>171</v>
      </c>
      <c r="D411" t="s">
        <v>806</v>
      </c>
      <c r="E411" t="str">
        <f t="shared" si="6"/>
        <v>City of Manteca</v>
      </c>
      <c r="F411">
        <v>1695</v>
      </c>
      <c r="G411" t="s">
        <v>3666</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3667</v>
      </c>
      <c r="B412">
        <v>1980</v>
      </c>
      <c r="C412" t="s">
        <v>171</v>
      </c>
      <c r="D412" t="s">
        <v>3668</v>
      </c>
      <c r="E412" t="str">
        <f t="shared" si="6"/>
        <v>City of March AFB</v>
      </c>
      <c r="F412">
        <v>1697</v>
      </c>
      <c r="G412" t="s">
        <v>3669</v>
      </c>
      <c r="H412">
        <v>3607</v>
      </c>
      <c r="I412">
        <v>0</v>
      </c>
      <c r="J412">
        <v>3607</v>
      </c>
      <c r="K412">
        <v>0</v>
      </c>
      <c r="L412">
        <v>693</v>
      </c>
      <c r="M412">
        <v>2</v>
      </c>
      <c r="N412">
        <v>691</v>
      </c>
      <c r="O412">
        <v>0</v>
      </c>
      <c r="P412">
        <v>689</v>
      </c>
      <c r="Q412">
        <v>19</v>
      </c>
      <c r="R412">
        <v>2</v>
      </c>
      <c r="S412">
        <v>0</v>
      </c>
      <c r="T412" t="s">
        <v>3668</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3670</v>
      </c>
      <c r="B413">
        <v>1980</v>
      </c>
      <c r="C413" t="s">
        <v>171</v>
      </c>
      <c r="D413" t="s">
        <v>3671</v>
      </c>
      <c r="E413" t="str">
        <f t="shared" si="6"/>
        <v>City of Maricopa</v>
      </c>
      <c r="F413">
        <v>1700</v>
      </c>
      <c r="G413" t="s">
        <v>3672</v>
      </c>
      <c r="H413">
        <v>946</v>
      </c>
      <c r="I413">
        <v>0</v>
      </c>
      <c r="J413">
        <v>0</v>
      </c>
      <c r="K413">
        <v>946</v>
      </c>
      <c r="L413">
        <v>338</v>
      </c>
      <c r="M413">
        <v>247</v>
      </c>
      <c r="N413">
        <v>91</v>
      </c>
      <c r="O413">
        <v>30300</v>
      </c>
      <c r="P413">
        <v>288</v>
      </c>
      <c r="Q413">
        <v>16</v>
      </c>
      <c r="R413">
        <v>0</v>
      </c>
      <c r="S413">
        <v>56</v>
      </c>
      <c r="T413" t="s">
        <v>3671</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3673</v>
      </c>
      <c r="B414">
        <v>1980</v>
      </c>
      <c r="C414" t="s">
        <v>171</v>
      </c>
      <c r="D414" t="s">
        <v>808</v>
      </c>
      <c r="E414" t="str">
        <f t="shared" si="6"/>
        <v>City of Marina</v>
      </c>
      <c r="F414">
        <v>1705</v>
      </c>
      <c r="G414" t="s">
        <v>3674</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3675</v>
      </c>
      <c r="B415">
        <v>1980</v>
      </c>
      <c r="C415" t="s">
        <v>171</v>
      </c>
      <c r="D415" t="s">
        <v>3676</v>
      </c>
      <c r="E415" t="str">
        <f t="shared" si="6"/>
        <v>City of Marina Del Rey</v>
      </c>
      <c r="F415">
        <v>1706</v>
      </c>
      <c r="G415" t="s">
        <v>3677</v>
      </c>
      <c r="H415">
        <v>8065</v>
      </c>
      <c r="I415">
        <v>8065</v>
      </c>
      <c r="J415">
        <v>0</v>
      </c>
      <c r="K415">
        <v>0</v>
      </c>
      <c r="L415">
        <v>5620</v>
      </c>
      <c r="M415">
        <v>214</v>
      </c>
      <c r="N415">
        <v>5406</v>
      </c>
      <c r="O415">
        <v>50000</v>
      </c>
      <c r="P415">
        <v>1504</v>
      </c>
      <c r="Q415">
        <v>157</v>
      </c>
      <c r="R415">
        <v>4351</v>
      </c>
      <c r="S415">
        <v>38</v>
      </c>
      <c r="T415" t="s">
        <v>3676</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3678</v>
      </c>
      <c r="B416">
        <v>1980</v>
      </c>
      <c r="C416" t="s">
        <v>171</v>
      </c>
      <c r="D416" t="s">
        <v>1272</v>
      </c>
      <c r="E416" t="str">
        <f t="shared" si="6"/>
        <v>City of Mariposa</v>
      </c>
      <c r="F416">
        <v>1708</v>
      </c>
      <c r="G416" t="s">
        <v>3679</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3680</v>
      </c>
      <c r="B417">
        <v>1980</v>
      </c>
      <c r="C417" t="s">
        <v>171</v>
      </c>
      <c r="D417" t="s">
        <v>810</v>
      </c>
      <c r="E417" t="str">
        <f t="shared" si="6"/>
        <v>City of Martinez</v>
      </c>
      <c r="F417">
        <v>1710</v>
      </c>
      <c r="G417" t="s">
        <v>3681</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3682</v>
      </c>
      <c r="B418">
        <v>1980</v>
      </c>
      <c r="C418" t="s">
        <v>171</v>
      </c>
      <c r="D418" t="s">
        <v>812</v>
      </c>
      <c r="E418" t="str">
        <f t="shared" si="6"/>
        <v>City of Marysville</v>
      </c>
      <c r="F418">
        <v>1720</v>
      </c>
      <c r="G418" t="s">
        <v>3683</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3684</v>
      </c>
      <c r="B419">
        <v>1980</v>
      </c>
      <c r="C419" t="s">
        <v>171</v>
      </c>
      <c r="D419" t="s">
        <v>3685</v>
      </c>
      <c r="E419" t="str">
        <f t="shared" si="6"/>
        <v>City of Mather AFB</v>
      </c>
      <c r="F419">
        <v>1722</v>
      </c>
      <c r="G419" t="s">
        <v>3686</v>
      </c>
      <c r="H419">
        <v>5245</v>
      </c>
      <c r="I419">
        <v>5245</v>
      </c>
      <c r="J419">
        <v>0</v>
      </c>
      <c r="K419">
        <v>0</v>
      </c>
      <c r="L419">
        <v>1160</v>
      </c>
      <c r="M419">
        <v>8</v>
      </c>
      <c r="N419">
        <v>1152</v>
      </c>
      <c r="O419">
        <v>65000</v>
      </c>
      <c r="P419">
        <v>1238</v>
      </c>
      <c r="Q419">
        <v>38</v>
      </c>
      <c r="R419">
        <v>4</v>
      </c>
      <c r="S419">
        <v>2</v>
      </c>
      <c r="T419" t="s">
        <v>3685</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3687</v>
      </c>
      <c r="B420">
        <v>1980</v>
      </c>
      <c r="C420" t="s">
        <v>171</v>
      </c>
      <c r="D420" t="s">
        <v>3688</v>
      </c>
      <c r="E420" t="str">
        <f t="shared" si="6"/>
        <v>City of Mayflower Village</v>
      </c>
      <c r="F420">
        <v>1727</v>
      </c>
      <c r="G420" t="s">
        <v>3689</v>
      </c>
      <c r="H420">
        <v>5017</v>
      </c>
      <c r="I420">
        <v>5017</v>
      </c>
      <c r="J420">
        <v>0</v>
      </c>
      <c r="K420">
        <v>0</v>
      </c>
      <c r="L420">
        <v>1940</v>
      </c>
      <c r="M420">
        <v>1682</v>
      </c>
      <c r="N420">
        <v>258</v>
      </c>
      <c r="O420">
        <v>71900</v>
      </c>
      <c r="P420">
        <v>1619</v>
      </c>
      <c r="Q420">
        <v>40</v>
      </c>
      <c r="R420">
        <v>30</v>
      </c>
      <c r="S420">
        <v>303</v>
      </c>
      <c r="T420" t="s">
        <v>3688</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3690</v>
      </c>
      <c r="B421">
        <v>1980</v>
      </c>
      <c r="C421" t="s">
        <v>171</v>
      </c>
      <c r="D421" t="s">
        <v>814</v>
      </c>
      <c r="E421" t="str">
        <f t="shared" si="6"/>
        <v>City of Maywood</v>
      </c>
      <c r="F421">
        <v>1730</v>
      </c>
      <c r="G421" t="s">
        <v>3691</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3692</v>
      </c>
      <c r="B422">
        <v>1980</v>
      </c>
      <c r="C422" t="s">
        <v>171</v>
      </c>
      <c r="D422" t="s">
        <v>3693</v>
      </c>
      <c r="E422" t="str">
        <f t="shared" si="6"/>
        <v>City of Meadow Vista</v>
      </c>
      <c r="F422">
        <v>1734</v>
      </c>
      <c r="G422" t="s">
        <v>3694</v>
      </c>
      <c r="H422">
        <v>2683</v>
      </c>
      <c r="I422">
        <v>0</v>
      </c>
      <c r="J422">
        <v>2683</v>
      </c>
      <c r="K422">
        <v>0</v>
      </c>
      <c r="L422">
        <v>895</v>
      </c>
      <c r="M422">
        <v>778</v>
      </c>
      <c r="N422">
        <v>117</v>
      </c>
      <c r="O422">
        <v>83200</v>
      </c>
      <c r="P422">
        <v>867</v>
      </c>
      <c r="Q422">
        <v>20</v>
      </c>
      <c r="R422">
        <v>0</v>
      </c>
      <c r="S422">
        <v>33</v>
      </c>
      <c r="T422" t="s">
        <v>3693</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3695</v>
      </c>
      <c r="B423">
        <v>1980</v>
      </c>
      <c r="C423" t="s">
        <v>171</v>
      </c>
      <c r="D423" t="s">
        <v>3696</v>
      </c>
      <c r="E423" t="str">
        <f t="shared" si="6"/>
        <v>City of Mecca</v>
      </c>
      <c r="F423">
        <v>1735</v>
      </c>
      <c r="G423" t="s">
        <v>3697</v>
      </c>
      <c r="H423">
        <v>1698</v>
      </c>
      <c r="I423">
        <v>0</v>
      </c>
      <c r="J423">
        <v>0</v>
      </c>
      <c r="K423">
        <v>1698</v>
      </c>
      <c r="L423">
        <v>357</v>
      </c>
      <c r="M423">
        <v>188</v>
      </c>
      <c r="N423">
        <v>169</v>
      </c>
      <c r="O423">
        <v>38600</v>
      </c>
      <c r="P423">
        <v>208</v>
      </c>
      <c r="Q423">
        <v>92</v>
      </c>
      <c r="R423">
        <v>32</v>
      </c>
      <c r="S423">
        <v>38</v>
      </c>
      <c r="T423" t="s">
        <v>3696</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3698</v>
      </c>
      <c r="B424">
        <v>1980</v>
      </c>
      <c r="C424" t="s">
        <v>171</v>
      </c>
      <c r="D424" t="s">
        <v>3699</v>
      </c>
      <c r="E424" t="str">
        <f t="shared" si="6"/>
        <v>City of Meiners Oaks-Mira Monte</v>
      </c>
      <c r="F424">
        <v>1736</v>
      </c>
      <c r="G424" t="s">
        <v>3700</v>
      </c>
      <c r="H424">
        <v>9512</v>
      </c>
      <c r="I424">
        <v>0</v>
      </c>
      <c r="J424">
        <v>9512</v>
      </c>
      <c r="K424">
        <v>0</v>
      </c>
      <c r="L424">
        <v>3568</v>
      </c>
      <c r="M424">
        <v>2786</v>
      </c>
      <c r="N424">
        <v>782</v>
      </c>
      <c r="O424">
        <v>91200</v>
      </c>
      <c r="P424">
        <v>2727</v>
      </c>
      <c r="Q424">
        <v>225</v>
      </c>
      <c r="R424">
        <v>53</v>
      </c>
      <c r="S424">
        <v>719</v>
      </c>
      <c r="T424" t="s">
        <v>3699</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3701</v>
      </c>
      <c r="B425">
        <v>1980</v>
      </c>
      <c r="C425" t="s">
        <v>171</v>
      </c>
      <c r="D425" t="s">
        <v>1273</v>
      </c>
      <c r="E425" t="str">
        <f t="shared" si="6"/>
        <v>City of Mendocino</v>
      </c>
      <c r="F425">
        <v>1737</v>
      </c>
      <c r="G425" t="s">
        <v>3702</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3703</v>
      </c>
      <c r="B426">
        <v>1980</v>
      </c>
      <c r="C426" t="s">
        <v>171</v>
      </c>
      <c r="D426" t="s">
        <v>818</v>
      </c>
      <c r="E426" t="str">
        <f t="shared" si="6"/>
        <v>City of Mendota</v>
      </c>
      <c r="F426">
        <v>1740</v>
      </c>
      <c r="G426" t="s">
        <v>3704</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3705</v>
      </c>
      <c r="B427">
        <v>1980</v>
      </c>
      <c r="C427" t="s">
        <v>171</v>
      </c>
      <c r="D427" t="s">
        <v>822</v>
      </c>
      <c r="E427" t="str">
        <f t="shared" si="6"/>
        <v>City of Menlo Park</v>
      </c>
      <c r="F427">
        <v>1745</v>
      </c>
      <c r="G427" t="s">
        <v>3706</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3707</v>
      </c>
      <c r="B428">
        <v>1980</v>
      </c>
      <c r="C428" t="s">
        <v>171</v>
      </c>
      <c r="D428" t="s">
        <v>824</v>
      </c>
      <c r="E428" t="str">
        <f t="shared" si="6"/>
        <v>City of Merced</v>
      </c>
      <c r="F428">
        <v>1750</v>
      </c>
      <c r="G428" t="s">
        <v>3708</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3709</v>
      </c>
      <c r="B429">
        <v>1980</v>
      </c>
      <c r="C429" t="s">
        <v>171</v>
      </c>
      <c r="D429" t="s">
        <v>828</v>
      </c>
      <c r="E429" t="str">
        <f t="shared" si="6"/>
        <v>City of Millbrae</v>
      </c>
      <c r="F429">
        <v>1760</v>
      </c>
      <c r="G429" t="s">
        <v>3710</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3711</v>
      </c>
      <c r="B430">
        <v>1980</v>
      </c>
      <c r="C430" t="s">
        <v>171</v>
      </c>
      <c r="D430" t="s">
        <v>826</v>
      </c>
      <c r="E430" t="str">
        <f t="shared" si="6"/>
        <v>City of Mill Valley</v>
      </c>
      <c r="F430">
        <v>1765</v>
      </c>
      <c r="G430" t="s">
        <v>3712</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3713</v>
      </c>
      <c r="B431">
        <v>1980</v>
      </c>
      <c r="C431" t="s">
        <v>171</v>
      </c>
      <c r="D431" t="s">
        <v>830</v>
      </c>
      <c r="E431" t="str">
        <f t="shared" si="6"/>
        <v>City of Milpitas</v>
      </c>
      <c r="F431">
        <v>1770</v>
      </c>
      <c r="G431" t="s">
        <v>3714</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3715</v>
      </c>
      <c r="B432">
        <v>1980</v>
      </c>
      <c r="C432" t="s">
        <v>171</v>
      </c>
      <c r="D432" t="s">
        <v>3716</v>
      </c>
      <c r="E432" t="str">
        <f t="shared" si="6"/>
        <v>City of Mira Loma</v>
      </c>
      <c r="F432">
        <v>1780</v>
      </c>
      <c r="G432" t="s">
        <v>3717</v>
      </c>
      <c r="H432">
        <v>8707</v>
      </c>
      <c r="I432">
        <v>8707</v>
      </c>
      <c r="J432">
        <v>0</v>
      </c>
      <c r="K432">
        <v>0</v>
      </c>
      <c r="L432">
        <v>2538</v>
      </c>
      <c r="M432">
        <v>2025</v>
      </c>
      <c r="N432">
        <v>513</v>
      </c>
      <c r="O432">
        <v>77700</v>
      </c>
      <c r="P432">
        <v>2528</v>
      </c>
      <c r="Q432">
        <v>90</v>
      </c>
      <c r="R432">
        <v>6</v>
      </c>
      <c r="S432">
        <v>37</v>
      </c>
      <c r="T432" t="s">
        <v>3716</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3718</v>
      </c>
      <c r="B433">
        <v>1980</v>
      </c>
      <c r="C433" t="s">
        <v>171</v>
      </c>
      <c r="D433" t="s">
        <v>3719</v>
      </c>
      <c r="E433" t="str">
        <f t="shared" si="6"/>
        <v>City of Mission Hills</v>
      </c>
      <c r="F433">
        <v>1784</v>
      </c>
      <c r="G433" t="s">
        <v>3720</v>
      </c>
      <c r="H433">
        <v>2797</v>
      </c>
      <c r="I433">
        <v>0</v>
      </c>
      <c r="J433">
        <v>2797</v>
      </c>
      <c r="K433">
        <v>0</v>
      </c>
      <c r="L433">
        <v>817</v>
      </c>
      <c r="M433">
        <v>647</v>
      </c>
      <c r="N433">
        <v>170</v>
      </c>
      <c r="O433">
        <v>64400</v>
      </c>
      <c r="P433">
        <v>807</v>
      </c>
      <c r="Q433">
        <v>21</v>
      </c>
      <c r="R433">
        <v>0</v>
      </c>
      <c r="S433">
        <v>1</v>
      </c>
      <c r="T433" t="s">
        <v>3719</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3721</v>
      </c>
      <c r="B434">
        <v>1980</v>
      </c>
      <c r="C434" t="s">
        <v>171</v>
      </c>
      <c r="D434" t="s">
        <v>832</v>
      </c>
      <c r="E434" t="str">
        <f t="shared" si="6"/>
        <v>City of Mission Viejo</v>
      </c>
      <c r="F434">
        <v>1786</v>
      </c>
      <c r="G434" t="s">
        <v>3722</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3723</v>
      </c>
      <c r="B435">
        <v>1980</v>
      </c>
      <c r="C435" t="s">
        <v>171</v>
      </c>
      <c r="D435" t="s">
        <v>834</v>
      </c>
      <c r="E435" t="str">
        <f t="shared" si="6"/>
        <v>City of Modesto</v>
      </c>
      <c r="F435">
        <v>1790</v>
      </c>
      <c r="G435" t="s">
        <v>3724</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3725</v>
      </c>
      <c r="B436">
        <v>1980</v>
      </c>
      <c r="C436" t="s">
        <v>171</v>
      </c>
      <c r="D436" t="s">
        <v>3726</v>
      </c>
      <c r="E436" t="str">
        <f t="shared" si="6"/>
        <v>City of Mojave</v>
      </c>
      <c r="F436">
        <v>1795</v>
      </c>
      <c r="G436" t="s">
        <v>3727</v>
      </c>
      <c r="H436">
        <v>2886</v>
      </c>
      <c r="I436">
        <v>0</v>
      </c>
      <c r="J436">
        <v>2886</v>
      </c>
      <c r="K436">
        <v>0</v>
      </c>
      <c r="L436">
        <v>1098</v>
      </c>
      <c r="M436">
        <v>640</v>
      </c>
      <c r="N436">
        <v>458</v>
      </c>
      <c r="O436">
        <v>41500</v>
      </c>
      <c r="P436">
        <v>842</v>
      </c>
      <c r="Q436">
        <v>154</v>
      </c>
      <c r="R436">
        <v>165</v>
      </c>
      <c r="S436">
        <v>92</v>
      </c>
      <c r="T436" t="s">
        <v>3726</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3728</v>
      </c>
      <c r="B437">
        <v>1980</v>
      </c>
      <c r="C437" t="s">
        <v>171</v>
      </c>
      <c r="D437" t="s">
        <v>3729</v>
      </c>
      <c r="E437" t="str">
        <f t="shared" si="6"/>
        <v>City of Mono Vista</v>
      </c>
      <c r="F437">
        <v>1799</v>
      </c>
      <c r="G437" t="s">
        <v>3730</v>
      </c>
      <c r="H437">
        <v>1154</v>
      </c>
      <c r="I437">
        <v>0</v>
      </c>
      <c r="J437">
        <v>0</v>
      </c>
      <c r="K437">
        <v>1154</v>
      </c>
      <c r="L437">
        <v>428</v>
      </c>
      <c r="M437">
        <v>327</v>
      </c>
      <c r="N437">
        <v>101</v>
      </c>
      <c r="O437">
        <v>64900</v>
      </c>
      <c r="P437">
        <v>455</v>
      </c>
      <c r="Q437">
        <v>26</v>
      </c>
      <c r="R437">
        <v>4</v>
      </c>
      <c r="S437">
        <v>64</v>
      </c>
      <c r="T437" t="s">
        <v>3729</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3731</v>
      </c>
      <c r="B438">
        <v>1980</v>
      </c>
      <c r="C438" t="s">
        <v>171</v>
      </c>
      <c r="D438" t="s">
        <v>836</v>
      </c>
      <c r="E438" t="str">
        <f t="shared" si="6"/>
        <v>City of Monrovia</v>
      </c>
      <c r="F438">
        <v>1800</v>
      </c>
      <c r="G438" t="s">
        <v>3732</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3733</v>
      </c>
      <c r="B439">
        <v>1980</v>
      </c>
      <c r="C439" t="s">
        <v>171</v>
      </c>
      <c r="D439" t="s">
        <v>838</v>
      </c>
      <c r="E439" t="str">
        <f t="shared" si="6"/>
        <v>City of Montague</v>
      </c>
      <c r="F439">
        <v>1805</v>
      </c>
      <c r="G439" t="s">
        <v>3734</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3735</v>
      </c>
      <c r="B440">
        <v>1980</v>
      </c>
      <c r="C440" t="s">
        <v>171</v>
      </c>
      <c r="D440" t="s">
        <v>3736</v>
      </c>
      <c r="E440" t="str">
        <f t="shared" si="6"/>
        <v>City of Montara</v>
      </c>
      <c r="F440">
        <v>1813</v>
      </c>
      <c r="G440" t="s">
        <v>3737</v>
      </c>
      <c r="H440">
        <v>1972</v>
      </c>
      <c r="I440">
        <v>0</v>
      </c>
      <c r="J440">
        <v>0</v>
      </c>
      <c r="K440">
        <v>1972</v>
      </c>
      <c r="L440">
        <v>685</v>
      </c>
      <c r="M440">
        <v>571</v>
      </c>
      <c r="N440">
        <v>114</v>
      </c>
      <c r="O440">
        <v>119000</v>
      </c>
      <c r="P440">
        <v>670</v>
      </c>
      <c r="Q440">
        <v>40</v>
      </c>
      <c r="R440">
        <v>10</v>
      </c>
      <c r="S440">
        <v>1</v>
      </c>
      <c r="T440" t="s">
        <v>3736</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3738</v>
      </c>
      <c r="B441">
        <v>1980</v>
      </c>
      <c r="C441" t="s">
        <v>171</v>
      </c>
      <c r="D441" t="s">
        <v>840</v>
      </c>
      <c r="E441" t="str">
        <f t="shared" si="6"/>
        <v>City of Montclair</v>
      </c>
      <c r="F441">
        <v>1815</v>
      </c>
      <c r="G441" t="s">
        <v>3739</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3740</v>
      </c>
      <c r="B442">
        <v>1980</v>
      </c>
      <c r="C442" t="s">
        <v>171</v>
      </c>
      <c r="D442" t="s">
        <v>842</v>
      </c>
      <c r="E442" t="str">
        <f t="shared" si="6"/>
        <v>City of Montebello</v>
      </c>
      <c r="F442">
        <v>1820</v>
      </c>
      <c r="G442" t="s">
        <v>3741</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3742</v>
      </c>
      <c r="B443">
        <v>1980</v>
      </c>
      <c r="C443" t="s">
        <v>171</v>
      </c>
      <c r="D443" t="s">
        <v>844</v>
      </c>
      <c r="E443" t="str">
        <f t="shared" si="6"/>
        <v>City of Monterey</v>
      </c>
      <c r="F443">
        <v>1825</v>
      </c>
      <c r="G443" t="s">
        <v>3743</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3744</v>
      </c>
      <c r="B444">
        <v>1980</v>
      </c>
      <c r="C444" t="s">
        <v>171</v>
      </c>
      <c r="D444" t="s">
        <v>846</v>
      </c>
      <c r="E444" t="str">
        <f t="shared" si="6"/>
        <v>City of Monterey Park</v>
      </c>
      <c r="F444">
        <v>1830</v>
      </c>
      <c r="G444" t="s">
        <v>3745</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3746</v>
      </c>
      <c r="B445">
        <v>1980</v>
      </c>
      <c r="C445" t="s">
        <v>171</v>
      </c>
      <c r="D445" t="s">
        <v>3747</v>
      </c>
      <c r="E445" t="str">
        <f t="shared" si="6"/>
        <v>City of Monte Rio</v>
      </c>
      <c r="F445">
        <v>1832</v>
      </c>
      <c r="G445" t="s">
        <v>3748</v>
      </c>
      <c r="H445">
        <v>1137</v>
      </c>
      <c r="I445">
        <v>0</v>
      </c>
      <c r="J445">
        <v>0</v>
      </c>
      <c r="K445">
        <v>1137</v>
      </c>
      <c r="L445">
        <v>532</v>
      </c>
      <c r="M445">
        <v>285</v>
      </c>
      <c r="N445">
        <v>247</v>
      </c>
      <c r="O445">
        <v>59300</v>
      </c>
      <c r="P445">
        <v>619</v>
      </c>
      <c r="Q445">
        <v>211</v>
      </c>
      <c r="R445">
        <v>26</v>
      </c>
      <c r="S445">
        <v>9</v>
      </c>
      <c r="T445" t="s">
        <v>3747</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3749</v>
      </c>
      <c r="B446">
        <v>1980</v>
      </c>
      <c r="C446" t="s">
        <v>171</v>
      </c>
      <c r="D446" t="s">
        <v>3750</v>
      </c>
      <c r="E446" t="str">
        <f t="shared" si="6"/>
        <v>City of Monte Sereno</v>
      </c>
      <c r="F446">
        <v>1835</v>
      </c>
      <c r="G446" t="s">
        <v>3751</v>
      </c>
      <c r="H446">
        <v>3434</v>
      </c>
      <c r="I446">
        <v>3434</v>
      </c>
      <c r="J446">
        <v>0</v>
      </c>
      <c r="K446">
        <v>0</v>
      </c>
      <c r="L446">
        <v>1119</v>
      </c>
      <c r="M446">
        <v>1030</v>
      </c>
      <c r="N446">
        <v>89</v>
      </c>
      <c r="O446">
        <v>200100</v>
      </c>
      <c r="P446">
        <v>1126</v>
      </c>
      <c r="Q446">
        <v>23</v>
      </c>
      <c r="R446">
        <v>5</v>
      </c>
      <c r="S446">
        <v>1</v>
      </c>
      <c r="T446" t="s">
        <v>3750</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3752</v>
      </c>
      <c r="B447">
        <v>1980</v>
      </c>
      <c r="C447" t="s">
        <v>171</v>
      </c>
      <c r="D447" t="s">
        <v>848</v>
      </c>
      <c r="E447" t="str">
        <f t="shared" si="6"/>
        <v>City of Moorpark</v>
      </c>
      <c r="F447">
        <v>1840</v>
      </c>
      <c r="G447" t="s">
        <v>3753</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3754</v>
      </c>
      <c r="B448">
        <v>1980</v>
      </c>
      <c r="C448" t="s">
        <v>171</v>
      </c>
      <c r="D448" t="s">
        <v>3755</v>
      </c>
      <c r="E448" t="str">
        <f t="shared" si="6"/>
        <v>City of Moraga Town</v>
      </c>
      <c r="F448">
        <v>1847</v>
      </c>
      <c r="G448" t="s">
        <v>3756</v>
      </c>
      <c r="H448">
        <v>15014</v>
      </c>
      <c r="I448">
        <v>15014</v>
      </c>
      <c r="J448">
        <v>0</v>
      </c>
      <c r="K448">
        <v>0</v>
      </c>
      <c r="L448">
        <v>4873</v>
      </c>
      <c r="M448">
        <v>3903</v>
      </c>
      <c r="N448">
        <v>970</v>
      </c>
      <c r="O448">
        <v>176700</v>
      </c>
      <c r="P448">
        <v>4350</v>
      </c>
      <c r="Q448">
        <v>298</v>
      </c>
      <c r="R448">
        <v>335</v>
      </c>
      <c r="S448">
        <v>3</v>
      </c>
      <c r="T448" t="s">
        <v>3755</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3757</v>
      </c>
      <c r="B449">
        <v>1980</v>
      </c>
      <c r="C449" t="s">
        <v>171</v>
      </c>
      <c r="D449" t="s">
        <v>3758</v>
      </c>
      <c r="E449" t="str">
        <f t="shared" si="6"/>
        <v>City of Moreno</v>
      </c>
      <c r="F449">
        <v>1848</v>
      </c>
      <c r="G449" t="s">
        <v>3759</v>
      </c>
      <c r="H449">
        <v>1175</v>
      </c>
      <c r="I449">
        <v>0</v>
      </c>
      <c r="J449">
        <v>0</v>
      </c>
      <c r="K449">
        <v>1175</v>
      </c>
      <c r="L449">
        <v>350</v>
      </c>
      <c r="M449">
        <v>303</v>
      </c>
      <c r="N449">
        <v>47</v>
      </c>
      <c r="O449">
        <v>74300</v>
      </c>
      <c r="P449">
        <v>371</v>
      </c>
      <c r="Q449">
        <v>12</v>
      </c>
      <c r="R449">
        <v>0</v>
      </c>
      <c r="S449">
        <v>2</v>
      </c>
      <c r="T449" t="s">
        <v>3758</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3760</v>
      </c>
      <c r="B450">
        <v>1980</v>
      </c>
      <c r="C450" t="s">
        <v>171</v>
      </c>
      <c r="D450" t="s">
        <v>3761</v>
      </c>
      <c r="E450" t="str">
        <f t="shared" si="6"/>
        <v>City of Morgan Hill</v>
      </c>
      <c r="F450">
        <v>1850</v>
      </c>
      <c r="G450" t="s">
        <v>3762</v>
      </c>
      <c r="H450">
        <v>17060</v>
      </c>
      <c r="I450">
        <v>17060</v>
      </c>
      <c r="J450">
        <v>0</v>
      </c>
      <c r="K450">
        <v>0</v>
      </c>
      <c r="L450">
        <v>5232</v>
      </c>
      <c r="M450">
        <v>3685</v>
      </c>
      <c r="N450">
        <v>1547</v>
      </c>
      <c r="O450">
        <v>119600</v>
      </c>
      <c r="P450">
        <v>4128</v>
      </c>
      <c r="Q450">
        <v>667</v>
      </c>
      <c r="R450">
        <v>221</v>
      </c>
      <c r="S450">
        <v>550</v>
      </c>
      <c r="T450" t="s">
        <v>3761</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3763</v>
      </c>
      <c r="B451">
        <v>1980</v>
      </c>
      <c r="C451" t="s">
        <v>171</v>
      </c>
      <c r="D451" t="s">
        <v>3764</v>
      </c>
      <c r="E451" t="str">
        <f t="shared" si="6"/>
        <v>City of Morongo Valley</v>
      </c>
      <c r="F451">
        <v>1853</v>
      </c>
      <c r="G451" t="s">
        <v>3765</v>
      </c>
      <c r="H451">
        <v>1137</v>
      </c>
      <c r="I451">
        <v>0</v>
      </c>
      <c r="J451">
        <v>0</v>
      </c>
      <c r="K451">
        <v>1137</v>
      </c>
      <c r="L451">
        <v>485</v>
      </c>
      <c r="M451">
        <v>394</v>
      </c>
      <c r="N451">
        <v>91</v>
      </c>
      <c r="O451">
        <v>46800</v>
      </c>
      <c r="P451">
        <v>626</v>
      </c>
      <c r="Q451">
        <v>61</v>
      </c>
      <c r="R451">
        <v>1</v>
      </c>
      <c r="S451">
        <v>58</v>
      </c>
      <c r="T451" t="s">
        <v>3764</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3766</v>
      </c>
      <c r="B452">
        <v>1980</v>
      </c>
      <c r="C452" t="s">
        <v>171</v>
      </c>
      <c r="D452" t="s">
        <v>854</v>
      </c>
      <c r="E452" t="str">
        <f t="shared" si="6"/>
        <v>City of Morro Bay</v>
      </c>
      <c r="F452">
        <v>1855</v>
      </c>
      <c r="G452" t="s">
        <v>3767</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3768</v>
      </c>
      <c r="B453">
        <v>1980</v>
      </c>
      <c r="C453" t="s">
        <v>171</v>
      </c>
      <c r="D453" t="s">
        <v>3769</v>
      </c>
      <c r="E453" t="str">
        <f t="shared" ref="E453:E516" si="7">_xlfn.CONCAT("City of ",D453)</f>
        <v>City of Moss Beach</v>
      </c>
      <c r="F453">
        <v>1857</v>
      </c>
      <c r="G453" t="s">
        <v>3770</v>
      </c>
      <c r="H453">
        <v>1868</v>
      </c>
      <c r="I453">
        <v>0</v>
      </c>
      <c r="J453">
        <v>0</v>
      </c>
      <c r="K453">
        <v>1868</v>
      </c>
      <c r="L453">
        <v>643</v>
      </c>
      <c r="M453">
        <v>496</v>
      </c>
      <c r="N453">
        <v>147</v>
      </c>
      <c r="O453">
        <v>126800</v>
      </c>
      <c r="P453">
        <v>628</v>
      </c>
      <c r="Q453">
        <v>45</v>
      </c>
      <c r="R453">
        <v>1</v>
      </c>
      <c r="S453">
        <v>5</v>
      </c>
      <c r="T453" t="s">
        <v>3769</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3771</v>
      </c>
      <c r="B454">
        <v>1980</v>
      </c>
      <c r="C454" t="s">
        <v>171</v>
      </c>
      <c r="D454" t="s">
        <v>858</v>
      </c>
      <c r="E454" t="str">
        <f t="shared" si="7"/>
        <v>City of Mountain View</v>
      </c>
      <c r="F454">
        <v>1860</v>
      </c>
      <c r="G454" t="s">
        <v>3772</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3773</v>
      </c>
      <c r="B455">
        <v>1980</v>
      </c>
      <c r="C455" t="s">
        <v>171</v>
      </c>
      <c r="D455" t="s">
        <v>3774</v>
      </c>
      <c r="E455" t="str">
        <f t="shared" si="7"/>
        <v>City of Mountain View Acres</v>
      </c>
      <c r="F455">
        <v>1861</v>
      </c>
      <c r="G455" t="s">
        <v>3775</v>
      </c>
      <c r="H455">
        <v>1686</v>
      </c>
      <c r="I455">
        <v>0</v>
      </c>
      <c r="J455">
        <v>0</v>
      </c>
      <c r="K455">
        <v>1686</v>
      </c>
      <c r="L455">
        <v>559</v>
      </c>
      <c r="M455">
        <v>481</v>
      </c>
      <c r="N455">
        <v>78</v>
      </c>
      <c r="O455">
        <v>54400</v>
      </c>
      <c r="P455">
        <v>528</v>
      </c>
      <c r="Q455">
        <v>15</v>
      </c>
      <c r="R455">
        <v>0</v>
      </c>
      <c r="S455">
        <v>58</v>
      </c>
      <c r="T455" t="s">
        <v>3774</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3776</v>
      </c>
      <c r="B456">
        <v>1980</v>
      </c>
      <c r="C456" t="s">
        <v>171</v>
      </c>
      <c r="D456" t="s">
        <v>856</v>
      </c>
      <c r="E456" t="str">
        <f t="shared" si="7"/>
        <v>City of Mount Shasta</v>
      </c>
      <c r="F456">
        <v>1870</v>
      </c>
      <c r="G456" t="s">
        <v>3777</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3778</v>
      </c>
      <c r="B457">
        <v>1980</v>
      </c>
      <c r="C457" t="s">
        <v>171</v>
      </c>
      <c r="D457" t="s">
        <v>3779</v>
      </c>
      <c r="E457" t="str">
        <f t="shared" si="7"/>
        <v>City of Mulberry</v>
      </c>
      <c r="F457">
        <v>1875</v>
      </c>
      <c r="G457" t="s">
        <v>3780</v>
      </c>
      <c r="H457">
        <v>1946</v>
      </c>
      <c r="I457">
        <v>1946</v>
      </c>
      <c r="J457">
        <v>0</v>
      </c>
      <c r="K457">
        <v>0</v>
      </c>
      <c r="L457">
        <v>815</v>
      </c>
      <c r="M457">
        <v>394</v>
      </c>
      <c r="N457">
        <v>421</v>
      </c>
      <c r="O457">
        <v>36200</v>
      </c>
      <c r="P457">
        <v>721</v>
      </c>
      <c r="Q457">
        <v>83</v>
      </c>
      <c r="R457">
        <v>8</v>
      </c>
      <c r="S457">
        <v>50</v>
      </c>
      <c r="T457" t="s">
        <v>3779</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3781</v>
      </c>
      <c r="B458">
        <v>1980</v>
      </c>
      <c r="C458" t="s">
        <v>171</v>
      </c>
      <c r="D458" t="s">
        <v>3782</v>
      </c>
      <c r="E458" t="str">
        <f t="shared" si="7"/>
        <v>City of Murphys</v>
      </c>
      <c r="F458">
        <v>1876</v>
      </c>
      <c r="G458" t="s">
        <v>3783</v>
      </c>
      <c r="H458">
        <v>1183</v>
      </c>
      <c r="I458">
        <v>0</v>
      </c>
      <c r="J458">
        <v>0</v>
      </c>
      <c r="K458">
        <v>1183</v>
      </c>
      <c r="L458">
        <v>459</v>
      </c>
      <c r="M458">
        <v>339</v>
      </c>
      <c r="N458">
        <v>120</v>
      </c>
      <c r="O458">
        <v>72200</v>
      </c>
      <c r="P458">
        <v>405</v>
      </c>
      <c r="Q458">
        <v>44</v>
      </c>
      <c r="R458">
        <v>0</v>
      </c>
      <c r="S458">
        <v>81</v>
      </c>
      <c r="T458" t="s">
        <v>3782</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3784</v>
      </c>
      <c r="B459">
        <v>1980</v>
      </c>
      <c r="C459" t="s">
        <v>171</v>
      </c>
      <c r="D459" t="s">
        <v>3785</v>
      </c>
      <c r="E459" t="str">
        <f t="shared" si="7"/>
        <v>City of Murrieta Hot Springs</v>
      </c>
      <c r="F459">
        <v>1878</v>
      </c>
      <c r="G459" t="s">
        <v>3786</v>
      </c>
      <c r="H459">
        <v>1091</v>
      </c>
      <c r="I459">
        <v>0</v>
      </c>
      <c r="J459">
        <v>0</v>
      </c>
      <c r="K459">
        <v>1091</v>
      </c>
      <c r="L459">
        <v>573</v>
      </c>
      <c r="M459">
        <v>499</v>
      </c>
      <c r="N459">
        <v>74</v>
      </c>
      <c r="O459">
        <v>67300</v>
      </c>
      <c r="P459">
        <v>398</v>
      </c>
      <c r="Q459">
        <v>60</v>
      </c>
      <c r="R459">
        <v>44</v>
      </c>
      <c r="S459">
        <v>385</v>
      </c>
      <c r="T459" t="s">
        <v>3785</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3787</v>
      </c>
      <c r="B460">
        <v>1980</v>
      </c>
      <c r="C460" t="s">
        <v>171</v>
      </c>
      <c r="D460" t="s">
        <v>3788</v>
      </c>
      <c r="E460" t="str">
        <f t="shared" si="7"/>
        <v>City of Muscoy</v>
      </c>
      <c r="F460">
        <v>1881</v>
      </c>
      <c r="G460" t="s">
        <v>3789</v>
      </c>
      <c r="H460">
        <v>6188</v>
      </c>
      <c r="I460">
        <v>6188</v>
      </c>
      <c r="J460">
        <v>0</v>
      </c>
      <c r="K460">
        <v>0</v>
      </c>
      <c r="L460">
        <v>1934</v>
      </c>
      <c r="M460">
        <v>1281</v>
      </c>
      <c r="N460">
        <v>653</v>
      </c>
      <c r="O460">
        <v>39600</v>
      </c>
      <c r="P460">
        <v>1784</v>
      </c>
      <c r="Q460">
        <v>295</v>
      </c>
      <c r="R460">
        <v>46</v>
      </c>
      <c r="S460">
        <v>58</v>
      </c>
      <c r="T460" t="s">
        <v>3788</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3790</v>
      </c>
      <c r="B461">
        <v>1980</v>
      </c>
      <c r="C461" t="s">
        <v>171</v>
      </c>
      <c r="D461" t="s">
        <v>3791</v>
      </c>
      <c r="E461" t="str">
        <f t="shared" si="7"/>
        <v>City of Myrtletown</v>
      </c>
      <c r="F461">
        <v>1883</v>
      </c>
      <c r="G461" t="s">
        <v>3792</v>
      </c>
      <c r="H461">
        <v>3959</v>
      </c>
      <c r="I461">
        <v>0</v>
      </c>
      <c r="J461">
        <v>3959</v>
      </c>
      <c r="K461">
        <v>0</v>
      </c>
      <c r="L461">
        <v>1430</v>
      </c>
      <c r="M461">
        <v>940</v>
      </c>
      <c r="N461">
        <v>490</v>
      </c>
      <c r="O461">
        <v>59800</v>
      </c>
      <c r="P461">
        <v>1298</v>
      </c>
      <c r="Q461">
        <v>174</v>
      </c>
      <c r="R461">
        <v>14</v>
      </c>
      <c r="S461">
        <v>11</v>
      </c>
      <c r="T461" t="s">
        <v>3791</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3793</v>
      </c>
      <c r="B462">
        <v>1980</v>
      </c>
      <c r="C462" t="s">
        <v>171</v>
      </c>
      <c r="D462" t="s">
        <v>862</v>
      </c>
      <c r="E462" t="str">
        <f t="shared" si="7"/>
        <v>City of Napa</v>
      </c>
      <c r="F462">
        <v>1884</v>
      </c>
      <c r="G462" t="s">
        <v>3794</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3795</v>
      </c>
      <c r="B463">
        <v>1980</v>
      </c>
      <c r="C463" t="s">
        <v>171</v>
      </c>
      <c r="D463" t="s">
        <v>864</v>
      </c>
      <c r="E463" t="str">
        <f t="shared" si="7"/>
        <v>City of National City</v>
      </c>
      <c r="F463">
        <v>1885</v>
      </c>
      <c r="G463" t="s">
        <v>3796</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3797</v>
      </c>
      <c r="B464">
        <v>1980</v>
      </c>
      <c r="C464" t="s">
        <v>171</v>
      </c>
      <c r="D464" t="s">
        <v>3798</v>
      </c>
      <c r="E464" t="str">
        <f t="shared" si="7"/>
        <v>City of Nebo Center</v>
      </c>
      <c r="F464">
        <v>1887</v>
      </c>
      <c r="G464" t="s">
        <v>3799</v>
      </c>
      <c r="H464">
        <v>1749</v>
      </c>
      <c r="I464">
        <v>0</v>
      </c>
      <c r="J464">
        <v>0</v>
      </c>
      <c r="K464">
        <v>1749</v>
      </c>
      <c r="L464">
        <v>386</v>
      </c>
      <c r="M464">
        <v>1</v>
      </c>
      <c r="N464">
        <v>385</v>
      </c>
      <c r="O464">
        <v>0</v>
      </c>
      <c r="P464">
        <v>280</v>
      </c>
      <c r="Q464">
        <v>153</v>
      </c>
      <c r="R464">
        <v>3</v>
      </c>
      <c r="S464">
        <v>0</v>
      </c>
      <c r="T464" t="s">
        <v>3798</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3800</v>
      </c>
      <c r="B465">
        <v>1980</v>
      </c>
      <c r="C465" t="s">
        <v>171</v>
      </c>
      <c r="D465" t="s">
        <v>866</v>
      </c>
      <c r="E465" t="str">
        <f t="shared" si="7"/>
        <v>City of Needles</v>
      </c>
      <c r="F465">
        <v>1890</v>
      </c>
      <c r="G465" t="s">
        <v>3801</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3802</v>
      </c>
      <c r="B466">
        <v>1980</v>
      </c>
      <c r="C466" t="s">
        <v>171</v>
      </c>
      <c r="D466" t="s">
        <v>868</v>
      </c>
      <c r="E466" t="str">
        <f t="shared" si="7"/>
        <v>City of Nevada City</v>
      </c>
      <c r="F466">
        <v>1895</v>
      </c>
      <c r="G466" t="s">
        <v>3803</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3804</v>
      </c>
      <c r="B467">
        <v>1980</v>
      </c>
      <c r="C467" t="s">
        <v>171</v>
      </c>
      <c r="D467" t="s">
        <v>870</v>
      </c>
      <c r="E467" t="str">
        <f t="shared" si="7"/>
        <v>City of Newark</v>
      </c>
      <c r="F467">
        <v>1900</v>
      </c>
      <c r="G467" t="s">
        <v>3805</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3806</v>
      </c>
      <c r="B468">
        <v>1980</v>
      </c>
      <c r="C468" t="s">
        <v>171</v>
      </c>
      <c r="D468" t="s">
        <v>3807</v>
      </c>
      <c r="E468" t="str">
        <f t="shared" si="7"/>
        <v>City of Newhall</v>
      </c>
      <c r="F468">
        <v>1905</v>
      </c>
      <c r="G468" t="s">
        <v>3808</v>
      </c>
      <c r="H468">
        <v>12029</v>
      </c>
      <c r="I468">
        <v>12029</v>
      </c>
      <c r="J468">
        <v>0</v>
      </c>
      <c r="K468">
        <v>0</v>
      </c>
      <c r="L468">
        <v>4179</v>
      </c>
      <c r="M468">
        <v>2549</v>
      </c>
      <c r="N468">
        <v>1630</v>
      </c>
      <c r="O468">
        <v>102500</v>
      </c>
      <c r="P468">
        <v>3134</v>
      </c>
      <c r="Q468">
        <v>441</v>
      </c>
      <c r="R468">
        <v>619</v>
      </c>
      <c r="S468">
        <v>329</v>
      </c>
      <c r="T468" t="s">
        <v>3807</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3809</v>
      </c>
      <c r="B469">
        <v>1980</v>
      </c>
      <c r="C469" t="s">
        <v>171</v>
      </c>
      <c r="D469" t="s">
        <v>872</v>
      </c>
      <c r="E469" t="str">
        <f t="shared" si="7"/>
        <v>City of Newman</v>
      </c>
      <c r="F469">
        <v>1910</v>
      </c>
      <c r="G469" t="s">
        <v>3810</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3811</v>
      </c>
      <c r="B470">
        <v>1980</v>
      </c>
      <c r="C470" t="s">
        <v>171</v>
      </c>
      <c r="D470" t="s">
        <v>874</v>
      </c>
      <c r="E470" t="str">
        <f t="shared" si="7"/>
        <v>City of Newport Beach</v>
      </c>
      <c r="F470">
        <v>1915</v>
      </c>
      <c r="G470" t="s">
        <v>3812</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3813</v>
      </c>
      <c r="B471">
        <v>1980</v>
      </c>
      <c r="C471" t="s">
        <v>171</v>
      </c>
      <c r="D471" t="s">
        <v>3814</v>
      </c>
      <c r="E471" t="str">
        <f t="shared" si="7"/>
        <v>City of Niland</v>
      </c>
      <c r="F471">
        <v>1916</v>
      </c>
      <c r="G471" t="s">
        <v>3815</v>
      </c>
      <c r="H471">
        <v>1042</v>
      </c>
      <c r="I471">
        <v>0</v>
      </c>
      <c r="J471">
        <v>0</v>
      </c>
      <c r="K471">
        <v>1042</v>
      </c>
      <c r="L471">
        <v>434</v>
      </c>
      <c r="M471">
        <v>284</v>
      </c>
      <c r="N471">
        <v>150</v>
      </c>
      <c r="O471">
        <v>21000</v>
      </c>
      <c r="P471">
        <v>235</v>
      </c>
      <c r="Q471">
        <v>28</v>
      </c>
      <c r="R471">
        <v>9</v>
      </c>
      <c r="S471">
        <v>218</v>
      </c>
      <c r="T471" t="s">
        <v>3814</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3816</v>
      </c>
      <c r="B472">
        <v>1980</v>
      </c>
      <c r="C472" t="s">
        <v>171</v>
      </c>
      <c r="D472" t="s">
        <v>3817</v>
      </c>
      <c r="E472" t="str">
        <f t="shared" si="7"/>
        <v>City of Nipomo</v>
      </c>
      <c r="F472">
        <v>1918</v>
      </c>
      <c r="G472" t="s">
        <v>3818</v>
      </c>
      <c r="H472">
        <v>5247</v>
      </c>
      <c r="I472">
        <v>0</v>
      </c>
      <c r="J472">
        <v>5247</v>
      </c>
      <c r="K472">
        <v>0</v>
      </c>
      <c r="L472">
        <v>1711</v>
      </c>
      <c r="M472">
        <v>1310</v>
      </c>
      <c r="N472">
        <v>401</v>
      </c>
      <c r="O472">
        <v>72100</v>
      </c>
      <c r="P472">
        <v>1224</v>
      </c>
      <c r="Q472">
        <v>111</v>
      </c>
      <c r="R472">
        <v>9</v>
      </c>
      <c r="S472">
        <v>436</v>
      </c>
      <c r="T472" t="s">
        <v>3817</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3819</v>
      </c>
      <c r="B473">
        <v>1980</v>
      </c>
      <c r="C473" t="s">
        <v>171</v>
      </c>
      <c r="D473" t="s">
        <v>876</v>
      </c>
      <c r="E473" t="str">
        <f t="shared" si="7"/>
        <v>City of Norco</v>
      </c>
      <c r="F473">
        <v>1919</v>
      </c>
      <c r="G473" t="s">
        <v>3820</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3821</v>
      </c>
      <c r="B474">
        <v>1980</v>
      </c>
      <c r="C474" t="s">
        <v>171</v>
      </c>
      <c r="D474" t="s">
        <v>3822</v>
      </c>
      <c r="E474" t="str">
        <f t="shared" si="7"/>
        <v>City of North Auburn</v>
      </c>
      <c r="F474">
        <v>1924</v>
      </c>
      <c r="G474" t="s">
        <v>3823</v>
      </c>
      <c r="H474">
        <v>7619</v>
      </c>
      <c r="I474">
        <v>0</v>
      </c>
      <c r="J474">
        <v>7619</v>
      </c>
      <c r="K474">
        <v>0</v>
      </c>
      <c r="L474">
        <v>3170</v>
      </c>
      <c r="M474">
        <v>2143</v>
      </c>
      <c r="N474">
        <v>1027</v>
      </c>
      <c r="O474">
        <v>69000</v>
      </c>
      <c r="P474">
        <v>2007</v>
      </c>
      <c r="Q474">
        <v>577</v>
      </c>
      <c r="R474">
        <v>175</v>
      </c>
      <c r="S474">
        <v>640</v>
      </c>
      <c r="T474" t="s">
        <v>3822</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3824</v>
      </c>
      <c r="B475">
        <v>1980</v>
      </c>
      <c r="C475" t="s">
        <v>171</v>
      </c>
      <c r="D475" t="s">
        <v>3825</v>
      </c>
      <c r="E475" t="str">
        <f t="shared" si="7"/>
        <v>City of North Edwards</v>
      </c>
      <c r="F475">
        <v>1925</v>
      </c>
      <c r="G475" t="s">
        <v>3826</v>
      </c>
      <c r="H475">
        <v>1107</v>
      </c>
      <c r="I475">
        <v>0</v>
      </c>
      <c r="J475">
        <v>0</v>
      </c>
      <c r="K475">
        <v>1107</v>
      </c>
      <c r="L475">
        <v>402</v>
      </c>
      <c r="M475">
        <v>276</v>
      </c>
      <c r="N475">
        <v>126</v>
      </c>
      <c r="O475">
        <v>39600</v>
      </c>
      <c r="P475">
        <v>279</v>
      </c>
      <c r="Q475">
        <v>53</v>
      </c>
      <c r="R475">
        <v>39</v>
      </c>
      <c r="S475">
        <v>75</v>
      </c>
      <c r="T475" t="s">
        <v>3825</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3827</v>
      </c>
      <c r="B476">
        <v>1980</v>
      </c>
      <c r="C476" t="s">
        <v>171</v>
      </c>
      <c r="D476" t="s">
        <v>3828</v>
      </c>
      <c r="E476" t="str">
        <f t="shared" si="7"/>
        <v>City of North Fair Oaks</v>
      </c>
      <c r="F476">
        <v>1927</v>
      </c>
      <c r="G476" t="s">
        <v>3829</v>
      </c>
      <c r="H476">
        <v>10308</v>
      </c>
      <c r="I476">
        <v>10308</v>
      </c>
      <c r="J476">
        <v>0</v>
      </c>
      <c r="K476">
        <v>0</v>
      </c>
      <c r="L476">
        <v>3599</v>
      </c>
      <c r="M476">
        <v>1726</v>
      </c>
      <c r="N476">
        <v>1873</v>
      </c>
      <c r="O476">
        <v>88100</v>
      </c>
      <c r="P476">
        <v>2623</v>
      </c>
      <c r="Q476">
        <v>704</v>
      </c>
      <c r="R476">
        <v>254</v>
      </c>
      <c r="S476">
        <v>153</v>
      </c>
      <c r="T476" t="s">
        <v>3828</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3830</v>
      </c>
      <c r="B477">
        <v>1980</v>
      </c>
      <c r="C477" t="s">
        <v>171</v>
      </c>
      <c r="D477" t="s">
        <v>3831</v>
      </c>
      <c r="E477" t="str">
        <f t="shared" si="7"/>
        <v>City of North Highlands</v>
      </c>
      <c r="F477">
        <v>1935</v>
      </c>
      <c r="G477" t="s">
        <v>3832</v>
      </c>
      <c r="H477">
        <v>37825</v>
      </c>
      <c r="I477">
        <v>37825</v>
      </c>
      <c r="J477">
        <v>0</v>
      </c>
      <c r="K477">
        <v>0</v>
      </c>
      <c r="L477">
        <v>13108</v>
      </c>
      <c r="M477">
        <v>7416</v>
      </c>
      <c r="N477">
        <v>5692</v>
      </c>
      <c r="O477">
        <v>48300</v>
      </c>
      <c r="P477">
        <v>10584</v>
      </c>
      <c r="Q477">
        <v>1130</v>
      </c>
      <c r="R477">
        <v>1400</v>
      </c>
      <c r="S477">
        <v>872</v>
      </c>
      <c r="T477" t="s">
        <v>3831</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3833</v>
      </c>
      <c r="B478">
        <v>1980</v>
      </c>
      <c r="C478" t="s">
        <v>171</v>
      </c>
      <c r="D478" t="s">
        <v>878</v>
      </c>
      <c r="E478" t="str">
        <f t="shared" si="7"/>
        <v>City of Norwalk</v>
      </c>
      <c r="F478">
        <v>1950</v>
      </c>
      <c r="G478" t="s">
        <v>3834</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3835</v>
      </c>
      <c r="B479">
        <v>1980</v>
      </c>
      <c r="C479" t="s">
        <v>171</v>
      </c>
      <c r="D479" t="s">
        <v>880</v>
      </c>
      <c r="E479" t="str">
        <f t="shared" si="7"/>
        <v>City of Novato</v>
      </c>
      <c r="F479">
        <v>1955</v>
      </c>
      <c r="G479" t="s">
        <v>3836</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3837</v>
      </c>
      <c r="B480">
        <v>1980</v>
      </c>
      <c r="C480" t="s">
        <v>171</v>
      </c>
      <c r="D480" t="s">
        <v>3838</v>
      </c>
      <c r="E480" t="str">
        <f t="shared" si="7"/>
        <v>City of Nuevo</v>
      </c>
      <c r="F480">
        <v>1957</v>
      </c>
      <c r="G480" t="s">
        <v>3839</v>
      </c>
      <c r="H480">
        <v>1628</v>
      </c>
      <c r="I480">
        <v>0</v>
      </c>
      <c r="J480">
        <v>0</v>
      </c>
      <c r="K480">
        <v>1628</v>
      </c>
      <c r="L480">
        <v>549</v>
      </c>
      <c r="M480">
        <v>476</v>
      </c>
      <c r="N480">
        <v>73</v>
      </c>
      <c r="O480">
        <v>72200</v>
      </c>
      <c r="P480">
        <v>473</v>
      </c>
      <c r="Q480">
        <v>15</v>
      </c>
      <c r="R480">
        <v>1</v>
      </c>
      <c r="S480">
        <v>118</v>
      </c>
      <c r="T480" t="s">
        <v>3838</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3840</v>
      </c>
      <c r="B481">
        <v>1980</v>
      </c>
      <c r="C481" t="s">
        <v>171</v>
      </c>
      <c r="D481" t="s">
        <v>882</v>
      </c>
      <c r="E481" t="str">
        <f t="shared" si="7"/>
        <v>City of Oakdale</v>
      </c>
      <c r="F481">
        <v>1965</v>
      </c>
      <c r="G481" t="s">
        <v>3841</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3842</v>
      </c>
      <c r="B482">
        <v>1980</v>
      </c>
      <c r="C482" t="s">
        <v>171</v>
      </c>
      <c r="D482" t="s">
        <v>3843</v>
      </c>
      <c r="E482" t="str">
        <f t="shared" si="7"/>
        <v>City of Oakhurst</v>
      </c>
      <c r="F482">
        <v>1967</v>
      </c>
      <c r="G482" t="s">
        <v>3844</v>
      </c>
      <c r="H482">
        <v>1959</v>
      </c>
      <c r="I482">
        <v>0</v>
      </c>
      <c r="J482">
        <v>0</v>
      </c>
      <c r="K482">
        <v>1959</v>
      </c>
      <c r="L482">
        <v>755</v>
      </c>
      <c r="M482">
        <v>568</v>
      </c>
      <c r="N482">
        <v>187</v>
      </c>
      <c r="O482">
        <v>71800</v>
      </c>
      <c r="P482">
        <v>539</v>
      </c>
      <c r="Q482">
        <v>112</v>
      </c>
      <c r="R482">
        <v>58</v>
      </c>
      <c r="S482">
        <v>138</v>
      </c>
      <c r="T482" t="s">
        <v>3843</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3845</v>
      </c>
      <c r="B483">
        <v>1980</v>
      </c>
      <c r="C483" t="s">
        <v>171</v>
      </c>
      <c r="D483" t="s">
        <v>884</v>
      </c>
      <c r="E483" t="str">
        <f t="shared" si="7"/>
        <v>City of Oakland</v>
      </c>
      <c r="F483">
        <v>1970</v>
      </c>
      <c r="G483" t="s">
        <v>3846</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3847</v>
      </c>
      <c r="B484">
        <v>1980</v>
      </c>
      <c r="C484" t="s">
        <v>171</v>
      </c>
      <c r="D484" t="s">
        <v>886</v>
      </c>
      <c r="E484" t="str">
        <f t="shared" si="7"/>
        <v>City of Oakley</v>
      </c>
      <c r="F484">
        <v>1975</v>
      </c>
      <c r="G484" t="s">
        <v>3848</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3849</v>
      </c>
      <c r="B485">
        <v>1980</v>
      </c>
      <c r="C485" t="s">
        <v>171</v>
      </c>
      <c r="D485" t="s">
        <v>3850</v>
      </c>
      <c r="E485" t="str">
        <f t="shared" si="7"/>
        <v>City of Oak View</v>
      </c>
      <c r="F485">
        <v>1980</v>
      </c>
      <c r="G485" t="s">
        <v>3851</v>
      </c>
      <c r="H485">
        <v>4671</v>
      </c>
      <c r="I485">
        <v>0</v>
      </c>
      <c r="J485">
        <v>4671</v>
      </c>
      <c r="K485">
        <v>0</v>
      </c>
      <c r="L485">
        <v>1612</v>
      </c>
      <c r="M485">
        <v>1169</v>
      </c>
      <c r="N485">
        <v>443</v>
      </c>
      <c r="O485">
        <v>79600</v>
      </c>
      <c r="P485">
        <v>1512</v>
      </c>
      <c r="Q485">
        <v>69</v>
      </c>
      <c r="R485">
        <v>0</v>
      </c>
      <c r="S485">
        <v>105</v>
      </c>
      <c r="T485" t="s">
        <v>3850</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3852</v>
      </c>
      <c r="B486">
        <v>1980</v>
      </c>
      <c r="C486" t="s">
        <v>171</v>
      </c>
      <c r="D486" t="s">
        <v>3853</v>
      </c>
      <c r="E486" t="str">
        <f t="shared" si="7"/>
        <v>City of Oceano</v>
      </c>
      <c r="F486">
        <v>1985</v>
      </c>
      <c r="G486" t="s">
        <v>3854</v>
      </c>
      <c r="H486">
        <v>4478</v>
      </c>
      <c r="I486">
        <v>0</v>
      </c>
      <c r="J486">
        <v>4478</v>
      </c>
      <c r="K486">
        <v>0</v>
      </c>
      <c r="L486">
        <v>1585</v>
      </c>
      <c r="M486">
        <v>995</v>
      </c>
      <c r="N486">
        <v>590</v>
      </c>
      <c r="O486">
        <v>56800</v>
      </c>
      <c r="P486">
        <v>1176</v>
      </c>
      <c r="Q486">
        <v>204</v>
      </c>
      <c r="R486">
        <v>19</v>
      </c>
      <c r="S486">
        <v>372</v>
      </c>
      <c r="T486" t="s">
        <v>3853</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3855</v>
      </c>
      <c r="B487">
        <v>1980</v>
      </c>
      <c r="C487" t="s">
        <v>171</v>
      </c>
      <c r="D487" t="s">
        <v>888</v>
      </c>
      <c r="E487" t="str">
        <f t="shared" si="7"/>
        <v>City of Oceanside</v>
      </c>
      <c r="F487">
        <v>1990</v>
      </c>
      <c r="G487" t="s">
        <v>3856</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3857</v>
      </c>
      <c r="B488">
        <v>1980</v>
      </c>
      <c r="C488" t="s">
        <v>171</v>
      </c>
      <c r="D488" t="s">
        <v>3858</v>
      </c>
      <c r="E488" t="str">
        <f t="shared" si="7"/>
        <v>City of Oildale</v>
      </c>
      <c r="F488">
        <v>1992</v>
      </c>
      <c r="G488" t="s">
        <v>3859</v>
      </c>
      <c r="H488">
        <v>23382</v>
      </c>
      <c r="I488">
        <v>23382</v>
      </c>
      <c r="J488">
        <v>0</v>
      </c>
      <c r="K488">
        <v>0</v>
      </c>
      <c r="L488">
        <v>9539</v>
      </c>
      <c r="M488">
        <v>5508</v>
      </c>
      <c r="N488">
        <v>4031</v>
      </c>
      <c r="O488">
        <v>48300</v>
      </c>
      <c r="P488">
        <v>7138</v>
      </c>
      <c r="Q488">
        <v>1555</v>
      </c>
      <c r="R488">
        <v>426</v>
      </c>
      <c r="S488">
        <v>1061</v>
      </c>
      <c r="T488" t="s">
        <v>3858</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3860</v>
      </c>
      <c r="B489">
        <v>1980</v>
      </c>
      <c r="C489" t="s">
        <v>171</v>
      </c>
      <c r="D489" t="s">
        <v>890</v>
      </c>
      <c r="E489" t="str">
        <f t="shared" si="7"/>
        <v>City of Ojai</v>
      </c>
      <c r="F489">
        <v>1995</v>
      </c>
      <c r="G489" t="s">
        <v>3861</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3862</v>
      </c>
      <c r="B490">
        <v>1980</v>
      </c>
      <c r="C490" t="s">
        <v>171</v>
      </c>
      <c r="D490" t="s">
        <v>3863</v>
      </c>
      <c r="E490" t="str">
        <f t="shared" si="7"/>
        <v>City of Olivehurst</v>
      </c>
      <c r="F490">
        <v>2000</v>
      </c>
      <c r="G490" t="s">
        <v>3864</v>
      </c>
      <c r="H490">
        <v>8929</v>
      </c>
      <c r="I490">
        <v>8929</v>
      </c>
      <c r="J490">
        <v>0</v>
      </c>
      <c r="K490">
        <v>0</v>
      </c>
      <c r="L490">
        <v>2966</v>
      </c>
      <c r="M490">
        <v>2054</v>
      </c>
      <c r="N490">
        <v>912</v>
      </c>
      <c r="O490">
        <v>39600</v>
      </c>
      <c r="P490">
        <v>2388</v>
      </c>
      <c r="Q490">
        <v>316</v>
      </c>
      <c r="R490">
        <v>156</v>
      </c>
      <c r="S490">
        <v>386</v>
      </c>
      <c r="T490" t="s">
        <v>3863</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3865</v>
      </c>
      <c r="B491">
        <v>1980</v>
      </c>
      <c r="C491" t="s">
        <v>171</v>
      </c>
      <c r="D491" t="s">
        <v>892</v>
      </c>
      <c r="E491" t="str">
        <f t="shared" si="7"/>
        <v>City of Ontario</v>
      </c>
      <c r="F491">
        <v>2005</v>
      </c>
      <c r="G491" t="s">
        <v>3866</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3867</v>
      </c>
      <c r="B492">
        <v>1980</v>
      </c>
      <c r="C492" t="s">
        <v>171</v>
      </c>
      <c r="D492" t="s">
        <v>3868</v>
      </c>
      <c r="E492" t="str">
        <f t="shared" si="7"/>
        <v>City of Opal Cliffs</v>
      </c>
      <c r="F492">
        <v>2010</v>
      </c>
      <c r="G492" t="s">
        <v>3869</v>
      </c>
      <c r="H492">
        <v>5041</v>
      </c>
      <c r="I492">
        <v>5041</v>
      </c>
      <c r="J492">
        <v>0</v>
      </c>
      <c r="K492">
        <v>0</v>
      </c>
      <c r="L492">
        <v>2509</v>
      </c>
      <c r="M492">
        <v>1427</v>
      </c>
      <c r="N492">
        <v>1082</v>
      </c>
      <c r="O492">
        <v>85700</v>
      </c>
      <c r="P492">
        <v>1737</v>
      </c>
      <c r="Q492">
        <v>315</v>
      </c>
      <c r="R492">
        <v>85</v>
      </c>
      <c r="S492">
        <v>584</v>
      </c>
      <c r="T492" t="s">
        <v>3868</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3870</v>
      </c>
      <c r="B493">
        <v>1980</v>
      </c>
      <c r="C493" t="s">
        <v>171</v>
      </c>
      <c r="D493" t="s">
        <v>894</v>
      </c>
      <c r="E493" t="str">
        <f t="shared" si="7"/>
        <v>City of Orange</v>
      </c>
      <c r="F493">
        <v>2015</v>
      </c>
      <c r="G493" t="s">
        <v>3871</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3872</v>
      </c>
      <c r="B494">
        <v>1980</v>
      </c>
      <c r="C494" t="s">
        <v>171</v>
      </c>
      <c r="D494" t="s">
        <v>896</v>
      </c>
      <c r="E494" t="str">
        <f t="shared" si="7"/>
        <v>City of Orange Cove</v>
      </c>
      <c r="F494">
        <v>2020</v>
      </c>
      <c r="G494" t="s">
        <v>3873</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3874</v>
      </c>
      <c r="B495">
        <v>1980</v>
      </c>
      <c r="C495" t="s">
        <v>171</v>
      </c>
      <c r="D495" t="s">
        <v>3875</v>
      </c>
      <c r="E495" t="str">
        <f t="shared" si="7"/>
        <v>City of Orangevale</v>
      </c>
      <c r="F495">
        <v>2022</v>
      </c>
      <c r="G495" t="s">
        <v>3876</v>
      </c>
      <c r="H495">
        <v>20585</v>
      </c>
      <c r="I495">
        <v>20585</v>
      </c>
      <c r="J495">
        <v>0</v>
      </c>
      <c r="K495">
        <v>0</v>
      </c>
      <c r="L495">
        <v>6869</v>
      </c>
      <c r="M495">
        <v>5478</v>
      </c>
      <c r="N495">
        <v>1391</v>
      </c>
      <c r="O495">
        <v>68900</v>
      </c>
      <c r="P495">
        <v>6398</v>
      </c>
      <c r="Q495">
        <v>291</v>
      </c>
      <c r="R495">
        <v>173</v>
      </c>
      <c r="S495">
        <v>353</v>
      </c>
      <c r="T495" t="s">
        <v>3875</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3877</v>
      </c>
      <c r="B496">
        <v>1980</v>
      </c>
      <c r="C496" t="s">
        <v>171</v>
      </c>
      <c r="D496" t="s">
        <v>898</v>
      </c>
      <c r="E496" t="str">
        <f t="shared" si="7"/>
        <v>City of Orinda</v>
      </c>
      <c r="F496">
        <v>2030</v>
      </c>
      <c r="G496" t="s">
        <v>3878</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3879</v>
      </c>
      <c r="B497">
        <v>1980</v>
      </c>
      <c r="C497" t="s">
        <v>171</v>
      </c>
      <c r="D497" t="s">
        <v>900</v>
      </c>
      <c r="E497" t="str">
        <f t="shared" si="7"/>
        <v>City of Orland</v>
      </c>
      <c r="F497">
        <v>2035</v>
      </c>
      <c r="G497" t="s">
        <v>3880</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3881</v>
      </c>
      <c r="B498">
        <v>1980</v>
      </c>
      <c r="C498" t="s">
        <v>171</v>
      </c>
      <c r="D498" t="s">
        <v>3882</v>
      </c>
      <c r="E498" t="str">
        <f t="shared" si="7"/>
        <v>City of Orosi</v>
      </c>
      <c r="F498">
        <v>2040</v>
      </c>
      <c r="G498" t="s">
        <v>3883</v>
      </c>
      <c r="H498">
        <v>4076</v>
      </c>
      <c r="I498">
        <v>0</v>
      </c>
      <c r="J498">
        <v>4076</v>
      </c>
      <c r="K498">
        <v>0</v>
      </c>
      <c r="L498">
        <v>1118</v>
      </c>
      <c r="M498">
        <v>838</v>
      </c>
      <c r="N498">
        <v>280</v>
      </c>
      <c r="O498">
        <v>41200</v>
      </c>
      <c r="P498">
        <v>917</v>
      </c>
      <c r="Q498">
        <v>114</v>
      </c>
      <c r="R498">
        <v>5</v>
      </c>
      <c r="S498">
        <v>117</v>
      </c>
      <c r="T498" t="s">
        <v>3882</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3884</v>
      </c>
      <c r="B499">
        <v>1980</v>
      </c>
      <c r="C499" t="s">
        <v>171</v>
      </c>
      <c r="D499" t="s">
        <v>902</v>
      </c>
      <c r="E499" t="str">
        <f t="shared" si="7"/>
        <v>City of Oroville</v>
      </c>
      <c r="F499">
        <v>2045</v>
      </c>
      <c r="G499" t="s">
        <v>3885</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3886</v>
      </c>
      <c r="B500">
        <v>1980</v>
      </c>
      <c r="C500" t="s">
        <v>171</v>
      </c>
      <c r="D500" t="s">
        <v>904</v>
      </c>
      <c r="E500" t="str">
        <f t="shared" si="7"/>
        <v>City of Oxnard</v>
      </c>
      <c r="F500">
        <v>2050</v>
      </c>
      <c r="G500" t="s">
        <v>3887</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3888</v>
      </c>
      <c r="B501">
        <v>1980</v>
      </c>
      <c r="C501" t="s">
        <v>171</v>
      </c>
      <c r="D501" t="s">
        <v>908</v>
      </c>
      <c r="E501" t="str">
        <f t="shared" si="7"/>
        <v>City of Pacifica</v>
      </c>
      <c r="F501">
        <v>2060</v>
      </c>
      <c r="G501" t="s">
        <v>3889</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3890</v>
      </c>
      <c r="B502">
        <v>1980</v>
      </c>
      <c r="C502" t="s">
        <v>171</v>
      </c>
      <c r="D502" t="s">
        <v>906</v>
      </c>
      <c r="E502" t="str">
        <f t="shared" si="7"/>
        <v>City of Pacific Grove</v>
      </c>
      <c r="F502">
        <v>2065</v>
      </c>
      <c r="G502" t="s">
        <v>3891</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3892</v>
      </c>
      <c r="B503">
        <v>1980</v>
      </c>
      <c r="C503" t="s">
        <v>171</v>
      </c>
      <c r="D503" t="s">
        <v>3893</v>
      </c>
      <c r="E503" t="str">
        <f t="shared" si="7"/>
        <v>City of Pajaro</v>
      </c>
      <c r="F503">
        <v>2070</v>
      </c>
      <c r="G503" t="s">
        <v>3894</v>
      </c>
      <c r="H503">
        <v>1426</v>
      </c>
      <c r="I503">
        <v>0</v>
      </c>
      <c r="J503">
        <v>0</v>
      </c>
      <c r="K503">
        <v>1426</v>
      </c>
      <c r="L503">
        <v>359</v>
      </c>
      <c r="M503">
        <v>102</v>
      </c>
      <c r="N503">
        <v>257</v>
      </c>
      <c r="O503">
        <v>56800</v>
      </c>
      <c r="P503">
        <v>153</v>
      </c>
      <c r="Q503">
        <v>110</v>
      </c>
      <c r="R503">
        <v>87</v>
      </c>
      <c r="S503">
        <v>33</v>
      </c>
      <c r="T503" t="s">
        <v>3893</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3895</v>
      </c>
      <c r="B504">
        <v>1980</v>
      </c>
      <c r="C504" t="s">
        <v>171</v>
      </c>
      <c r="D504" t="s">
        <v>3896</v>
      </c>
      <c r="E504" t="str">
        <f t="shared" si="7"/>
        <v>City of Palermo</v>
      </c>
      <c r="F504">
        <v>2071</v>
      </c>
      <c r="G504" t="s">
        <v>3897</v>
      </c>
      <c r="H504">
        <v>2572</v>
      </c>
      <c r="I504">
        <v>0</v>
      </c>
      <c r="J504">
        <v>2572</v>
      </c>
      <c r="K504">
        <v>0</v>
      </c>
      <c r="L504">
        <v>968</v>
      </c>
      <c r="M504">
        <v>775</v>
      </c>
      <c r="N504">
        <v>193</v>
      </c>
      <c r="O504">
        <v>35100</v>
      </c>
      <c r="P504">
        <v>542</v>
      </c>
      <c r="Q504">
        <v>55</v>
      </c>
      <c r="R504">
        <v>4</v>
      </c>
      <c r="S504">
        <v>423</v>
      </c>
      <c r="T504" t="s">
        <v>3896</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3898</v>
      </c>
      <c r="B505">
        <v>1980</v>
      </c>
      <c r="C505" t="s">
        <v>171</v>
      </c>
      <c r="D505" t="s">
        <v>914</v>
      </c>
      <c r="E505" t="str">
        <f t="shared" si="7"/>
        <v>City of Palmdale</v>
      </c>
      <c r="F505">
        <v>2072</v>
      </c>
      <c r="G505" t="s">
        <v>3899</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3900</v>
      </c>
      <c r="B506">
        <v>1980</v>
      </c>
      <c r="C506" t="s">
        <v>171</v>
      </c>
      <c r="D506" t="s">
        <v>3901</v>
      </c>
      <c r="E506" t="str">
        <f t="shared" si="7"/>
        <v>City of Palmdale East</v>
      </c>
      <c r="F506">
        <v>2077</v>
      </c>
      <c r="G506" t="s">
        <v>3902</v>
      </c>
      <c r="H506">
        <v>2920</v>
      </c>
      <c r="I506">
        <v>0</v>
      </c>
      <c r="J506">
        <v>2920</v>
      </c>
      <c r="K506">
        <v>0</v>
      </c>
      <c r="L506">
        <v>872</v>
      </c>
      <c r="M506">
        <v>701</v>
      </c>
      <c r="N506">
        <v>171</v>
      </c>
      <c r="O506">
        <v>59000</v>
      </c>
      <c r="P506">
        <v>885</v>
      </c>
      <c r="Q506">
        <v>30</v>
      </c>
      <c r="R506">
        <v>1</v>
      </c>
      <c r="S506">
        <v>0</v>
      </c>
      <c r="T506" t="s">
        <v>3901</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3903</v>
      </c>
      <c r="B507">
        <v>1980</v>
      </c>
      <c r="C507" t="s">
        <v>171</v>
      </c>
      <c r="D507" t="s">
        <v>910</v>
      </c>
      <c r="E507" t="str">
        <f t="shared" si="7"/>
        <v>City of Palm Desert</v>
      </c>
      <c r="F507">
        <v>2080</v>
      </c>
      <c r="G507" t="s">
        <v>3904</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3905</v>
      </c>
      <c r="B508">
        <v>1980</v>
      </c>
      <c r="C508" t="s">
        <v>171</v>
      </c>
      <c r="D508" t="s">
        <v>912</v>
      </c>
      <c r="E508" t="str">
        <f t="shared" si="7"/>
        <v>City of Palm Springs</v>
      </c>
      <c r="F508">
        <v>2085</v>
      </c>
      <c r="G508" t="s">
        <v>3906</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3907</v>
      </c>
      <c r="B509">
        <v>1980</v>
      </c>
      <c r="C509" t="s">
        <v>171</v>
      </c>
      <c r="D509" t="s">
        <v>916</v>
      </c>
      <c r="E509" t="str">
        <f t="shared" si="7"/>
        <v>City of Palo Alto</v>
      </c>
      <c r="F509">
        <v>2090</v>
      </c>
      <c r="G509" t="s">
        <v>3908</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3909</v>
      </c>
      <c r="B510">
        <v>1980</v>
      </c>
      <c r="C510" t="s">
        <v>171</v>
      </c>
      <c r="D510" t="s">
        <v>918</v>
      </c>
      <c r="E510" t="str">
        <f t="shared" si="7"/>
        <v>City of Palos Verdes Estates</v>
      </c>
      <c r="F510">
        <v>2095</v>
      </c>
      <c r="G510" t="s">
        <v>3910</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3911</v>
      </c>
      <c r="B511">
        <v>1980</v>
      </c>
      <c r="C511" t="s">
        <v>171</v>
      </c>
      <c r="D511" t="s">
        <v>920</v>
      </c>
      <c r="E511" t="str">
        <f t="shared" si="7"/>
        <v>City of Paradise</v>
      </c>
      <c r="F511">
        <v>2100</v>
      </c>
      <c r="G511" t="s">
        <v>3912</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3913</v>
      </c>
      <c r="B512">
        <v>1980</v>
      </c>
      <c r="C512" t="s">
        <v>171</v>
      </c>
      <c r="D512" t="s">
        <v>922</v>
      </c>
      <c r="E512" t="str">
        <f t="shared" si="7"/>
        <v>City of Paramount</v>
      </c>
      <c r="F512">
        <v>2115</v>
      </c>
      <c r="G512" t="s">
        <v>3914</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3915</v>
      </c>
      <c r="B513">
        <v>1980</v>
      </c>
      <c r="C513" t="s">
        <v>171</v>
      </c>
      <c r="D513" t="s">
        <v>3916</v>
      </c>
      <c r="E513" t="str">
        <f t="shared" si="7"/>
        <v>City of Parksdale</v>
      </c>
      <c r="F513">
        <v>2116</v>
      </c>
      <c r="G513" t="s">
        <v>3917</v>
      </c>
      <c r="H513">
        <v>1267</v>
      </c>
      <c r="I513">
        <v>0</v>
      </c>
      <c r="J513">
        <v>0</v>
      </c>
      <c r="K513">
        <v>1267</v>
      </c>
      <c r="L513">
        <v>349</v>
      </c>
      <c r="M513">
        <v>229</v>
      </c>
      <c r="N513">
        <v>120</v>
      </c>
      <c r="O513">
        <v>36900</v>
      </c>
      <c r="P513">
        <v>294</v>
      </c>
      <c r="Q513">
        <v>55</v>
      </c>
      <c r="R513">
        <v>0</v>
      </c>
      <c r="S513">
        <v>32</v>
      </c>
      <c r="T513" t="s">
        <v>3916</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3918</v>
      </c>
      <c r="B514">
        <v>1980</v>
      </c>
      <c r="C514" t="s">
        <v>171</v>
      </c>
      <c r="D514" t="s">
        <v>3919</v>
      </c>
      <c r="E514" t="str">
        <f t="shared" si="7"/>
        <v>City of Parkway-Sacramento South</v>
      </c>
      <c r="F514">
        <v>2117</v>
      </c>
      <c r="G514" t="s">
        <v>3920</v>
      </c>
      <c r="H514">
        <v>26815</v>
      </c>
      <c r="I514">
        <v>26815</v>
      </c>
      <c r="J514">
        <v>0</v>
      </c>
      <c r="K514">
        <v>0</v>
      </c>
      <c r="L514">
        <v>10152</v>
      </c>
      <c r="M514">
        <v>5679</v>
      </c>
      <c r="N514">
        <v>4473</v>
      </c>
      <c r="O514">
        <v>49400</v>
      </c>
      <c r="P514">
        <v>7977</v>
      </c>
      <c r="Q514">
        <v>1342</v>
      </c>
      <c r="R514">
        <v>1601</v>
      </c>
      <c r="S514">
        <v>92</v>
      </c>
      <c r="T514" t="s">
        <v>3919</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3921</v>
      </c>
      <c r="B515">
        <v>1980</v>
      </c>
      <c r="C515" t="s">
        <v>171</v>
      </c>
      <c r="D515" t="s">
        <v>3922</v>
      </c>
      <c r="E515" t="str">
        <f t="shared" si="7"/>
        <v>City of Parkwood</v>
      </c>
      <c r="F515">
        <v>2118</v>
      </c>
      <c r="G515" t="s">
        <v>3923</v>
      </c>
      <c r="H515">
        <v>1146</v>
      </c>
      <c r="I515">
        <v>0</v>
      </c>
      <c r="J515">
        <v>0</v>
      </c>
      <c r="K515">
        <v>1146</v>
      </c>
      <c r="L515">
        <v>333</v>
      </c>
      <c r="M515">
        <v>275</v>
      </c>
      <c r="N515">
        <v>58</v>
      </c>
      <c r="O515">
        <v>48500</v>
      </c>
      <c r="P515">
        <v>384</v>
      </c>
      <c r="Q515">
        <v>9</v>
      </c>
      <c r="R515">
        <v>1</v>
      </c>
      <c r="S515">
        <v>0</v>
      </c>
      <c r="T515" t="s">
        <v>3922</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3924</v>
      </c>
      <c r="B516">
        <v>1980</v>
      </c>
      <c r="C516" t="s">
        <v>171</v>
      </c>
      <c r="D516" t="s">
        <v>924</v>
      </c>
      <c r="E516" t="str">
        <f t="shared" si="7"/>
        <v>City of Parlier</v>
      </c>
      <c r="F516">
        <v>2120</v>
      </c>
      <c r="G516" t="s">
        <v>3925</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3926</v>
      </c>
      <c r="B517">
        <v>1980</v>
      </c>
      <c r="C517" t="s">
        <v>171</v>
      </c>
      <c r="D517" t="s">
        <v>926</v>
      </c>
      <c r="E517" t="str">
        <f t="shared" ref="E517:E580" si="8">_xlfn.CONCAT("City of ",D517)</f>
        <v>City of Pasadena</v>
      </c>
      <c r="F517">
        <v>2125</v>
      </c>
      <c r="G517" t="s">
        <v>3927</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3928</v>
      </c>
      <c r="B518">
        <v>1980</v>
      </c>
      <c r="C518" t="s">
        <v>171</v>
      </c>
      <c r="D518" t="s">
        <v>930</v>
      </c>
      <c r="E518" t="str">
        <f t="shared" si="8"/>
        <v>City of Patterson</v>
      </c>
      <c r="F518">
        <v>2130</v>
      </c>
      <c r="G518" t="s">
        <v>3929</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3930</v>
      </c>
      <c r="B519">
        <v>1980</v>
      </c>
      <c r="C519" t="s">
        <v>171</v>
      </c>
      <c r="D519" t="s">
        <v>3931</v>
      </c>
      <c r="E519" t="str">
        <f t="shared" si="8"/>
        <v>City of Penn Valley</v>
      </c>
      <c r="F519">
        <v>2137</v>
      </c>
      <c r="G519" t="s">
        <v>3932</v>
      </c>
      <c r="H519">
        <v>1032</v>
      </c>
      <c r="I519">
        <v>0</v>
      </c>
      <c r="J519">
        <v>0</v>
      </c>
      <c r="K519">
        <v>1032</v>
      </c>
      <c r="L519">
        <v>384</v>
      </c>
      <c r="M519">
        <v>329</v>
      </c>
      <c r="N519">
        <v>55</v>
      </c>
      <c r="O519">
        <v>76300</v>
      </c>
      <c r="P519">
        <v>295</v>
      </c>
      <c r="Q519">
        <v>21</v>
      </c>
      <c r="R519">
        <v>0</v>
      </c>
      <c r="S519">
        <v>111</v>
      </c>
      <c r="T519" t="s">
        <v>3931</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3933</v>
      </c>
      <c r="B520">
        <v>1980</v>
      </c>
      <c r="C520" t="s">
        <v>171</v>
      </c>
      <c r="D520" t="s">
        <v>932</v>
      </c>
      <c r="E520" t="str">
        <f t="shared" si="8"/>
        <v>City of Perris</v>
      </c>
      <c r="F520">
        <v>2138</v>
      </c>
      <c r="G520" t="s">
        <v>3934</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3935</v>
      </c>
      <c r="B521">
        <v>1980</v>
      </c>
      <c r="C521" t="s">
        <v>171</v>
      </c>
      <c r="D521" t="s">
        <v>934</v>
      </c>
      <c r="E521" t="str">
        <f t="shared" si="8"/>
        <v>City of Petaluma</v>
      </c>
      <c r="F521">
        <v>2140</v>
      </c>
      <c r="G521" t="s">
        <v>3936</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3937</v>
      </c>
      <c r="B522">
        <v>1980</v>
      </c>
      <c r="C522" t="s">
        <v>171</v>
      </c>
      <c r="D522" t="s">
        <v>936</v>
      </c>
      <c r="E522" t="str">
        <f t="shared" si="8"/>
        <v>City of Pico Rivera</v>
      </c>
      <c r="F522">
        <v>2145</v>
      </c>
      <c r="G522" t="s">
        <v>3938</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3939</v>
      </c>
      <c r="B523">
        <v>1980</v>
      </c>
      <c r="C523" t="s">
        <v>171</v>
      </c>
      <c r="D523" t="s">
        <v>3940</v>
      </c>
      <c r="E523" t="str">
        <f t="shared" si="8"/>
        <v>City of Piedmont</v>
      </c>
      <c r="F523">
        <v>2150</v>
      </c>
      <c r="G523" t="s">
        <v>3941</v>
      </c>
      <c r="H523">
        <v>10498</v>
      </c>
      <c r="I523">
        <v>10498</v>
      </c>
      <c r="J523">
        <v>0</v>
      </c>
      <c r="K523">
        <v>0</v>
      </c>
      <c r="L523">
        <v>3763</v>
      </c>
      <c r="M523">
        <v>3405</v>
      </c>
      <c r="N523">
        <v>358</v>
      </c>
      <c r="O523">
        <v>192100</v>
      </c>
      <c r="P523">
        <v>3714</v>
      </c>
      <c r="Q523">
        <v>121</v>
      </c>
      <c r="R523">
        <v>1</v>
      </c>
      <c r="S523">
        <v>0</v>
      </c>
      <c r="T523" t="s">
        <v>3940</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3942</v>
      </c>
      <c r="B524">
        <v>1980</v>
      </c>
      <c r="C524" t="s">
        <v>171</v>
      </c>
      <c r="D524" t="s">
        <v>3943</v>
      </c>
      <c r="E524" t="str">
        <f t="shared" si="8"/>
        <v>City of Pine Grove</v>
      </c>
      <c r="F524">
        <v>2158</v>
      </c>
      <c r="G524" t="s">
        <v>3944</v>
      </c>
      <c r="H524">
        <v>1049</v>
      </c>
      <c r="I524">
        <v>1049</v>
      </c>
      <c r="J524">
        <v>0</v>
      </c>
      <c r="K524">
        <v>0</v>
      </c>
      <c r="L524">
        <v>374</v>
      </c>
      <c r="M524">
        <v>252</v>
      </c>
      <c r="N524">
        <v>122</v>
      </c>
      <c r="O524">
        <v>48100</v>
      </c>
      <c r="P524">
        <v>298</v>
      </c>
      <c r="Q524">
        <v>44</v>
      </c>
      <c r="R524">
        <v>0</v>
      </c>
      <c r="S524">
        <v>75</v>
      </c>
      <c r="T524" t="s">
        <v>3943</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3945</v>
      </c>
      <c r="B525">
        <v>1980</v>
      </c>
      <c r="C525" t="s">
        <v>171</v>
      </c>
      <c r="D525" t="s">
        <v>3946</v>
      </c>
      <c r="E525" t="str">
        <f t="shared" si="8"/>
        <v>City of Pine Hills</v>
      </c>
      <c r="F525">
        <v>2159</v>
      </c>
      <c r="G525" t="s">
        <v>3947</v>
      </c>
      <c r="H525">
        <v>2686</v>
      </c>
      <c r="I525">
        <v>0</v>
      </c>
      <c r="J525">
        <v>2686</v>
      </c>
      <c r="K525">
        <v>0</v>
      </c>
      <c r="L525">
        <v>1042</v>
      </c>
      <c r="M525">
        <v>751</v>
      </c>
      <c r="N525">
        <v>291</v>
      </c>
      <c r="O525">
        <v>57100</v>
      </c>
      <c r="P525">
        <v>808</v>
      </c>
      <c r="Q525">
        <v>86</v>
      </c>
      <c r="R525">
        <v>2</v>
      </c>
      <c r="S525">
        <v>186</v>
      </c>
      <c r="T525" t="s">
        <v>3946</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3948</v>
      </c>
      <c r="B526">
        <v>1980</v>
      </c>
      <c r="C526" t="s">
        <v>171</v>
      </c>
      <c r="D526" t="s">
        <v>938</v>
      </c>
      <c r="E526" t="str">
        <f t="shared" si="8"/>
        <v>City of Pinole</v>
      </c>
      <c r="F526">
        <v>2160</v>
      </c>
      <c r="G526" t="s">
        <v>3949</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3950</v>
      </c>
      <c r="B527">
        <v>1980</v>
      </c>
      <c r="C527" t="s">
        <v>171</v>
      </c>
      <c r="D527" t="s">
        <v>3951</v>
      </c>
      <c r="E527" t="str">
        <f t="shared" si="8"/>
        <v>City of Piru</v>
      </c>
      <c r="F527">
        <v>2166</v>
      </c>
      <c r="G527" t="s">
        <v>3952</v>
      </c>
      <c r="H527">
        <v>1284</v>
      </c>
      <c r="I527">
        <v>0</v>
      </c>
      <c r="J527">
        <v>0</v>
      </c>
      <c r="K527">
        <v>1284</v>
      </c>
      <c r="L527">
        <v>334</v>
      </c>
      <c r="M527">
        <v>186</v>
      </c>
      <c r="N527">
        <v>148</v>
      </c>
      <c r="O527">
        <v>40900</v>
      </c>
      <c r="P527">
        <v>277</v>
      </c>
      <c r="Q527">
        <v>48</v>
      </c>
      <c r="R527">
        <v>12</v>
      </c>
      <c r="S527">
        <v>14</v>
      </c>
      <c r="T527" t="s">
        <v>3951</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3953</v>
      </c>
      <c r="B528">
        <v>1980</v>
      </c>
      <c r="C528" t="s">
        <v>171</v>
      </c>
      <c r="D528" t="s">
        <v>940</v>
      </c>
      <c r="E528" t="str">
        <f t="shared" si="8"/>
        <v>City of Pismo Beach</v>
      </c>
      <c r="F528">
        <v>2170</v>
      </c>
      <c r="G528" t="s">
        <v>3954</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3955</v>
      </c>
      <c r="B529">
        <v>1980</v>
      </c>
      <c r="C529" t="s">
        <v>171</v>
      </c>
      <c r="D529" t="s">
        <v>942</v>
      </c>
      <c r="E529" t="str">
        <f t="shared" si="8"/>
        <v>City of Pittsburg</v>
      </c>
      <c r="F529">
        <v>2175</v>
      </c>
      <c r="G529" t="s">
        <v>3956</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3957</v>
      </c>
      <c r="B530">
        <v>1980</v>
      </c>
      <c r="C530" t="s">
        <v>171</v>
      </c>
      <c r="D530" t="s">
        <v>3958</v>
      </c>
      <c r="E530" t="str">
        <f t="shared" si="8"/>
        <v>City of Pixley</v>
      </c>
      <c r="F530">
        <v>2190</v>
      </c>
      <c r="G530" t="s">
        <v>3959</v>
      </c>
      <c r="H530">
        <v>2488</v>
      </c>
      <c r="I530">
        <v>0</v>
      </c>
      <c r="J530">
        <v>0</v>
      </c>
      <c r="K530">
        <v>2488</v>
      </c>
      <c r="L530">
        <v>759</v>
      </c>
      <c r="M530">
        <v>513</v>
      </c>
      <c r="N530">
        <v>246</v>
      </c>
      <c r="O530">
        <v>29300</v>
      </c>
      <c r="P530">
        <v>700</v>
      </c>
      <c r="Q530">
        <v>55</v>
      </c>
      <c r="R530">
        <v>37</v>
      </c>
      <c r="S530">
        <v>30</v>
      </c>
      <c r="T530" t="s">
        <v>3958</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3960</v>
      </c>
      <c r="B531">
        <v>1980</v>
      </c>
      <c r="C531" t="s">
        <v>171</v>
      </c>
      <c r="D531" t="s">
        <v>944</v>
      </c>
      <c r="E531" t="str">
        <f t="shared" si="8"/>
        <v>City of Placentia</v>
      </c>
      <c r="F531">
        <v>2195</v>
      </c>
      <c r="G531" t="s">
        <v>3961</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3962</v>
      </c>
      <c r="B532">
        <v>1980</v>
      </c>
      <c r="C532" t="s">
        <v>171</v>
      </c>
      <c r="D532" t="s">
        <v>946</v>
      </c>
      <c r="E532" t="str">
        <f t="shared" si="8"/>
        <v>City of Placerville</v>
      </c>
      <c r="F532">
        <v>2200</v>
      </c>
      <c r="G532" t="s">
        <v>3963</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3964</v>
      </c>
      <c r="B533">
        <v>1980</v>
      </c>
      <c r="C533" t="s">
        <v>171</v>
      </c>
      <c r="D533" t="s">
        <v>3965</v>
      </c>
      <c r="E533" t="str">
        <f t="shared" si="8"/>
        <v>City of Planada</v>
      </c>
      <c r="F533">
        <v>2205</v>
      </c>
      <c r="G533" t="s">
        <v>3966</v>
      </c>
      <c r="H533">
        <v>2406</v>
      </c>
      <c r="I533">
        <v>0</v>
      </c>
      <c r="J533">
        <v>0</v>
      </c>
      <c r="K533">
        <v>2406</v>
      </c>
      <c r="L533">
        <v>624</v>
      </c>
      <c r="M533">
        <v>380</v>
      </c>
      <c r="N533">
        <v>244</v>
      </c>
      <c r="O533">
        <v>30900</v>
      </c>
      <c r="P533">
        <v>574</v>
      </c>
      <c r="Q533">
        <v>69</v>
      </c>
      <c r="R533">
        <v>9</v>
      </c>
      <c r="S533">
        <v>12</v>
      </c>
      <c r="T533" t="s">
        <v>3965</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3967</v>
      </c>
      <c r="B534">
        <v>1980</v>
      </c>
      <c r="C534" t="s">
        <v>171</v>
      </c>
      <c r="D534" t="s">
        <v>948</v>
      </c>
      <c r="E534" t="str">
        <f t="shared" si="8"/>
        <v>City of Pleasant Hill</v>
      </c>
      <c r="F534">
        <v>2210</v>
      </c>
      <c r="G534" t="s">
        <v>3968</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3969</v>
      </c>
      <c r="B535">
        <v>1980</v>
      </c>
      <c r="C535" t="s">
        <v>171</v>
      </c>
      <c r="D535" t="s">
        <v>950</v>
      </c>
      <c r="E535" t="str">
        <f t="shared" si="8"/>
        <v>City of Pleasanton</v>
      </c>
      <c r="F535">
        <v>2215</v>
      </c>
      <c r="G535" t="s">
        <v>3970</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3971</v>
      </c>
      <c r="B536">
        <v>1980</v>
      </c>
      <c r="C536" t="s">
        <v>171</v>
      </c>
      <c r="D536" t="s">
        <v>952</v>
      </c>
      <c r="E536" t="str">
        <f t="shared" si="8"/>
        <v>City of Plymouth</v>
      </c>
      <c r="F536">
        <v>2220</v>
      </c>
      <c r="G536" t="s">
        <v>3972</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3973</v>
      </c>
      <c r="B537">
        <v>1980</v>
      </c>
      <c r="C537" t="s">
        <v>171</v>
      </c>
      <c r="D537" t="s">
        <v>954</v>
      </c>
      <c r="E537" t="str">
        <f t="shared" si="8"/>
        <v>City of Point Arena</v>
      </c>
      <c r="F537">
        <v>2223</v>
      </c>
      <c r="G537" t="s">
        <v>3974</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3975</v>
      </c>
      <c r="B538">
        <v>1980</v>
      </c>
      <c r="C538" t="s">
        <v>171</v>
      </c>
      <c r="D538" t="s">
        <v>3976</v>
      </c>
      <c r="E538" t="str">
        <f t="shared" si="8"/>
        <v>City of Point Dume</v>
      </c>
      <c r="F538">
        <v>2224</v>
      </c>
      <c r="G538" t="s">
        <v>3977</v>
      </c>
      <c r="H538">
        <v>2438</v>
      </c>
      <c r="I538">
        <v>0</v>
      </c>
      <c r="J538">
        <v>0</v>
      </c>
      <c r="K538">
        <v>2438</v>
      </c>
      <c r="L538">
        <v>931</v>
      </c>
      <c r="M538">
        <v>718</v>
      </c>
      <c r="N538">
        <v>213</v>
      </c>
      <c r="O538">
        <v>200100</v>
      </c>
      <c r="P538">
        <v>636</v>
      </c>
      <c r="Q538">
        <v>121</v>
      </c>
      <c r="R538">
        <v>64</v>
      </c>
      <c r="S538">
        <v>220</v>
      </c>
      <c r="T538" t="s">
        <v>3976</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3978</v>
      </c>
      <c r="B539">
        <v>1980</v>
      </c>
      <c r="C539" t="s">
        <v>171</v>
      </c>
      <c r="D539" t="s">
        <v>3979</v>
      </c>
      <c r="E539" t="str">
        <f t="shared" si="8"/>
        <v>City of Point Mugu</v>
      </c>
      <c r="F539">
        <v>2226</v>
      </c>
      <c r="G539" t="s">
        <v>3980</v>
      </c>
      <c r="H539">
        <v>2701</v>
      </c>
      <c r="I539">
        <v>0</v>
      </c>
      <c r="J539">
        <v>2701</v>
      </c>
      <c r="K539">
        <v>0</v>
      </c>
      <c r="L539">
        <v>550</v>
      </c>
      <c r="M539">
        <v>0</v>
      </c>
      <c r="N539">
        <v>550</v>
      </c>
      <c r="O539">
        <v>0</v>
      </c>
      <c r="P539">
        <v>497</v>
      </c>
      <c r="Q539">
        <v>73</v>
      </c>
      <c r="R539">
        <v>1</v>
      </c>
      <c r="S539">
        <v>0</v>
      </c>
      <c r="T539" t="s">
        <v>3979</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3981</v>
      </c>
      <c r="B540">
        <v>1980</v>
      </c>
      <c r="C540" t="s">
        <v>171</v>
      </c>
      <c r="D540" t="s">
        <v>3982</v>
      </c>
      <c r="E540" t="str">
        <f t="shared" si="8"/>
        <v>City of Pollock Pines</v>
      </c>
      <c r="F540">
        <v>2229</v>
      </c>
      <c r="G540" t="s">
        <v>3983</v>
      </c>
      <c r="H540">
        <v>1941</v>
      </c>
      <c r="I540">
        <v>0</v>
      </c>
      <c r="J540">
        <v>0</v>
      </c>
      <c r="K540">
        <v>1941</v>
      </c>
      <c r="L540">
        <v>860</v>
      </c>
      <c r="M540">
        <v>581</v>
      </c>
      <c r="N540">
        <v>279</v>
      </c>
      <c r="O540">
        <v>62900</v>
      </c>
      <c r="P540">
        <v>546</v>
      </c>
      <c r="Q540">
        <v>117</v>
      </c>
      <c r="R540">
        <v>31</v>
      </c>
      <c r="S540">
        <v>361</v>
      </c>
      <c r="T540" t="s">
        <v>3982</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3984</v>
      </c>
      <c r="B541">
        <v>1980</v>
      </c>
      <c r="C541" t="s">
        <v>171</v>
      </c>
      <c r="D541" t="s">
        <v>956</v>
      </c>
      <c r="E541" t="str">
        <f t="shared" si="8"/>
        <v>City of Pomona</v>
      </c>
      <c r="F541">
        <v>2230</v>
      </c>
      <c r="G541" t="s">
        <v>3985</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3986</v>
      </c>
      <c r="B542">
        <v>1980</v>
      </c>
      <c r="C542" t="s">
        <v>171</v>
      </c>
      <c r="D542" t="s">
        <v>3987</v>
      </c>
      <c r="E542" t="str">
        <f t="shared" si="8"/>
        <v>City of Poplar-Cotton Center</v>
      </c>
      <c r="F542">
        <v>2243</v>
      </c>
      <c r="G542" t="s">
        <v>3988</v>
      </c>
      <c r="H542">
        <v>1295</v>
      </c>
      <c r="I542">
        <v>0</v>
      </c>
      <c r="J542">
        <v>0</v>
      </c>
      <c r="K542">
        <v>1295</v>
      </c>
      <c r="L542">
        <v>389</v>
      </c>
      <c r="M542">
        <v>234</v>
      </c>
      <c r="N542">
        <v>155</v>
      </c>
      <c r="O542">
        <v>20800</v>
      </c>
      <c r="P542">
        <v>354</v>
      </c>
      <c r="Q542">
        <v>54</v>
      </c>
      <c r="R542">
        <v>0</v>
      </c>
      <c r="S542">
        <v>30</v>
      </c>
      <c r="T542" t="s">
        <v>3987</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3989</v>
      </c>
      <c r="B543">
        <v>1980</v>
      </c>
      <c r="C543" t="s">
        <v>171</v>
      </c>
      <c r="D543" t="s">
        <v>960</v>
      </c>
      <c r="E543" t="str">
        <f t="shared" si="8"/>
        <v>City of Porterville</v>
      </c>
      <c r="F543">
        <v>2245</v>
      </c>
      <c r="G543" t="s">
        <v>3990</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3991</v>
      </c>
      <c r="B544">
        <v>1980</v>
      </c>
      <c r="C544" t="s">
        <v>171</v>
      </c>
      <c r="D544" t="s">
        <v>958</v>
      </c>
      <c r="E544" t="str">
        <f t="shared" si="8"/>
        <v>City of Port Hueneme</v>
      </c>
      <c r="F544">
        <v>2250</v>
      </c>
      <c r="G544" t="s">
        <v>3992</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3993</v>
      </c>
      <c r="B545">
        <v>1980</v>
      </c>
      <c r="C545" t="s">
        <v>171</v>
      </c>
      <c r="D545" t="s">
        <v>962</v>
      </c>
      <c r="E545" t="str">
        <f t="shared" si="8"/>
        <v>City of Portola</v>
      </c>
      <c r="F545">
        <v>2255</v>
      </c>
      <c r="G545" t="s">
        <v>3994</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3995</v>
      </c>
      <c r="B546">
        <v>1980</v>
      </c>
      <c r="C546" t="s">
        <v>171</v>
      </c>
      <c r="D546" t="s">
        <v>964</v>
      </c>
      <c r="E546" t="str">
        <f t="shared" si="8"/>
        <v>City of Portola Valley</v>
      </c>
      <c r="F546">
        <v>2257</v>
      </c>
      <c r="G546" t="s">
        <v>3996</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3997</v>
      </c>
      <c r="B547">
        <v>1980</v>
      </c>
      <c r="C547" t="s">
        <v>171</v>
      </c>
      <c r="D547" t="s">
        <v>966</v>
      </c>
      <c r="E547" t="str">
        <f t="shared" si="8"/>
        <v>City of Poway</v>
      </c>
      <c r="F547">
        <v>2260</v>
      </c>
      <c r="G547" t="s">
        <v>3998</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3999</v>
      </c>
      <c r="B548">
        <v>1980</v>
      </c>
      <c r="C548" t="s">
        <v>171</v>
      </c>
      <c r="D548" t="s">
        <v>4000</v>
      </c>
      <c r="E548" t="str">
        <f t="shared" si="8"/>
        <v>City of Project City</v>
      </c>
      <c r="F548">
        <v>2262</v>
      </c>
      <c r="G548" t="s">
        <v>4001</v>
      </c>
      <c r="H548">
        <v>1657</v>
      </c>
      <c r="I548">
        <v>1657</v>
      </c>
      <c r="J548">
        <v>0</v>
      </c>
      <c r="K548">
        <v>0</v>
      </c>
      <c r="L548">
        <v>645</v>
      </c>
      <c r="M548">
        <v>387</v>
      </c>
      <c r="N548">
        <v>258</v>
      </c>
      <c r="O548">
        <v>41400</v>
      </c>
      <c r="P548">
        <v>519</v>
      </c>
      <c r="Q548">
        <v>113</v>
      </c>
      <c r="R548">
        <v>13</v>
      </c>
      <c r="S548">
        <v>84</v>
      </c>
      <c r="T548" t="s">
        <v>4000</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4002</v>
      </c>
      <c r="B549">
        <v>1980</v>
      </c>
      <c r="C549" t="s">
        <v>171</v>
      </c>
      <c r="D549" t="s">
        <v>4003</v>
      </c>
      <c r="E549" t="str">
        <f t="shared" si="8"/>
        <v>City of Quartz Hill</v>
      </c>
      <c r="F549">
        <v>2265</v>
      </c>
      <c r="G549" t="s">
        <v>4004</v>
      </c>
      <c r="H549">
        <v>7421</v>
      </c>
      <c r="I549">
        <v>7421</v>
      </c>
      <c r="J549">
        <v>0</v>
      </c>
      <c r="K549">
        <v>0</v>
      </c>
      <c r="L549">
        <v>2490</v>
      </c>
      <c r="M549">
        <v>2010</v>
      </c>
      <c r="N549">
        <v>480</v>
      </c>
      <c r="O549">
        <v>74800</v>
      </c>
      <c r="P549">
        <v>2148</v>
      </c>
      <c r="Q549">
        <v>119</v>
      </c>
      <c r="R549">
        <v>99</v>
      </c>
      <c r="S549">
        <v>284</v>
      </c>
      <c r="T549" t="s">
        <v>4003</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4005</v>
      </c>
      <c r="B550">
        <v>1980</v>
      </c>
      <c r="C550" t="s">
        <v>171</v>
      </c>
      <c r="D550" t="s">
        <v>4006</v>
      </c>
      <c r="E550" t="str">
        <f t="shared" si="8"/>
        <v>City of Quincy-East Quincy</v>
      </c>
      <c r="F550">
        <v>2270</v>
      </c>
      <c r="G550" t="s">
        <v>4007</v>
      </c>
      <c r="H550">
        <v>4451</v>
      </c>
      <c r="I550">
        <v>0</v>
      </c>
      <c r="J550">
        <v>4451</v>
      </c>
      <c r="K550">
        <v>0</v>
      </c>
      <c r="L550">
        <v>1660</v>
      </c>
      <c r="M550">
        <v>1027</v>
      </c>
      <c r="N550">
        <v>633</v>
      </c>
      <c r="O550">
        <v>64800</v>
      </c>
      <c r="P550">
        <v>1135</v>
      </c>
      <c r="Q550">
        <v>284</v>
      </c>
      <c r="R550">
        <v>59</v>
      </c>
      <c r="S550">
        <v>322</v>
      </c>
      <c r="T550" t="s">
        <v>4006</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4008</v>
      </c>
      <c r="B551">
        <v>1980</v>
      </c>
      <c r="C551" t="s">
        <v>171</v>
      </c>
      <c r="D551" t="s">
        <v>4009</v>
      </c>
      <c r="E551" t="str">
        <f t="shared" si="8"/>
        <v>City of Rainbow</v>
      </c>
      <c r="F551">
        <v>2273</v>
      </c>
      <c r="G551" t="s">
        <v>4010</v>
      </c>
      <c r="H551">
        <v>1092</v>
      </c>
      <c r="I551">
        <v>0</v>
      </c>
      <c r="J551">
        <v>0</v>
      </c>
      <c r="K551">
        <v>1092</v>
      </c>
      <c r="L551">
        <v>245</v>
      </c>
      <c r="M551">
        <v>155</v>
      </c>
      <c r="N551">
        <v>90</v>
      </c>
      <c r="O551">
        <v>96100</v>
      </c>
      <c r="P551">
        <v>228</v>
      </c>
      <c r="Q551">
        <v>29</v>
      </c>
      <c r="R551">
        <v>3</v>
      </c>
      <c r="S551">
        <v>11</v>
      </c>
      <c r="T551" t="s">
        <v>4009</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4011</v>
      </c>
      <c r="B552">
        <v>1980</v>
      </c>
      <c r="C552" t="s">
        <v>171</v>
      </c>
      <c r="D552" t="s">
        <v>4012</v>
      </c>
      <c r="E552" t="str">
        <f t="shared" si="8"/>
        <v>City of Ramona</v>
      </c>
      <c r="F552">
        <v>2275</v>
      </c>
      <c r="G552" t="s">
        <v>4013</v>
      </c>
      <c r="H552">
        <v>8173</v>
      </c>
      <c r="I552">
        <v>0</v>
      </c>
      <c r="J552">
        <v>8173</v>
      </c>
      <c r="K552">
        <v>0</v>
      </c>
      <c r="L552">
        <v>2671</v>
      </c>
      <c r="M552">
        <v>1918</v>
      </c>
      <c r="N552">
        <v>753</v>
      </c>
      <c r="O552">
        <v>87200</v>
      </c>
      <c r="P552">
        <v>2263</v>
      </c>
      <c r="Q552">
        <v>199</v>
      </c>
      <c r="R552">
        <v>152</v>
      </c>
      <c r="S552">
        <v>203</v>
      </c>
      <c r="T552" t="s">
        <v>4012</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4014</v>
      </c>
      <c r="B553">
        <v>1980</v>
      </c>
      <c r="C553" t="s">
        <v>171</v>
      </c>
      <c r="D553" t="s">
        <v>968</v>
      </c>
      <c r="E553" t="str">
        <f t="shared" si="8"/>
        <v>City of Rancho Cordova</v>
      </c>
      <c r="F553">
        <v>2277</v>
      </c>
      <c r="G553" t="s">
        <v>4015</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4016</v>
      </c>
      <c r="B554">
        <v>1980</v>
      </c>
      <c r="C554" t="s">
        <v>171</v>
      </c>
      <c r="D554" t="s">
        <v>970</v>
      </c>
      <c r="E554" t="str">
        <f t="shared" si="8"/>
        <v>City of Rancho Cucamonga</v>
      </c>
      <c r="F554">
        <v>2278</v>
      </c>
      <c r="G554" t="s">
        <v>4017</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4018</v>
      </c>
      <c r="B555">
        <v>1980</v>
      </c>
      <c r="C555" t="s">
        <v>171</v>
      </c>
      <c r="D555" t="s">
        <v>972</v>
      </c>
      <c r="E555" t="str">
        <f t="shared" si="8"/>
        <v>City of Rancho Mirage</v>
      </c>
      <c r="F555">
        <v>2281</v>
      </c>
      <c r="G555" t="s">
        <v>4019</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4020</v>
      </c>
      <c r="B556">
        <v>1980</v>
      </c>
      <c r="C556" t="s">
        <v>171</v>
      </c>
      <c r="D556" t="s">
        <v>974</v>
      </c>
      <c r="E556" t="str">
        <f t="shared" si="8"/>
        <v>City of Rancho Palos Verdes</v>
      </c>
      <c r="F556">
        <v>2284</v>
      </c>
      <c r="G556" t="s">
        <v>4021</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4022</v>
      </c>
      <c r="B557">
        <v>1980</v>
      </c>
      <c r="C557" t="s">
        <v>171</v>
      </c>
      <c r="D557" t="s">
        <v>4023</v>
      </c>
      <c r="E557" t="str">
        <f t="shared" si="8"/>
        <v>City of Rancho Santa Fe</v>
      </c>
      <c r="F557">
        <v>2287</v>
      </c>
      <c r="G557" t="s">
        <v>4024</v>
      </c>
      <c r="H557">
        <v>4014</v>
      </c>
      <c r="I557">
        <v>0</v>
      </c>
      <c r="J557">
        <v>4014</v>
      </c>
      <c r="K557">
        <v>0</v>
      </c>
      <c r="L557">
        <v>1398</v>
      </c>
      <c r="M557">
        <v>1286</v>
      </c>
      <c r="N557">
        <v>112</v>
      </c>
      <c r="O557">
        <v>200100</v>
      </c>
      <c r="P557">
        <v>1486</v>
      </c>
      <c r="Q557">
        <v>46</v>
      </c>
      <c r="R557">
        <v>1</v>
      </c>
      <c r="S557">
        <v>4</v>
      </c>
      <c r="T557" t="s">
        <v>4023</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4025</v>
      </c>
      <c r="B558">
        <v>1980</v>
      </c>
      <c r="C558" t="s">
        <v>171</v>
      </c>
      <c r="D558" t="s">
        <v>978</v>
      </c>
      <c r="E558" t="str">
        <f t="shared" si="8"/>
        <v>City of Red Bluff</v>
      </c>
      <c r="F558">
        <v>2288</v>
      </c>
      <c r="G558" t="s">
        <v>4026</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4027</v>
      </c>
      <c r="B559">
        <v>1980</v>
      </c>
      <c r="C559" t="s">
        <v>171</v>
      </c>
      <c r="D559" t="s">
        <v>980</v>
      </c>
      <c r="E559" t="str">
        <f t="shared" si="8"/>
        <v>City of Redding</v>
      </c>
      <c r="F559">
        <v>2290</v>
      </c>
      <c r="G559" t="s">
        <v>4028</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4029</v>
      </c>
      <c r="B560">
        <v>1980</v>
      </c>
      <c r="C560" t="s">
        <v>171</v>
      </c>
      <c r="D560" t="s">
        <v>982</v>
      </c>
      <c r="E560" t="str">
        <f t="shared" si="8"/>
        <v>City of Redlands</v>
      </c>
      <c r="F560">
        <v>2295</v>
      </c>
      <c r="G560" t="s">
        <v>4030</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4031</v>
      </c>
      <c r="B561">
        <v>1980</v>
      </c>
      <c r="C561" t="s">
        <v>171</v>
      </c>
      <c r="D561" t="s">
        <v>984</v>
      </c>
      <c r="E561" t="str">
        <f t="shared" si="8"/>
        <v>City of Redondo Beach</v>
      </c>
      <c r="F561">
        <v>2300</v>
      </c>
      <c r="G561" t="s">
        <v>4032</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4033</v>
      </c>
      <c r="B562">
        <v>1980</v>
      </c>
      <c r="C562" t="s">
        <v>171</v>
      </c>
      <c r="D562" t="s">
        <v>4034</v>
      </c>
      <c r="E562" t="str">
        <f t="shared" si="8"/>
        <v>City of Redway</v>
      </c>
      <c r="F562">
        <v>2303</v>
      </c>
      <c r="G562" t="s">
        <v>4035</v>
      </c>
      <c r="H562">
        <v>1094</v>
      </c>
      <c r="I562">
        <v>0</v>
      </c>
      <c r="J562">
        <v>0</v>
      </c>
      <c r="K562">
        <v>1094</v>
      </c>
      <c r="L562">
        <v>444</v>
      </c>
      <c r="M562">
        <v>303</v>
      </c>
      <c r="N562">
        <v>141</v>
      </c>
      <c r="O562">
        <v>58300</v>
      </c>
      <c r="P562">
        <v>371</v>
      </c>
      <c r="Q562">
        <v>32</v>
      </c>
      <c r="R562">
        <v>1</v>
      </c>
      <c r="S562">
        <v>68</v>
      </c>
      <c r="T562" t="s">
        <v>4034</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4036</v>
      </c>
      <c r="B563">
        <v>1980</v>
      </c>
      <c r="C563" t="s">
        <v>171</v>
      </c>
      <c r="D563" t="s">
        <v>986</v>
      </c>
      <c r="E563" t="str">
        <f t="shared" si="8"/>
        <v>City of Redwood City</v>
      </c>
      <c r="F563">
        <v>2305</v>
      </c>
      <c r="G563" t="s">
        <v>4037</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4038</v>
      </c>
      <c r="B564">
        <v>1980</v>
      </c>
      <c r="C564" t="s">
        <v>171</v>
      </c>
      <c r="D564" t="s">
        <v>988</v>
      </c>
      <c r="E564" t="str">
        <f t="shared" si="8"/>
        <v>City of Reedley</v>
      </c>
      <c r="F564">
        <v>2315</v>
      </c>
      <c r="G564" t="s">
        <v>4039</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4040</v>
      </c>
      <c r="B565">
        <v>1980</v>
      </c>
      <c r="C565" t="s">
        <v>171</v>
      </c>
      <c r="D565" t="s">
        <v>990</v>
      </c>
      <c r="E565" t="str">
        <f t="shared" si="8"/>
        <v>City of Rialto</v>
      </c>
      <c r="F565">
        <v>2320</v>
      </c>
      <c r="G565" t="s">
        <v>4041</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4042</v>
      </c>
      <c r="B566">
        <v>1980</v>
      </c>
      <c r="C566" t="s">
        <v>171</v>
      </c>
      <c r="D566" t="s">
        <v>4043</v>
      </c>
      <c r="E566" t="str">
        <f t="shared" si="8"/>
        <v>City of Richgrove</v>
      </c>
      <c r="F566">
        <v>2325</v>
      </c>
      <c r="G566" t="s">
        <v>4044</v>
      </c>
      <c r="H566">
        <v>1398</v>
      </c>
      <c r="I566">
        <v>0</v>
      </c>
      <c r="J566">
        <v>0</v>
      </c>
      <c r="K566">
        <v>1398</v>
      </c>
      <c r="L566">
        <v>333</v>
      </c>
      <c r="M566">
        <v>190</v>
      </c>
      <c r="N566">
        <v>143</v>
      </c>
      <c r="O566">
        <v>22300</v>
      </c>
      <c r="P566">
        <v>232</v>
      </c>
      <c r="Q566">
        <v>100</v>
      </c>
      <c r="R566">
        <v>12</v>
      </c>
      <c r="S566">
        <v>27</v>
      </c>
      <c r="T566" t="s">
        <v>4043</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4045</v>
      </c>
      <c r="B567">
        <v>1980</v>
      </c>
      <c r="C567" t="s">
        <v>171</v>
      </c>
      <c r="D567" t="s">
        <v>992</v>
      </c>
      <c r="E567" t="str">
        <f t="shared" si="8"/>
        <v>City of Richmond</v>
      </c>
      <c r="F567">
        <v>2330</v>
      </c>
      <c r="G567" t="s">
        <v>4046</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4047</v>
      </c>
      <c r="B568">
        <v>1980</v>
      </c>
      <c r="C568" t="s">
        <v>171</v>
      </c>
      <c r="D568" t="s">
        <v>994</v>
      </c>
      <c r="E568" t="str">
        <f t="shared" si="8"/>
        <v>City of Ridgecrest</v>
      </c>
      <c r="F568">
        <v>2335</v>
      </c>
      <c r="G568" t="s">
        <v>4048</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4049</v>
      </c>
      <c r="B569">
        <v>1980</v>
      </c>
      <c r="C569" t="s">
        <v>171</v>
      </c>
      <c r="D569" t="s">
        <v>996</v>
      </c>
      <c r="E569" t="str">
        <f t="shared" si="8"/>
        <v>City of Rio Dell</v>
      </c>
      <c r="F569">
        <v>2337</v>
      </c>
      <c r="G569" t="s">
        <v>4050</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4051</v>
      </c>
      <c r="B570">
        <v>1980</v>
      </c>
      <c r="C570" t="s">
        <v>171</v>
      </c>
      <c r="D570" t="s">
        <v>4052</v>
      </c>
      <c r="E570" t="str">
        <f t="shared" si="8"/>
        <v>City of Rio Del Mar</v>
      </c>
      <c r="F570">
        <v>2340</v>
      </c>
      <c r="G570" t="s">
        <v>4053</v>
      </c>
      <c r="H570">
        <v>7067</v>
      </c>
      <c r="I570">
        <v>7067</v>
      </c>
      <c r="J570">
        <v>0</v>
      </c>
      <c r="K570">
        <v>0</v>
      </c>
      <c r="L570">
        <v>2819</v>
      </c>
      <c r="M570">
        <v>1974</v>
      </c>
      <c r="N570">
        <v>845</v>
      </c>
      <c r="O570">
        <v>135200</v>
      </c>
      <c r="P570">
        <v>3161</v>
      </c>
      <c r="Q570">
        <v>173</v>
      </c>
      <c r="R570">
        <v>33</v>
      </c>
      <c r="S570">
        <v>1</v>
      </c>
      <c r="T570" t="s">
        <v>4052</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4054</v>
      </c>
      <c r="B571">
        <v>1980</v>
      </c>
      <c r="C571" t="s">
        <v>171</v>
      </c>
      <c r="D571" t="s">
        <v>4055</v>
      </c>
      <c r="E571" t="str">
        <f t="shared" si="8"/>
        <v>City of Rio Linda</v>
      </c>
      <c r="F571">
        <v>2345</v>
      </c>
      <c r="G571" t="s">
        <v>4056</v>
      </c>
      <c r="H571">
        <v>7359</v>
      </c>
      <c r="I571">
        <v>7359</v>
      </c>
      <c r="J571">
        <v>0</v>
      </c>
      <c r="K571">
        <v>0</v>
      </c>
      <c r="L571">
        <v>2354</v>
      </c>
      <c r="M571">
        <v>1834</v>
      </c>
      <c r="N571">
        <v>520</v>
      </c>
      <c r="O571">
        <v>47000</v>
      </c>
      <c r="P571">
        <v>2249</v>
      </c>
      <c r="Q571">
        <v>134</v>
      </c>
      <c r="R571">
        <v>24</v>
      </c>
      <c r="S571">
        <v>52</v>
      </c>
      <c r="T571" t="s">
        <v>4055</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4057</v>
      </c>
      <c r="B572">
        <v>1980</v>
      </c>
      <c r="C572" t="s">
        <v>171</v>
      </c>
      <c r="D572" t="s">
        <v>998</v>
      </c>
      <c r="E572" t="str">
        <f t="shared" si="8"/>
        <v>City of Rio Vista</v>
      </c>
      <c r="F572">
        <v>2350</v>
      </c>
      <c r="G572" t="s">
        <v>4058</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4059</v>
      </c>
      <c r="B573">
        <v>1980</v>
      </c>
      <c r="C573" t="s">
        <v>171</v>
      </c>
      <c r="D573" t="s">
        <v>1000</v>
      </c>
      <c r="E573" t="str">
        <f t="shared" si="8"/>
        <v>City of Ripon</v>
      </c>
      <c r="F573">
        <v>2355</v>
      </c>
      <c r="G573" t="s">
        <v>4060</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4061</v>
      </c>
      <c r="B574">
        <v>1980</v>
      </c>
      <c r="C574" t="s">
        <v>171</v>
      </c>
      <c r="D574" t="s">
        <v>1002</v>
      </c>
      <c r="E574" t="str">
        <f t="shared" si="8"/>
        <v>City of Riverbank</v>
      </c>
      <c r="F574">
        <v>2360</v>
      </c>
      <c r="G574" t="s">
        <v>4062</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4063</v>
      </c>
      <c r="B575">
        <v>1980</v>
      </c>
      <c r="C575" t="s">
        <v>171</v>
      </c>
      <c r="D575" t="s">
        <v>4064</v>
      </c>
      <c r="E575" t="str">
        <f t="shared" si="8"/>
        <v>City of Riverdale</v>
      </c>
      <c r="F575">
        <v>2365</v>
      </c>
      <c r="G575" t="s">
        <v>4065</v>
      </c>
      <c r="H575">
        <v>1866</v>
      </c>
      <c r="I575">
        <v>0</v>
      </c>
      <c r="J575">
        <v>0</v>
      </c>
      <c r="K575">
        <v>1866</v>
      </c>
      <c r="L575">
        <v>634</v>
      </c>
      <c r="M575">
        <v>416</v>
      </c>
      <c r="N575">
        <v>218</v>
      </c>
      <c r="O575">
        <v>43600</v>
      </c>
      <c r="P575">
        <v>589</v>
      </c>
      <c r="Q575">
        <v>52</v>
      </c>
      <c r="R575">
        <v>8</v>
      </c>
      <c r="S575">
        <v>9</v>
      </c>
      <c r="T575" t="s">
        <v>4064</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4066</v>
      </c>
      <c r="B576">
        <v>1980</v>
      </c>
      <c r="C576" t="s">
        <v>171</v>
      </c>
      <c r="D576" t="s">
        <v>1004</v>
      </c>
      <c r="E576" t="str">
        <f t="shared" si="8"/>
        <v>City of Riverside</v>
      </c>
      <c r="F576">
        <v>2370</v>
      </c>
      <c r="G576" t="s">
        <v>4067</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4068</v>
      </c>
      <c r="B577">
        <v>1980</v>
      </c>
      <c r="C577" t="s">
        <v>171</v>
      </c>
      <c r="D577" t="s">
        <v>1006</v>
      </c>
      <c r="E577" t="str">
        <f t="shared" si="8"/>
        <v>City of Rocklin</v>
      </c>
      <c r="F577">
        <v>2375</v>
      </c>
      <c r="G577" t="s">
        <v>4069</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4070</v>
      </c>
      <c r="B578">
        <v>1980</v>
      </c>
      <c r="C578" t="s">
        <v>171</v>
      </c>
      <c r="D578" t="s">
        <v>4071</v>
      </c>
      <c r="E578" t="str">
        <f t="shared" si="8"/>
        <v>City of Rodeo</v>
      </c>
      <c r="F578">
        <v>2376</v>
      </c>
      <c r="G578" t="s">
        <v>4072</v>
      </c>
      <c r="H578">
        <v>8286</v>
      </c>
      <c r="I578">
        <v>8286</v>
      </c>
      <c r="J578">
        <v>0</v>
      </c>
      <c r="K578">
        <v>0</v>
      </c>
      <c r="L578">
        <v>2822</v>
      </c>
      <c r="M578">
        <v>1960</v>
      </c>
      <c r="N578">
        <v>862</v>
      </c>
      <c r="O578">
        <v>87600</v>
      </c>
      <c r="P578">
        <v>2630</v>
      </c>
      <c r="Q578">
        <v>242</v>
      </c>
      <c r="R578">
        <v>32</v>
      </c>
      <c r="S578">
        <v>26</v>
      </c>
      <c r="T578" t="s">
        <v>4071</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4073</v>
      </c>
      <c r="B579">
        <v>1980</v>
      </c>
      <c r="C579" t="s">
        <v>171</v>
      </c>
      <c r="D579" t="s">
        <v>1008</v>
      </c>
      <c r="E579" t="str">
        <f t="shared" si="8"/>
        <v>City of Rohnert Park</v>
      </c>
      <c r="F579">
        <v>2377</v>
      </c>
      <c r="G579" t="s">
        <v>4074</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4075</v>
      </c>
      <c r="B580">
        <v>1980</v>
      </c>
      <c r="C580" t="s">
        <v>171</v>
      </c>
      <c r="D580" t="s">
        <v>4076</v>
      </c>
      <c r="E580" t="str">
        <f t="shared" si="8"/>
        <v>City of Rolling Hills</v>
      </c>
      <c r="F580">
        <v>2385</v>
      </c>
      <c r="G580" t="s">
        <v>4077</v>
      </c>
      <c r="H580">
        <v>2049</v>
      </c>
      <c r="I580">
        <v>2049</v>
      </c>
      <c r="J580">
        <v>0</v>
      </c>
      <c r="K580">
        <v>0</v>
      </c>
      <c r="L580">
        <v>629</v>
      </c>
      <c r="M580">
        <v>617</v>
      </c>
      <c r="N580">
        <v>12</v>
      </c>
      <c r="O580">
        <v>200100</v>
      </c>
      <c r="P580">
        <v>638</v>
      </c>
      <c r="Q580">
        <v>10</v>
      </c>
      <c r="R580">
        <v>0</v>
      </c>
      <c r="S580">
        <v>0</v>
      </c>
      <c r="T580" t="s">
        <v>4076</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4078</v>
      </c>
      <c r="B581">
        <v>1980</v>
      </c>
      <c r="C581" t="s">
        <v>171</v>
      </c>
      <c r="D581" t="s">
        <v>4079</v>
      </c>
      <c r="E581" t="str">
        <f t="shared" ref="E581:E644" si="9">_xlfn.CONCAT("City of ",D581)</f>
        <v>City of Rolling Hills Estates</v>
      </c>
      <c r="F581">
        <v>2390</v>
      </c>
      <c r="G581" t="s">
        <v>4080</v>
      </c>
      <c r="H581">
        <v>7701</v>
      </c>
      <c r="I581">
        <v>7701</v>
      </c>
      <c r="J581">
        <v>0</v>
      </c>
      <c r="K581">
        <v>0</v>
      </c>
      <c r="L581">
        <v>2547</v>
      </c>
      <c r="M581">
        <v>2355</v>
      </c>
      <c r="N581">
        <v>192</v>
      </c>
      <c r="O581">
        <v>200100</v>
      </c>
      <c r="P581">
        <v>2582</v>
      </c>
      <c r="Q581">
        <v>23</v>
      </c>
      <c r="R581">
        <v>6</v>
      </c>
      <c r="S581">
        <v>1</v>
      </c>
      <c r="T581" t="s">
        <v>4079</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4081</v>
      </c>
      <c r="B582">
        <v>1980</v>
      </c>
      <c r="C582" t="s">
        <v>171</v>
      </c>
      <c r="D582" t="s">
        <v>4082</v>
      </c>
      <c r="E582" t="str">
        <f t="shared" si="9"/>
        <v>City of Romoland</v>
      </c>
      <c r="F582">
        <v>2391</v>
      </c>
      <c r="G582" t="s">
        <v>4083</v>
      </c>
      <c r="H582">
        <v>1349</v>
      </c>
      <c r="I582">
        <v>0</v>
      </c>
      <c r="J582">
        <v>0</v>
      </c>
      <c r="K582">
        <v>1349</v>
      </c>
      <c r="L582">
        <v>519</v>
      </c>
      <c r="M582">
        <v>427</v>
      </c>
      <c r="N582">
        <v>92</v>
      </c>
      <c r="O582">
        <v>43600</v>
      </c>
      <c r="P582">
        <v>295</v>
      </c>
      <c r="Q582">
        <v>28</v>
      </c>
      <c r="R582">
        <v>7</v>
      </c>
      <c r="S582">
        <v>248</v>
      </c>
      <c r="T582" t="s">
        <v>4082</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4084</v>
      </c>
      <c r="B583">
        <v>1980</v>
      </c>
      <c r="C583" t="s">
        <v>171</v>
      </c>
      <c r="D583" t="s">
        <v>4085</v>
      </c>
      <c r="E583" t="str">
        <f t="shared" si="9"/>
        <v>City of Rosamond</v>
      </c>
      <c r="F583">
        <v>2392</v>
      </c>
      <c r="G583" t="s">
        <v>4086</v>
      </c>
      <c r="H583">
        <v>2869</v>
      </c>
      <c r="I583">
        <v>0</v>
      </c>
      <c r="J583">
        <v>2869</v>
      </c>
      <c r="K583">
        <v>0</v>
      </c>
      <c r="L583">
        <v>1100</v>
      </c>
      <c r="M583">
        <v>675</v>
      </c>
      <c r="N583">
        <v>425</v>
      </c>
      <c r="O583">
        <v>45800</v>
      </c>
      <c r="P583">
        <v>827</v>
      </c>
      <c r="Q583">
        <v>83</v>
      </c>
      <c r="R583">
        <v>104</v>
      </c>
      <c r="S583">
        <v>306</v>
      </c>
      <c r="T583" t="s">
        <v>4085</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4087</v>
      </c>
      <c r="B584">
        <v>1980</v>
      </c>
      <c r="C584" t="s">
        <v>171</v>
      </c>
      <c r="D584" t="s">
        <v>4088</v>
      </c>
      <c r="E584" t="str">
        <f t="shared" si="9"/>
        <v>City of Roseland</v>
      </c>
      <c r="F584">
        <v>2395</v>
      </c>
      <c r="G584" t="s">
        <v>4089</v>
      </c>
      <c r="H584">
        <v>7915</v>
      </c>
      <c r="I584">
        <v>7915</v>
      </c>
      <c r="J584">
        <v>0</v>
      </c>
      <c r="K584">
        <v>0</v>
      </c>
      <c r="L584">
        <v>2838</v>
      </c>
      <c r="M584">
        <v>1380</v>
      </c>
      <c r="N584">
        <v>1458</v>
      </c>
      <c r="O584">
        <v>64500</v>
      </c>
      <c r="P584">
        <v>2208</v>
      </c>
      <c r="Q584">
        <v>411</v>
      </c>
      <c r="R584">
        <v>230</v>
      </c>
      <c r="S584">
        <v>51</v>
      </c>
      <c r="T584" t="s">
        <v>4088</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4090</v>
      </c>
      <c r="B585">
        <v>1980</v>
      </c>
      <c r="C585" t="s">
        <v>171</v>
      </c>
      <c r="D585" t="s">
        <v>1010</v>
      </c>
      <c r="E585" t="str">
        <f t="shared" si="9"/>
        <v>City of Rosemead</v>
      </c>
      <c r="F585">
        <v>2400</v>
      </c>
      <c r="G585" t="s">
        <v>4091</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4092</v>
      </c>
      <c r="B586">
        <v>1980</v>
      </c>
      <c r="C586" t="s">
        <v>171</v>
      </c>
      <c r="D586" t="s">
        <v>4093</v>
      </c>
      <c r="E586" t="str">
        <f t="shared" si="9"/>
        <v>City of Rosemont</v>
      </c>
      <c r="F586">
        <v>2402</v>
      </c>
      <c r="G586" t="s">
        <v>4094</v>
      </c>
      <c r="H586">
        <v>18888</v>
      </c>
      <c r="I586">
        <v>18888</v>
      </c>
      <c r="J586">
        <v>0</v>
      </c>
      <c r="K586">
        <v>0</v>
      </c>
      <c r="L586">
        <v>6505</v>
      </c>
      <c r="M586">
        <v>4535</v>
      </c>
      <c r="N586">
        <v>1970</v>
      </c>
      <c r="O586">
        <v>67200</v>
      </c>
      <c r="P586">
        <v>5707</v>
      </c>
      <c r="Q586">
        <v>899</v>
      </c>
      <c r="R586">
        <v>452</v>
      </c>
      <c r="S586">
        <v>2</v>
      </c>
      <c r="T586" t="s">
        <v>4093</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4095</v>
      </c>
      <c r="B587">
        <v>1980</v>
      </c>
      <c r="C587" t="s">
        <v>171</v>
      </c>
      <c r="D587" t="s">
        <v>1012</v>
      </c>
      <c r="E587" t="str">
        <f t="shared" si="9"/>
        <v>City of Roseville</v>
      </c>
      <c r="F587">
        <v>2405</v>
      </c>
      <c r="G587" t="s">
        <v>4096</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4097</v>
      </c>
      <c r="B588">
        <v>1980</v>
      </c>
      <c r="C588" t="s">
        <v>171</v>
      </c>
      <c r="D588" t="s">
        <v>1014</v>
      </c>
      <c r="E588" t="str">
        <f t="shared" si="9"/>
        <v>City of Ross</v>
      </c>
      <c r="F588">
        <v>2410</v>
      </c>
      <c r="G588" t="s">
        <v>4098</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4099</v>
      </c>
      <c r="B589">
        <v>1980</v>
      </c>
      <c r="C589" t="s">
        <v>171</v>
      </c>
      <c r="D589" t="s">
        <v>4100</v>
      </c>
      <c r="E589" t="str">
        <f t="shared" si="9"/>
        <v>City of Rossmoor</v>
      </c>
      <c r="F589">
        <v>2411</v>
      </c>
      <c r="G589" t="s">
        <v>4101</v>
      </c>
      <c r="H589">
        <v>10457</v>
      </c>
      <c r="I589">
        <v>10457</v>
      </c>
      <c r="J589">
        <v>0</v>
      </c>
      <c r="K589">
        <v>0</v>
      </c>
      <c r="L589">
        <v>3608</v>
      </c>
      <c r="M589">
        <v>3206</v>
      </c>
      <c r="N589">
        <v>402</v>
      </c>
      <c r="O589">
        <v>127400</v>
      </c>
      <c r="P589">
        <v>3437</v>
      </c>
      <c r="Q589">
        <v>32</v>
      </c>
      <c r="R589">
        <v>188</v>
      </c>
      <c r="S589">
        <v>0</v>
      </c>
      <c r="T589" t="s">
        <v>4100</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4102</v>
      </c>
      <c r="B590">
        <v>1980</v>
      </c>
      <c r="C590" t="s">
        <v>171</v>
      </c>
      <c r="D590" t="s">
        <v>4103</v>
      </c>
      <c r="E590" t="str">
        <f t="shared" si="9"/>
        <v>City of Rowland Heights</v>
      </c>
      <c r="F590">
        <v>2412</v>
      </c>
      <c r="G590" t="s">
        <v>4104</v>
      </c>
      <c r="H590">
        <v>28252</v>
      </c>
      <c r="I590">
        <v>28252</v>
      </c>
      <c r="J590">
        <v>0</v>
      </c>
      <c r="K590">
        <v>0</v>
      </c>
      <c r="L590">
        <v>8753</v>
      </c>
      <c r="M590">
        <v>5970</v>
      </c>
      <c r="N590">
        <v>2783</v>
      </c>
      <c r="O590">
        <v>84300</v>
      </c>
      <c r="P590">
        <v>6433</v>
      </c>
      <c r="Q590">
        <v>975</v>
      </c>
      <c r="R590">
        <v>1046</v>
      </c>
      <c r="S590">
        <v>525</v>
      </c>
      <c r="T590" t="s">
        <v>4103</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4105</v>
      </c>
      <c r="B591">
        <v>1980</v>
      </c>
      <c r="C591" t="s">
        <v>171</v>
      </c>
      <c r="D591" t="s">
        <v>4106</v>
      </c>
      <c r="E591" t="str">
        <f t="shared" si="9"/>
        <v>City of Rubidoux</v>
      </c>
      <c r="F591">
        <v>2414</v>
      </c>
      <c r="G591" t="s">
        <v>4107</v>
      </c>
      <c r="H591">
        <v>16763</v>
      </c>
      <c r="I591">
        <v>16763</v>
      </c>
      <c r="J591">
        <v>0</v>
      </c>
      <c r="K591">
        <v>0</v>
      </c>
      <c r="L591">
        <v>5751</v>
      </c>
      <c r="M591">
        <v>4050</v>
      </c>
      <c r="N591">
        <v>1701</v>
      </c>
      <c r="O591">
        <v>63200</v>
      </c>
      <c r="P591">
        <v>4411</v>
      </c>
      <c r="Q591">
        <v>412</v>
      </c>
      <c r="R591">
        <v>349</v>
      </c>
      <c r="S591">
        <v>1005</v>
      </c>
      <c r="T591" t="s">
        <v>4106</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4108</v>
      </c>
      <c r="B592">
        <v>1980</v>
      </c>
      <c r="C592" t="s">
        <v>171</v>
      </c>
      <c r="D592" t="s">
        <v>1016</v>
      </c>
      <c r="E592" t="str">
        <f t="shared" si="9"/>
        <v>City of Sacramento</v>
      </c>
      <c r="F592">
        <v>2420</v>
      </c>
      <c r="G592" t="s">
        <v>4109</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4110</v>
      </c>
      <c r="B593">
        <v>1980</v>
      </c>
      <c r="C593" t="s">
        <v>171</v>
      </c>
      <c r="D593" t="s">
        <v>1132</v>
      </c>
      <c r="E593" t="str">
        <f t="shared" si="9"/>
        <v>City of St. Helena</v>
      </c>
      <c r="F593">
        <v>2425</v>
      </c>
      <c r="G593" t="s">
        <v>4111</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4112</v>
      </c>
      <c r="B594">
        <v>1980</v>
      </c>
      <c r="C594" t="s">
        <v>171</v>
      </c>
      <c r="D594" t="s">
        <v>1018</v>
      </c>
      <c r="E594" t="str">
        <f t="shared" si="9"/>
        <v>City of Salinas</v>
      </c>
      <c r="F594">
        <v>2435</v>
      </c>
      <c r="G594" t="s">
        <v>4113</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4114</v>
      </c>
      <c r="B595">
        <v>1980</v>
      </c>
      <c r="C595" t="s">
        <v>171</v>
      </c>
      <c r="D595" t="s">
        <v>4115</v>
      </c>
      <c r="E595" t="str">
        <f t="shared" si="9"/>
        <v>City of San Andreas</v>
      </c>
      <c r="F595">
        <v>2440</v>
      </c>
      <c r="G595" t="s">
        <v>4116</v>
      </c>
      <c r="H595">
        <v>1912</v>
      </c>
      <c r="I595">
        <v>0</v>
      </c>
      <c r="J595">
        <v>0</v>
      </c>
      <c r="K595">
        <v>1912</v>
      </c>
      <c r="L595">
        <v>755</v>
      </c>
      <c r="M595">
        <v>479</v>
      </c>
      <c r="N595">
        <v>276</v>
      </c>
      <c r="O595">
        <v>60100</v>
      </c>
      <c r="P595">
        <v>577</v>
      </c>
      <c r="Q595">
        <v>100</v>
      </c>
      <c r="R595">
        <v>35</v>
      </c>
      <c r="S595">
        <v>112</v>
      </c>
      <c r="T595" t="s">
        <v>4115</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4117</v>
      </c>
      <c r="B596">
        <v>1980</v>
      </c>
      <c r="C596" t="s">
        <v>171</v>
      </c>
      <c r="D596" t="s">
        <v>1020</v>
      </c>
      <c r="E596" t="str">
        <f t="shared" si="9"/>
        <v>City of San Anselmo</v>
      </c>
      <c r="F596">
        <v>2445</v>
      </c>
      <c r="G596" t="s">
        <v>4118</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4119</v>
      </c>
      <c r="B597">
        <v>1980</v>
      </c>
      <c r="C597" t="s">
        <v>171</v>
      </c>
      <c r="D597" t="s">
        <v>1022</v>
      </c>
      <c r="E597" t="str">
        <f t="shared" si="9"/>
        <v>City of San Bernardino</v>
      </c>
      <c r="F597">
        <v>2450</v>
      </c>
      <c r="G597" t="s">
        <v>4120</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4121</v>
      </c>
      <c r="B598">
        <v>1980</v>
      </c>
      <c r="C598" t="s">
        <v>171</v>
      </c>
      <c r="D598" t="s">
        <v>1024</v>
      </c>
      <c r="E598" t="str">
        <f t="shared" si="9"/>
        <v>City of San Bruno</v>
      </c>
      <c r="F598">
        <v>2455</v>
      </c>
      <c r="G598" t="s">
        <v>4122</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4123</v>
      </c>
      <c r="B599">
        <v>1980</v>
      </c>
      <c r="C599" t="s">
        <v>171</v>
      </c>
      <c r="D599" t="s">
        <v>4124</v>
      </c>
      <c r="E599" t="str">
        <f t="shared" si="9"/>
        <v>City of San Buenaventura %Ventura&lt;</v>
      </c>
      <c r="F599">
        <v>2460</v>
      </c>
      <c r="G599" t="s">
        <v>4125</v>
      </c>
      <c r="H599">
        <v>74393</v>
      </c>
      <c r="I599">
        <v>74393</v>
      </c>
      <c r="J599">
        <v>0</v>
      </c>
      <c r="K599">
        <v>0</v>
      </c>
      <c r="L599">
        <v>29169</v>
      </c>
      <c r="M599">
        <v>16774</v>
      </c>
      <c r="N599">
        <v>12395</v>
      </c>
      <c r="O599">
        <v>93400</v>
      </c>
      <c r="P599">
        <v>22961</v>
      </c>
      <c r="Q599">
        <v>2267</v>
      </c>
      <c r="R599">
        <v>3750</v>
      </c>
      <c r="S599">
        <v>1610</v>
      </c>
      <c r="T599" t="s">
        <v>4124</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4126</v>
      </c>
      <c r="B600">
        <v>1980</v>
      </c>
      <c r="C600" t="s">
        <v>171</v>
      </c>
      <c r="D600" t="s">
        <v>1026</v>
      </c>
      <c r="E600" t="str">
        <f t="shared" si="9"/>
        <v>City of San Carlos</v>
      </c>
      <c r="F600">
        <v>2465</v>
      </c>
      <c r="G600" t="s">
        <v>4127</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4128</v>
      </c>
      <c r="B601">
        <v>1980</v>
      </c>
      <c r="C601" t="s">
        <v>171</v>
      </c>
      <c r="D601" t="s">
        <v>1028</v>
      </c>
      <c r="E601" t="str">
        <f t="shared" si="9"/>
        <v>City of San Clemente</v>
      </c>
      <c r="F601">
        <v>2470</v>
      </c>
      <c r="G601" t="s">
        <v>4129</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4130</v>
      </c>
      <c r="B602">
        <v>1980</v>
      </c>
      <c r="C602" t="s">
        <v>171</v>
      </c>
      <c r="D602" t="s">
        <v>4131</v>
      </c>
      <c r="E602" t="str">
        <f t="shared" si="9"/>
        <v>City of Sand City</v>
      </c>
      <c r="F602">
        <v>2473</v>
      </c>
      <c r="G602" t="s">
        <v>4132</v>
      </c>
      <c r="H602">
        <v>182</v>
      </c>
      <c r="I602">
        <v>182</v>
      </c>
      <c r="J602">
        <v>0</v>
      </c>
      <c r="K602">
        <v>0</v>
      </c>
      <c r="L602">
        <v>84</v>
      </c>
      <c r="M602">
        <v>30</v>
      </c>
      <c r="N602">
        <v>54</v>
      </c>
      <c r="O602">
        <v>47500</v>
      </c>
      <c r="P602">
        <v>77</v>
      </c>
      <c r="Q602">
        <v>10</v>
      </c>
      <c r="R602">
        <v>0</v>
      </c>
      <c r="S602">
        <v>7</v>
      </c>
      <c r="T602" t="s">
        <v>4131</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4133</v>
      </c>
      <c r="B603">
        <v>1980</v>
      </c>
      <c r="C603" t="s">
        <v>171</v>
      </c>
      <c r="D603" t="s">
        <v>4134</v>
      </c>
      <c r="E603" t="str">
        <f t="shared" si="9"/>
        <v>City of Sand Hill</v>
      </c>
      <c r="F603">
        <v>2474</v>
      </c>
      <c r="G603" t="s">
        <v>4135</v>
      </c>
      <c r="H603">
        <v>2606</v>
      </c>
      <c r="I603">
        <v>0</v>
      </c>
      <c r="J603">
        <v>2606</v>
      </c>
      <c r="K603">
        <v>0</v>
      </c>
      <c r="L603">
        <v>839</v>
      </c>
      <c r="M603">
        <v>596</v>
      </c>
      <c r="N603">
        <v>243</v>
      </c>
      <c r="O603">
        <v>67800</v>
      </c>
      <c r="P603">
        <v>751</v>
      </c>
      <c r="Q603">
        <v>69</v>
      </c>
      <c r="R603">
        <v>10</v>
      </c>
      <c r="S603">
        <v>54</v>
      </c>
      <c r="T603" t="s">
        <v>4134</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4136</v>
      </c>
      <c r="B604">
        <v>1980</v>
      </c>
      <c r="C604" t="s">
        <v>171</v>
      </c>
      <c r="D604" t="s">
        <v>1030</v>
      </c>
      <c r="E604" t="str">
        <f t="shared" si="9"/>
        <v>City of San Diego</v>
      </c>
      <c r="F604">
        <v>2475</v>
      </c>
      <c r="G604" t="s">
        <v>4137</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4138</v>
      </c>
      <c r="B605">
        <v>1980</v>
      </c>
      <c r="C605" t="s">
        <v>171</v>
      </c>
      <c r="D605" t="s">
        <v>1032</v>
      </c>
      <c r="E605" t="str">
        <f t="shared" si="9"/>
        <v>City of San Dimas</v>
      </c>
      <c r="F605">
        <v>2477</v>
      </c>
      <c r="G605" t="s">
        <v>4139</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4140</v>
      </c>
      <c r="B606">
        <v>1980</v>
      </c>
      <c r="C606" t="s">
        <v>171</v>
      </c>
      <c r="D606" t="s">
        <v>1034</v>
      </c>
      <c r="E606" t="str">
        <f t="shared" si="9"/>
        <v>City of San Fernando</v>
      </c>
      <c r="F606">
        <v>2480</v>
      </c>
      <c r="G606" t="s">
        <v>4141</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4142</v>
      </c>
      <c r="B607">
        <v>1980</v>
      </c>
      <c r="C607" t="s">
        <v>171</v>
      </c>
      <c r="D607" t="s">
        <v>1036</v>
      </c>
      <c r="E607" t="str">
        <f t="shared" si="9"/>
        <v>City of San Francisco</v>
      </c>
      <c r="F607">
        <v>2485</v>
      </c>
      <c r="G607" t="s">
        <v>4143</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4144</v>
      </c>
      <c r="B608">
        <v>1980</v>
      </c>
      <c r="C608" t="s">
        <v>171</v>
      </c>
      <c r="D608" t="s">
        <v>1038</v>
      </c>
      <c r="E608" t="str">
        <f t="shared" si="9"/>
        <v>City of San Gabriel</v>
      </c>
      <c r="F608">
        <v>2490</v>
      </c>
      <c r="G608" t="s">
        <v>4145</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4146</v>
      </c>
      <c r="B609">
        <v>1980</v>
      </c>
      <c r="C609" t="s">
        <v>171</v>
      </c>
      <c r="D609" t="s">
        <v>1064</v>
      </c>
      <c r="E609" t="str">
        <f t="shared" si="9"/>
        <v>City of Sanger</v>
      </c>
      <c r="F609">
        <v>2495</v>
      </c>
      <c r="G609" t="s">
        <v>4147</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4148</v>
      </c>
      <c r="B610">
        <v>1980</v>
      </c>
      <c r="C610" t="s">
        <v>171</v>
      </c>
      <c r="D610" t="s">
        <v>1040</v>
      </c>
      <c r="E610" t="str">
        <f t="shared" si="9"/>
        <v>City of San Jacinto</v>
      </c>
      <c r="F610">
        <v>2500</v>
      </c>
      <c r="G610" t="s">
        <v>4149</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4150</v>
      </c>
      <c r="B611">
        <v>1980</v>
      </c>
      <c r="C611" t="s">
        <v>171</v>
      </c>
      <c r="D611" t="s">
        <v>1042</v>
      </c>
      <c r="E611" t="str">
        <f t="shared" si="9"/>
        <v>City of San Joaquin</v>
      </c>
      <c r="F611">
        <v>2505</v>
      </c>
      <c r="G611" t="s">
        <v>4151</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4152</v>
      </c>
      <c r="B612">
        <v>1980</v>
      </c>
      <c r="C612" t="s">
        <v>171</v>
      </c>
      <c r="D612" t="s">
        <v>1044</v>
      </c>
      <c r="E612" t="str">
        <f t="shared" si="9"/>
        <v>City of San Jose</v>
      </c>
      <c r="F612">
        <v>2510</v>
      </c>
      <c r="G612" t="s">
        <v>4153</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4154</v>
      </c>
      <c r="B613">
        <v>1980</v>
      </c>
      <c r="C613" t="s">
        <v>171</v>
      </c>
      <c r="D613" t="s">
        <v>1046</v>
      </c>
      <c r="E613" t="str">
        <f t="shared" si="9"/>
        <v>City of San Juan Bautista</v>
      </c>
      <c r="F613">
        <v>2515</v>
      </c>
      <c r="G613" t="s">
        <v>4155</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4156</v>
      </c>
      <c r="B614">
        <v>1980</v>
      </c>
      <c r="C614" t="s">
        <v>171</v>
      </c>
      <c r="D614" t="s">
        <v>1048</v>
      </c>
      <c r="E614" t="str">
        <f t="shared" si="9"/>
        <v>City of San Juan Capistrano</v>
      </c>
      <c r="F614">
        <v>2519</v>
      </c>
      <c r="G614" t="s">
        <v>4157</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4158</v>
      </c>
      <c r="B615">
        <v>1980</v>
      </c>
      <c r="C615" t="s">
        <v>171</v>
      </c>
      <c r="D615" t="s">
        <v>1050</v>
      </c>
      <c r="E615" t="str">
        <f t="shared" si="9"/>
        <v>City of San Leandro</v>
      </c>
      <c r="F615">
        <v>2525</v>
      </c>
      <c r="G615" t="s">
        <v>4159</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4160</v>
      </c>
      <c r="B616">
        <v>1980</v>
      </c>
      <c r="C616" t="s">
        <v>171</v>
      </c>
      <c r="D616" t="s">
        <v>4161</v>
      </c>
      <c r="E616" t="str">
        <f t="shared" si="9"/>
        <v>City of San Lorenzo</v>
      </c>
      <c r="F616">
        <v>2530</v>
      </c>
      <c r="G616" t="s">
        <v>4162</v>
      </c>
      <c r="H616">
        <v>20545</v>
      </c>
      <c r="I616">
        <v>20545</v>
      </c>
      <c r="J616">
        <v>0</v>
      </c>
      <c r="K616">
        <v>0</v>
      </c>
      <c r="L616">
        <v>7265</v>
      </c>
      <c r="M616">
        <v>5921</v>
      </c>
      <c r="N616">
        <v>1344</v>
      </c>
      <c r="O616">
        <v>75600</v>
      </c>
      <c r="P616">
        <v>6867</v>
      </c>
      <c r="Q616">
        <v>116</v>
      </c>
      <c r="R616">
        <v>313</v>
      </c>
      <c r="S616">
        <v>41</v>
      </c>
      <c r="T616" t="s">
        <v>4161</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4163</v>
      </c>
      <c r="B617">
        <v>1980</v>
      </c>
      <c r="C617" t="s">
        <v>171</v>
      </c>
      <c r="D617" t="s">
        <v>1052</v>
      </c>
      <c r="E617" t="str">
        <f t="shared" si="9"/>
        <v>City of San Luis Obispo</v>
      </c>
      <c r="F617">
        <v>2535</v>
      </c>
      <c r="G617" t="s">
        <v>4164</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4165</v>
      </c>
      <c r="B618">
        <v>1980</v>
      </c>
      <c r="C618" t="s">
        <v>171</v>
      </c>
      <c r="D618" t="s">
        <v>1054</v>
      </c>
      <c r="E618" t="str">
        <f t="shared" si="9"/>
        <v>City of San Marcos</v>
      </c>
      <c r="F618">
        <v>2537</v>
      </c>
      <c r="G618" t="s">
        <v>4166</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4167</v>
      </c>
      <c r="B619">
        <v>1980</v>
      </c>
      <c r="C619" t="s">
        <v>171</v>
      </c>
      <c r="D619" t="s">
        <v>1056</v>
      </c>
      <c r="E619" t="str">
        <f t="shared" si="9"/>
        <v>City of San Marino</v>
      </c>
      <c r="F619">
        <v>2545</v>
      </c>
      <c r="G619" t="s">
        <v>4168</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4169</v>
      </c>
      <c r="B620">
        <v>1980</v>
      </c>
      <c r="C620" t="s">
        <v>171</v>
      </c>
      <c r="D620" t="s">
        <v>4170</v>
      </c>
      <c r="E620" t="str">
        <f t="shared" si="9"/>
        <v>City of San Martin</v>
      </c>
      <c r="F620">
        <v>2550</v>
      </c>
      <c r="G620" t="s">
        <v>4171</v>
      </c>
      <c r="H620">
        <v>1731</v>
      </c>
      <c r="I620">
        <v>0</v>
      </c>
      <c r="J620">
        <v>0</v>
      </c>
      <c r="K620">
        <v>1731</v>
      </c>
      <c r="L620">
        <v>472</v>
      </c>
      <c r="M620">
        <v>260</v>
      </c>
      <c r="N620">
        <v>212</v>
      </c>
      <c r="O620">
        <v>88100</v>
      </c>
      <c r="P620">
        <v>397</v>
      </c>
      <c r="Q620">
        <v>66</v>
      </c>
      <c r="R620">
        <v>22</v>
      </c>
      <c r="S620">
        <v>10</v>
      </c>
      <c r="T620" t="s">
        <v>4170</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4172</v>
      </c>
      <c r="B621">
        <v>1980</v>
      </c>
      <c r="C621" t="s">
        <v>171</v>
      </c>
      <c r="D621" t="s">
        <v>1058</v>
      </c>
      <c r="E621" t="str">
        <f t="shared" si="9"/>
        <v>City of San Mateo</v>
      </c>
      <c r="F621">
        <v>2555</v>
      </c>
      <c r="G621" t="s">
        <v>4173</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4174</v>
      </c>
      <c r="B622">
        <v>1980</v>
      </c>
      <c r="C622" t="s">
        <v>171</v>
      </c>
      <c r="D622" t="s">
        <v>4175</v>
      </c>
      <c r="E622" t="str">
        <f t="shared" si="9"/>
        <v>City of San Pablo</v>
      </c>
      <c r="F622">
        <v>2560</v>
      </c>
      <c r="G622" t="s">
        <v>4176</v>
      </c>
      <c r="H622">
        <v>19750</v>
      </c>
      <c r="I622">
        <v>19750</v>
      </c>
      <c r="J622">
        <v>0</v>
      </c>
      <c r="K622">
        <v>0</v>
      </c>
      <c r="L622">
        <v>7948</v>
      </c>
      <c r="M622">
        <v>3706</v>
      </c>
      <c r="N622">
        <v>4242</v>
      </c>
      <c r="O622">
        <v>53600</v>
      </c>
      <c r="P622">
        <v>5115</v>
      </c>
      <c r="Q622">
        <v>1423</v>
      </c>
      <c r="R622">
        <v>1007</v>
      </c>
      <c r="S622">
        <v>808</v>
      </c>
      <c r="T622" t="s">
        <v>4175</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4177</v>
      </c>
      <c r="B623">
        <v>1980</v>
      </c>
      <c r="C623" t="s">
        <v>171</v>
      </c>
      <c r="D623" t="s">
        <v>1060</v>
      </c>
      <c r="E623" t="str">
        <f t="shared" si="9"/>
        <v>City of San Rafael</v>
      </c>
      <c r="F623">
        <v>2565</v>
      </c>
      <c r="G623" t="s">
        <v>4178</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4179</v>
      </c>
      <c r="B624">
        <v>1980</v>
      </c>
      <c r="C624" t="s">
        <v>171</v>
      </c>
      <c r="D624" t="s">
        <v>1062</v>
      </c>
      <c r="E624" t="str">
        <f t="shared" si="9"/>
        <v>City of San Ramon</v>
      </c>
      <c r="F624">
        <v>2567</v>
      </c>
      <c r="G624" t="s">
        <v>4180</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4181</v>
      </c>
      <c r="B625">
        <v>1980</v>
      </c>
      <c r="C625" t="s">
        <v>171</v>
      </c>
      <c r="D625" t="s">
        <v>1066</v>
      </c>
      <c r="E625" t="str">
        <f t="shared" si="9"/>
        <v>City of Santa Ana</v>
      </c>
      <c r="F625">
        <v>2570</v>
      </c>
      <c r="G625" t="s">
        <v>4182</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4183</v>
      </c>
      <c r="B626">
        <v>1980</v>
      </c>
      <c r="C626" t="s">
        <v>171</v>
      </c>
      <c r="D626" t="s">
        <v>1068</v>
      </c>
      <c r="E626" t="str">
        <f t="shared" si="9"/>
        <v>City of Santa Barbara</v>
      </c>
      <c r="F626">
        <v>2575</v>
      </c>
      <c r="G626" t="s">
        <v>4184</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4185</v>
      </c>
      <c r="B627">
        <v>1980</v>
      </c>
      <c r="C627" t="s">
        <v>171</v>
      </c>
      <c r="D627" t="s">
        <v>1070</v>
      </c>
      <c r="E627" t="str">
        <f t="shared" si="9"/>
        <v>City of Santa Clara</v>
      </c>
      <c r="F627">
        <v>2580</v>
      </c>
      <c r="G627" t="s">
        <v>4186</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4187</v>
      </c>
      <c r="B628">
        <v>1980</v>
      </c>
      <c r="C628" t="s">
        <v>171</v>
      </c>
      <c r="D628" t="s">
        <v>1074</v>
      </c>
      <c r="E628" t="str">
        <f t="shared" si="9"/>
        <v>City of Santa Cruz</v>
      </c>
      <c r="F628">
        <v>2585</v>
      </c>
      <c r="G628" t="s">
        <v>4188</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4189</v>
      </c>
      <c r="B629">
        <v>1980</v>
      </c>
      <c r="C629" t="s">
        <v>171</v>
      </c>
      <c r="D629" t="s">
        <v>1076</v>
      </c>
      <c r="E629" t="str">
        <f t="shared" si="9"/>
        <v>City of Santa Fe Springs</v>
      </c>
      <c r="F629">
        <v>2590</v>
      </c>
      <c r="G629" t="s">
        <v>4190</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4191</v>
      </c>
      <c r="B630">
        <v>1980</v>
      </c>
      <c r="C630" t="s">
        <v>171</v>
      </c>
      <c r="D630" t="s">
        <v>1078</v>
      </c>
      <c r="E630" t="str">
        <f t="shared" si="9"/>
        <v>City of Santa Maria</v>
      </c>
      <c r="F630">
        <v>2595</v>
      </c>
      <c r="G630" t="s">
        <v>4192</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4193</v>
      </c>
      <c r="B631">
        <v>1980</v>
      </c>
      <c r="C631" t="s">
        <v>171</v>
      </c>
      <c r="D631" t="s">
        <v>1080</v>
      </c>
      <c r="E631" t="str">
        <f t="shared" si="9"/>
        <v>City of Santa Monica</v>
      </c>
      <c r="F631">
        <v>2600</v>
      </c>
      <c r="G631" t="s">
        <v>4194</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4195</v>
      </c>
      <c r="B632">
        <v>1980</v>
      </c>
      <c r="C632" t="s">
        <v>171</v>
      </c>
      <c r="D632" t="s">
        <v>1082</v>
      </c>
      <c r="E632" t="str">
        <f t="shared" si="9"/>
        <v>City of Santa Paula</v>
      </c>
      <c r="F632">
        <v>2605</v>
      </c>
      <c r="G632" t="s">
        <v>4196</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4197</v>
      </c>
      <c r="B633">
        <v>1980</v>
      </c>
      <c r="C633" t="s">
        <v>171</v>
      </c>
      <c r="D633" t="s">
        <v>1084</v>
      </c>
      <c r="E633" t="str">
        <f t="shared" si="9"/>
        <v>City of Santa Rosa</v>
      </c>
      <c r="F633">
        <v>2615</v>
      </c>
      <c r="G633" t="s">
        <v>4198</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4199</v>
      </c>
      <c r="B634">
        <v>1980</v>
      </c>
      <c r="C634" t="s">
        <v>171</v>
      </c>
      <c r="D634" t="s">
        <v>4200</v>
      </c>
      <c r="E634" t="str">
        <f t="shared" si="9"/>
        <v>City of Santa Ynez</v>
      </c>
      <c r="F634">
        <v>2619</v>
      </c>
      <c r="G634" t="s">
        <v>4201</v>
      </c>
      <c r="H634">
        <v>3335</v>
      </c>
      <c r="I634">
        <v>0</v>
      </c>
      <c r="J634">
        <v>3335</v>
      </c>
      <c r="K634">
        <v>0</v>
      </c>
      <c r="L634">
        <v>1108</v>
      </c>
      <c r="M634">
        <v>960</v>
      </c>
      <c r="N634">
        <v>148</v>
      </c>
      <c r="O634">
        <v>142000</v>
      </c>
      <c r="P634">
        <v>1051</v>
      </c>
      <c r="Q634">
        <v>91</v>
      </c>
      <c r="R634">
        <v>10</v>
      </c>
      <c r="S634">
        <v>27</v>
      </c>
      <c r="T634" t="s">
        <v>4200</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4202</v>
      </c>
      <c r="B635">
        <v>1980</v>
      </c>
      <c r="C635" t="s">
        <v>171</v>
      </c>
      <c r="D635" t="s">
        <v>1086</v>
      </c>
      <c r="E635" t="str">
        <f t="shared" si="9"/>
        <v>City of Santee</v>
      </c>
      <c r="F635">
        <v>2623</v>
      </c>
      <c r="G635" t="s">
        <v>4203</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4204</v>
      </c>
      <c r="B636">
        <v>1980</v>
      </c>
      <c r="C636" t="s">
        <v>171</v>
      </c>
      <c r="D636" t="s">
        <v>1088</v>
      </c>
      <c r="E636" t="str">
        <f t="shared" si="9"/>
        <v>City of Saratoga</v>
      </c>
      <c r="F636">
        <v>2630</v>
      </c>
      <c r="G636" t="s">
        <v>4205</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4206</v>
      </c>
      <c r="B637">
        <v>1980</v>
      </c>
      <c r="C637" t="s">
        <v>171</v>
      </c>
      <c r="D637" t="s">
        <v>4207</v>
      </c>
      <c r="E637" t="str">
        <f t="shared" si="9"/>
        <v>City of Saugus-Bouquet Canyon</v>
      </c>
      <c r="F637">
        <v>2635</v>
      </c>
      <c r="G637" t="s">
        <v>4208</v>
      </c>
      <c r="H637">
        <v>16283</v>
      </c>
      <c r="I637">
        <v>0</v>
      </c>
      <c r="J637">
        <v>16283</v>
      </c>
      <c r="K637">
        <v>0</v>
      </c>
      <c r="L637">
        <v>4729</v>
      </c>
      <c r="M637">
        <v>4263</v>
      </c>
      <c r="N637">
        <v>466</v>
      </c>
      <c r="O637">
        <v>95500</v>
      </c>
      <c r="P637">
        <v>4714</v>
      </c>
      <c r="Q637">
        <v>50</v>
      </c>
      <c r="R637">
        <v>0</v>
      </c>
      <c r="S637">
        <v>150</v>
      </c>
      <c r="T637" t="s">
        <v>4207</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4209</v>
      </c>
      <c r="B638">
        <v>1980</v>
      </c>
      <c r="C638" t="s">
        <v>171</v>
      </c>
      <c r="D638" t="s">
        <v>1090</v>
      </c>
      <c r="E638" t="str">
        <f t="shared" si="9"/>
        <v>City of Sausalito</v>
      </c>
      <c r="F638">
        <v>2640</v>
      </c>
      <c r="G638" t="s">
        <v>4210</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4211</v>
      </c>
      <c r="B639">
        <v>1980</v>
      </c>
      <c r="C639" t="s">
        <v>171</v>
      </c>
      <c r="D639" t="s">
        <v>1092</v>
      </c>
      <c r="E639" t="str">
        <f t="shared" si="9"/>
        <v>City of Scotts Valley</v>
      </c>
      <c r="F639">
        <v>2647</v>
      </c>
      <c r="G639" t="s">
        <v>4212</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4213</v>
      </c>
      <c r="B640">
        <v>1980</v>
      </c>
      <c r="C640" t="s">
        <v>171</v>
      </c>
      <c r="D640" t="s">
        <v>1094</v>
      </c>
      <c r="E640" t="str">
        <f t="shared" si="9"/>
        <v>City of Seal Beach</v>
      </c>
      <c r="F640">
        <v>2650</v>
      </c>
      <c r="G640" t="s">
        <v>4214</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4215</v>
      </c>
      <c r="B641">
        <v>1980</v>
      </c>
      <c r="C641" t="s">
        <v>171</v>
      </c>
      <c r="D641" t="s">
        <v>4216</v>
      </c>
      <c r="E641" t="str">
        <f t="shared" si="9"/>
        <v>City of Searles Valley</v>
      </c>
      <c r="F641">
        <v>2653</v>
      </c>
      <c r="G641" t="s">
        <v>4217</v>
      </c>
      <c r="H641">
        <v>3439</v>
      </c>
      <c r="I641">
        <v>0</v>
      </c>
      <c r="J641">
        <v>3439</v>
      </c>
      <c r="K641">
        <v>0</v>
      </c>
      <c r="L641">
        <v>1256</v>
      </c>
      <c r="M641">
        <v>794</v>
      </c>
      <c r="N641">
        <v>462</v>
      </c>
      <c r="O641">
        <v>29700</v>
      </c>
      <c r="P641">
        <v>1089</v>
      </c>
      <c r="Q641">
        <v>115</v>
      </c>
      <c r="R641">
        <v>177</v>
      </c>
      <c r="S641">
        <v>57</v>
      </c>
      <c r="T641" t="s">
        <v>4216</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4218</v>
      </c>
      <c r="B642">
        <v>1980</v>
      </c>
      <c r="C642" t="s">
        <v>171</v>
      </c>
      <c r="D642" t="s">
        <v>1096</v>
      </c>
      <c r="E642" t="str">
        <f t="shared" si="9"/>
        <v>City of Seaside</v>
      </c>
      <c r="F642">
        <v>2655</v>
      </c>
      <c r="G642" t="s">
        <v>4219</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4220</v>
      </c>
      <c r="B643">
        <v>1980</v>
      </c>
      <c r="C643" t="s">
        <v>171</v>
      </c>
      <c r="D643" t="s">
        <v>1098</v>
      </c>
      <c r="E643" t="str">
        <f t="shared" si="9"/>
        <v>City of Sebastopol</v>
      </c>
      <c r="F643">
        <v>2665</v>
      </c>
      <c r="G643" t="s">
        <v>4221</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4222</v>
      </c>
      <c r="B644">
        <v>1980</v>
      </c>
      <c r="C644" t="s">
        <v>171</v>
      </c>
      <c r="D644" t="s">
        <v>4223</v>
      </c>
      <c r="E644" t="str">
        <f t="shared" si="9"/>
        <v>City of Sedco Hills</v>
      </c>
      <c r="F644">
        <v>2667</v>
      </c>
      <c r="G644" t="s">
        <v>4224</v>
      </c>
      <c r="H644">
        <v>2678</v>
      </c>
      <c r="I644">
        <v>0</v>
      </c>
      <c r="J644">
        <v>2678</v>
      </c>
      <c r="K644">
        <v>0</v>
      </c>
      <c r="L644">
        <v>1044</v>
      </c>
      <c r="M644">
        <v>853</v>
      </c>
      <c r="N644">
        <v>191</v>
      </c>
      <c r="O644">
        <v>57000</v>
      </c>
      <c r="P644">
        <v>675</v>
      </c>
      <c r="Q644">
        <v>39</v>
      </c>
      <c r="R644">
        <v>0</v>
      </c>
      <c r="S644">
        <v>527</v>
      </c>
      <c r="T644" t="s">
        <v>4223</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4225</v>
      </c>
      <c r="B645">
        <v>1980</v>
      </c>
      <c r="C645" t="s">
        <v>171</v>
      </c>
      <c r="D645" t="s">
        <v>4226</v>
      </c>
      <c r="E645" t="str">
        <f t="shared" ref="E645:E708" si="10">_xlfn.CONCAT("City of ",D645)</f>
        <v>City of Seeley</v>
      </c>
      <c r="F645">
        <v>2668</v>
      </c>
      <c r="G645" t="s">
        <v>4227</v>
      </c>
      <c r="H645">
        <v>1058</v>
      </c>
      <c r="I645">
        <v>0</v>
      </c>
      <c r="J645">
        <v>0</v>
      </c>
      <c r="K645">
        <v>1058</v>
      </c>
      <c r="L645">
        <v>303</v>
      </c>
      <c r="M645">
        <v>201</v>
      </c>
      <c r="N645">
        <v>102</v>
      </c>
      <c r="O645">
        <v>35000</v>
      </c>
      <c r="P645">
        <v>242</v>
      </c>
      <c r="Q645">
        <v>37</v>
      </c>
      <c r="R645">
        <v>2</v>
      </c>
      <c r="S645">
        <v>63</v>
      </c>
      <c r="T645" t="s">
        <v>4226</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4228</v>
      </c>
      <c r="B646">
        <v>1980</v>
      </c>
      <c r="C646" t="s">
        <v>171</v>
      </c>
      <c r="D646" t="s">
        <v>1100</v>
      </c>
      <c r="E646" t="str">
        <f t="shared" si="10"/>
        <v>City of Selma</v>
      </c>
      <c r="F646">
        <v>2670</v>
      </c>
      <c r="G646" t="s">
        <v>4229</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4230</v>
      </c>
      <c r="B647">
        <v>1980</v>
      </c>
      <c r="C647" t="s">
        <v>171</v>
      </c>
      <c r="D647" t="s">
        <v>1102</v>
      </c>
      <c r="E647" t="str">
        <f t="shared" si="10"/>
        <v>City of Shafter</v>
      </c>
      <c r="F647">
        <v>2675</v>
      </c>
      <c r="G647" t="s">
        <v>4231</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4232</v>
      </c>
      <c r="B648">
        <v>1980</v>
      </c>
      <c r="C648" t="s">
        <v>171</v>
      </c>
      <c r="D648" t="s">
        <v>4233</v>
      </c>
      <c r="E648" t="str">
        <f t="shared" si="10"/>
        <v>City of Shingle Springs</v>
      </c>
      <c r="F648">
        <v>2679</v>
      </c>
      <c r="G648" t="s">
        <v>4234</v>
      </c>
      <c r="H648">
        <v>1268</v>
      </c>
      <c r="I648">
        <v>0</v>
      </c>
      <c r="J648">
        <v>0</v>
      </c>
      <c r="K648">
        <v>1268</v>
      </c>
      <c r="L648">
        <v>402</v>
      </c>
      <c r="M648">
        <v>350</v>
      </c>
      <c r="N648">
        <v>52</v>
      </c>
      <c r="O648">
        <v>76200</v>
      </c>
      <c r="P648">
        <v>393</v>
      </c>
      <c r="Q648">
        <v>15</v>
      </c>
      <c r="R648">
        <v>0</v>
      </c>
      <c r="S648">
        <v>19</v>
      </c>
      <c r="T648" t="s">
        <v>4233</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4235</v>
      </c>
      <c r="B649">
        <v>1980</v>
      </c>
      <c r="C649" t="s">
        <v>171</v>
      </c>
      <c r="D649" t="s">
        <v>4236</v>
      </c>
      <c r="E649" t="str">
        <f t="shared" si="10"/>
        <v>City of Short Acres</v>
      </c>
      <c r="F649">
        <v>2685</v>
      </c>
      <c r="G649" t="s">
        <v>4237</v>
      </c>
      <c r="H649">
        <v>1266</v>
      </c>
      <c r="I649">
        <v>0</v>
      </c>
      <c r="J649">
        <v>0</v>
      </c>
      <c r="K649">
        <v>1266</v>
      </c>
      <c r="L649">
        <v>490</v>
      </c>
      <c r="M649">
        <v>405</v>
      </c>
      <c r="N649">
        <v>85</v>
      </c>
      <c r="O649">
        <v>61700</v>
      </c>
      <c r="P649">
        <v>484</v>
      </c>
      <c r="Q649">
        <v>22</v>
      </c>
      <c r="R649">
        <v>0</v>
      </c>
      <c r="S649">
        <v>0</v>
      </c>
      <c r="T649" t="s">
        <v>4236</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4238</v>
      </c>
      <c r="B650">
        <v>1980</v>
      </c>
      <c r="C650" t="s">
        <v>171</v>
      </c>
      <c r="D650" t="s">
        <v>1106</v>
      </c>
      <c r="E650" t="str">
        <f t="shared" si="10"/>
        <v>City of Sierra Madre</v>
      </c>
      <c r="F650">
        <v>2690</v>
      </c>
      <c r="G650" t="s">
        <v>4239</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4240</v>
      </c>
      <c r="B651">
        <v>1980</v>
      </c>
      <c r="C651" t="s">
        <v>171</v>
      </c>
      <c r="D651" t="s">
        <v>1108</v>
      </c>
      <c r="E651" t="str">
        <f t="shared" si="10"/>
        <v>City of Signal Hill</v>
      </c>
      <c r="F651">
        <v>2693</v>
      </c>
      <c r="G651" t="s">
        <v>4241</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4242</v>
      </c>
      <c r="B652">
        <v>1980</v>
      </c>
      <c r="C652" t="s">
        <v>171</v>
      </c>
      <c r="D652" t="s">
        <v>1110</v>
      </c>
      <c r="E652" t="str">
        <f t="shared" si="10"/>
        <v>City of Simi Valley</v>
      </c>
      <c r="F652">
        <v>2702</v>
      </c>
      <c r="G652" t="s">
        <v>4243</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4244</v>
      </c>
      <c r="B653">
        <v>1980</v>
      </c>
      <c r="C653" t="s">
        <v>171</v>
      </c>
      <c r="D653" t="s">
        <v>1112</v>
      </c>
      <c r="E653" t="str">
        <f t="shared" si="10"/>
        <v>City of Solana Beach</v>
      </c>
      <c r="F653">
        <v>2704</v>
      </c>
      <c r="G653" t="s">
        <v>4245</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4246</v>
      </c>
      <c r="B654">
        <v>1980</v>
      </c>
      <c r="C654" t="s">
        <v>171</v>
      </c>
      <c r="D654" t="s">
        <v>1114</v>
      </c>
      <c r="E654" t="str">
        <f t="shared" si="10"/>
        <v>City of Soledad</v>
      </c>
      <c r="F654">
        <v>2705</v>
      </c>
      <c r="G654" t="s">
        <v>4247</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4248</v>
      </c>
      <c r="B655">
        <v>1980</v>
      </c>
      <c r="C655" t="s">
        <v>171</v>
      </c>
      <c r="D655" t="s">
        <v>1116</v>
      </c>
      <c r="E655" t="str">
        <f t="shared" si="10"/>
        <v>City of Solvang</v>
      </c>
      <c r="F655">
        <v>2710</v>
      </c>
      <c r="G655" t="s">
        <v>4249</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4250</v>
      </c>
      <c r="B656">
        <v>1980</v>
      </c>
      <c r="C656" t="s">
        <v>171</v>
      </c>
      <c r="D656" t="s">
        <v>1118</v>
      </c>
      <c r="E656" t="str">
        <f t="shared" si="10"/>
        <v>City of Sonoma</v>
      </c>
      <c r="F656">
        <v>2715</v>
      </c>
      <c r="G656" t="s">
        <v>4251</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4252</v>
      </c>
      <c r="B657">
        <v>1980</v>
      </c>
      <c r="C657" t="s">
        <v>171</v>
      </c>
      <c r="D657" t="s">
        <v>1120</v>
      </c>
      <c r="E657" t="str">
        <f t="shared" si="10"/>
        <v>City of Sonora</v>
      </c>
      <c r="F657">
        <v>2720</v>
      </c>
      <c r="G657" t="s">
        <v>4253</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4254</v>
      </c>
      <c r="B658">
        <v>1980</v>
      </c>
      <c r="C658" t="s">
        <v>171</v>
      </c>
      <c r="D658" t="s">
        <v>4255</v>
      </c>
      <c r="E658" t="str">
        <f t="shared" si="10"/>
        <v>City of Soquel</v>
      </c>
      <c r="F658">
        <v>2722</v>
      </c>
      <c r="G658" t="s">
        <v>4256</v>
      </c>
      <c r="H658">
        <v>6212</v>
      </c>
      <c r="I658">
        <v>6212</v>
      </c>
      <c r="J658">
        <v>0</v>
      </c>
      <c r="K658">
        <v>0</v>
      </c>
      <c r="L658">
        <v>2580</v>
      </c>
      <c r="M658">
        <v>1800</v>
      </c>
      <c r="N658">
        <v>780</v>
      </c>
      <c r="O658">
        <v>99700</v>
      </c>
      <c r="P658">
        <v>1877</v>
      </c>
      <c r="Q658">
        <v>275</v>
      </c>
      <c r="R658">
        <v>52</v>
      </c>
      <c r="S658">
        <v>632</v>
      </c>
      <c r="T658" t="s">
        <v>4255</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4257</v>
      </c>
      <c r="B659">
        <v>1980</v>
      </c>
      <c r="C659" t="s">
        <v>171</v>
      </c>
      <c r="D659" t="s">
        <v>1122</v>
      </c>
      <c r="E659" t="str">
        <f t="shared" si="10"/>
        <v>City of South El Monte</v>
      </c>
      <c r="F659">
        <v>2725</v>
      </c>
      <c r="G659" t="s">
        <v>4258</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4259</v>
      </c>
      <c r="B660">
        <v>1980</v>
      </c>
      <c r="C660" t="s">
        <v>171</v>
      </c>
      <c r="D660" t="s">
        <v>1124</v>
      </c>
      <c r="E660" t="str">
        <f t="shared" si="10"/>
        <v>City of South Gate</v>
      </c>
      <c r="F660">
        <v>2730</v>
      </c>
      <c r="G660" t="s">
        <v>4260</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4261</v>
      </c>
      <c r="B661">
        <v>1980</v>
      </c>
      <c r="C661" t="s">
        <v>171</v>
      </c>
      <c r="D661" t="s">
        <v>4262</v>
      </c>
      <c r="E661" t="str">
        <f t="shared" si="10"/>
        <v>City of South Laguna</v>
      </c>
      <c r="F661">
        <v>2735</v>
      </c>
      <c r="G661" t="s">
        <v>4263</v>
      </c>
      <c r="H661">
        <v>6013</v>
      </c>
      <c r="I661">
        <v>6013</v>
      </c>
      <c r="J661">
        <v>0</v>
      </c>
      <c r="K661">
        <v>0</v>
      </c>
      <c r="L661">
        <v>2661</v>
      </c>
      <c r="M661">
        <v>2053</v>
      </c>
      <c r="N661">
        <v>608</v>
      </c>
      <c r="O661">
        <v>200100</v>
      </c>
      <c r="P661">
        <v>2360</v>
      </c>
      <c r="Q661">
        <v>250</v>
      </c>
      <c r="R661">
        <v>166</v>
      </c>
      <c r="S661">
        <v>238</v>
      </c>
      <c r="T661" t="s">
        <v>4262</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4264</v>
      </c>
      <c r="B662">
        <v>1980</v>
      </c>
      <c r="C662" t="s">
        <v>171</v>
      </c>
      <c r="D662" t="s">
        <v>1126</v>
      </c>
      <c r="E662" t="str">
        <f t="shared" si="10"/>
        <v>City of South Lake Tahoe</v>
      </c>
      <c r="F662">
        <v>2737</v>
      </c>
      <c r="G662" t="s">
        <v>4265</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4266</v>
      </c>
      <c r="B663">
        <v>1980</v>
      </c>
      <c r="C663" t="s">
        <v>171</v>
      </c>
      <c r="D663" t="s">
        <v>4267</v>
      </c>
      <c r="E663" t="str">
        <f t="shared" si="10"/>
        <v>City of South Modesto</v>
      </c>
      <c r="F663">
        <v>2740</v>
      </c>
      <c r="G663" t="s">
        <v>4268</v>
      </c>
      <c r="H663">
        <v>12492</v>
      </c>
      <c r="I663">
        <v>12492</v>
      </c>
      <c r="J663">
        <v>0</v>
      </c>
      <c r="K663">
        <v>0</v>
      </c>
      <c r="L663">
        <v>4141</v>
      </c>
      <c r="M663">
        <v>2674</v>
      </c>
      <c r="N663">
        <v>1467</v>
      </c>
      <c r="O663">
        <v>33900</v>
      </c>
      <c r="P663">
        <v>3518</v>
      </c>
      <c r="Q663">
        <v>297</v>
      </c>
      <c r="R663">
        <v>133</v>
      </c>
      <c r="S663">
        <v>448</v>
      </c>
      <c r="T663" t="s">
        <v>4267</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4269</v>
      </c>
      <c r="B664">
        <v>1980</v>
      </c>
      <c r="C664" t="s">
        <v>171</v>
      </c>
      <c r="D664" t="s">
        <v>4270</v>
      </c>
      <c r="E664" t="str">
        <f t="shared" si="10"/>
        <v>City of South Oroville</v>
      </c>
      <c r="F664">
        <v>2745</v>
      </c>
      <c r="G664" t="s">
        <v>4271</v>
      </c>
      <c r="H664">
        <v>7246</v>
      </c>
      <c r="I664">
        <v>0</v>
      </c>
      <c r="J664">
        <v>7246</v>
      </c>
      <c r="K664">
        <v>0</v>
      </c>
      <c r="L664">
        <v>2669</v>
      </c>
      <c r="M664">
        <v>1908</v>
      </c>
      <c r="N664">
        <v>761</v>
      </c>
      <c r="O664">
        <v>40100</v>
      </c>
      <c r="P664">
        <v>2457</v>
      </c>
      <c r="Q664">
        <v>166</v>
      </c>
      <c r="R664">
        <v>0</v>
      </c>
      <c r="S664">
        <v>232</v>
      </c>
      <c r="T664" t="s">
        <v>4270</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4272</v>
      </c>
      <c r="B665">
        <v>1980</v>
      </c>
      <c r="C665" t="s">
        <v>171</v>
      </c>
      <c r="D665" t="s">
        <v>1128</v>
      </c>
      <c r="E665" t="str">
        <f t="shared" si="10"/>
        <v>City of South Pasadena</v>
      </c>
      <c r="F665">
        <v>2755</v>
      </c>
      <c r="G665" t="s">
        <v>4273</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4274</v>
      </c>
      <c r="B666">
        <v>1980</v>
      </c>
      <c r="C666" t="s">
        <v>171</v>
      </c>
      <c r="D666" t="s">
        <v>1130</v>
      </c>
      <c r="E666" t="str">
        <f t="shared" si="10"/>
        <v>City of South San Francisco</v>
      </c>
      <c r="F666">
        <v>2765</v>
      </c>
      <c r="G666" t="s">
        <v>4275</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4276</v>
      </c>
      <c r="B667">
        <v>1980</v>
      </c>
      <c r="C667" t="s">
        <v>171</v>
      </c>
      <c r="D667" t="s">
        <v>4277</v>
      </c>
      <c r="E667" t="str">
        <f t="shared" si="10"/>
        <v>City of South San Gabriel</v>
      </c>
      <c r="F667">
        <v>2770</v>
      </c>
      <c r="G667" t="s">
        <v>4278</v>
      </c>
      <c r="H667">
        <v>5421</v>
      </c>
      <c r="I667">
        <v>5421</v>
      </c>
      <c r="J667">
        <v>0</v>
      </c>
      <c r="K667">
        <v>0</v>
      </c>
      <c r="L667">
        <v>1438</v>
      </c>
      <c r="M667">
        <v>991</v>
      </c>
      <c r="N667">
        <v>447</v>
      </c>
      <c r="O667">
        <v>68000</v>
      </c>
      <c r="P667">
        <v>1307</v>
      </c>
      <c r="Q667">
        <v>143</v>
      </c>
      <c r="R667">
        <v>30</v>
      </c>
      <c r="S667">
        <v>14</v>
      </c>
      <c r="T667" t="s">
        <v>4277</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4279</v>
      </c>
      <c r="B668">
        <v>1980</v>
      </c>
      <c r="C668" t="s">
        <v>171</v>
      </c>
      <c r="D668" t="s">
        <v>4280</v>
      </c>
      <c r="E668" t="str">
        <f t="shared" si="10"/>
        <v>City of South San Jose Hills</v>
      </c>
      <c r="F668">
        <v>2772</v>
      </c>
      <c r="G668" t="s">
        <v>4281</v>
      </c>
      <c r="H668">
        <v>16049</v>
      </c>
      <c r="I668">
        <v>16049</v>
      </c>
      <c r="J668">
        <v>0</v>
      </c>
      <c r="K668">
        <v>0</v>
      </c>
      <c r="L668">
        <v>3800</v>
      </c>
      <c r="M668">
        <v>3357</v>
      </c>
      <c r="N668">
        <v>443</v>
      </c>
      <c r="O668">
        <v>62700</v>
      </c>
      <c r="P668">
        <v>3099</v>
      </c>
      <c r="Q668">
        <v>158</v>
      </c>
      <c r="R668">
        <v>1</v>
      </c>
      <c r="S668">
        <v>611</v>
      </c>
      <c r="T668" t="s">
        <v>4280</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4282</v>
      </c>
      <c r="B669">
        <v>1980</v>
      </c>
      <c r="C669" t="s">
        <v>171</v>
      </c>
      <c r="D669" t="s">
        <v>4283</v>
      </c>
      <c r="E669" t="str">
        <f t="shared" si="10"/>
        <v>City of South Taft</v>
      </c>
      <c r="F669">
        <v>2775</v>
      </c>
      <c r="G669" t="s">
        <v>4284</v>
      </c>
      <c r="H669">
        <v>2073</v>
      </c>
      <c r="I669">
        <v>0</v>
      </c>
      <c r="J669">
        <v>0</v>
      </c>
      <c r="K669">
        <v>2073</v>
      </c>
      <c r="L669">
        <v>772</v>
      </c>
      <c r="M669">
        <v>515</v>
      </c>
      <c r="N669">
        <v>257</v>
      </c>
      <c r="O669">
        <v>17200</v>
      </c>
      <c r="P669">
        <v>769</v>
      </c>
      <c r="Q669">
        <v>37</v>
      </c>
      <c r="R669">
        <v>0</v>
      </c>
      <c r="S669">
        <v>7</v>
      </c>
      <c r="T669" t="s">
        <v>4283</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4285</v>
      </c>
      <c r="B670">
        <v>1980</v>
      </c>
      <c r="C670" t="s">
        <v>171</v>
      </c>
      <c r="D670" t="s">
        <v>4286</v>
      </c>
      <c r="E670" t="str">
        <f t="shared" si="10"/>
        <v>City of South Turlock</v>
      </c>
      <c r="F670">
        <v>2780</v>
      </c>
      <c r="G670" t="s">
        <v>4287</v>
      </c>
      <c r="H670">
        <v>1700</v>
      </c>
      <c r="I670">
        <v>0</v>
      </c>
      <c r="J670">
        <v>0</v>
      </c>
      <c r="K670">
        <v>1700</v>
      </c>
      <c r="L670">
        <v>571</v>
      </c>
      <c r="M670">
        <v>372</v>
      </c>
      <c r="N670">
        <v>199</v>
      </c>
      <c r="O670">
        <v>53200</v>
      </c>
      <c r="P670">
        <v>493</v>
      </c>
      <c r="Q670">
        <v>47</v>
      </c>
      <c r="R670">
        <v>30</v>
      </c>
      <c r="S670">
        <v>43</v>
      </c>
      <c r="T670" t="s">
        <v>4286</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4288</v>
      </c>
      <c r="B671">
        <v>1980</v>
      </c>
      <c r="C671" t="s">
        <v>171</v>
      </c>
      <c r="D671" t="s">
        <v>4289</v>
      </c>
      <c r="E671" t="str">
        <f t="shared" si="10"/>
        <v>City of South Whittier</v>
      </c>
      <c r="F671">
        <v>2782</v>
      </c>
      <c r="G671" t="s">
        <v>4290</v>
      </c>
      <c r="H671">
        <v>43815</v>
      </c>
      <c r="I671">
        <v>43815</v>
      </c>
      <c r="J671">
        <v>0</v>
      </c>
      <c r="K671">
        <v>0</v>
      </c>
      <c r="L671">
        <v>13488</v>
      </c>
      <c r="M671">
        <v>8985</v>
      </c>
      <c r="N671">
        <v>4503</v>
      </c>
      <c r="O671">
        <v>69900</v>
      </c>
      <c r="P671">
        <v>11552</v>
      </c>
      <c r="Q671">
        <v>903</v>
      </c>
      <c r="R671">
        <v>1207</v>
      </c>
      <c r="S671">
        <v>93</v>
      </c>
      <c r="T671" t="s">
        <v>4289</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4291</v>
      </c>
      <c r="B672">
        <v>1980</v>
      </c>
      <c r="C672" t="s">
        <v>171</v>
      </c>
      <c r="D672" t="s">
        <v>4292</v>
      </c>
      <c r="E672" t="str">
        <f t="shared" si="10"/>
        <v>City of South Yuba City</v>
      </c>
      <c r="F672">
        <v>2785</v>
      </c>
      <c r="G672" t="s">
        <v>4293</v>
      </c>
      <c r="H672">
        <v>7530</v>
      </c>
      <c r="I672">
        <v>7530</v>
      </c>
      <c r="J672">
        <v>0</v>
      </c>
      <c r="K672">
        <v>0</v>
      </c>
      <c r="L672">
        <v>2436</v>
      </c>
      <c r="M672">
        <v>2058</v>
      </c>
      <c r="N672">
        <v>378</v>
      </c>
      <c r="O672">
        <v>69500</v>
      </c>
      <c r="P672">
        <v>2347</v>
      </c>
      <c r="Q672">
        <v>109</v>
      </c>
      <c r="R672">
        <v>97</v>
      </c>
      <c r="S672">
        <v>8</v>
      </c>
      <c r="T672" t="s">
        <v>4292</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4294</v>
      </c>
      <c r="B673">
        <v>1980</v>
      </c>
      <c r="C673" t="s">
        <v>171</v>
      </c>
      <c r="D673" t="s">
        <v>4295</v>
      </c>
      <c r="E673" t="str">
        <f t="shared" si="10"/>
        <v>City of Spring Valley</v>
      </c>
      <c r="F673">
        <v>2795</v>
      </c>
      <c r="G673" t="s">
        <v>4296</v>
      </c>
      <c r="H673">
        <v>40191</v>
      </c>
      <c r="I673">
        <v>40191</v>
      </c>
      <c r="J673">
        <v>0</v>
      </c>
      <c r="K673">
        <v>0</v>
      </c>
      <c r="L673">
        <v>13248</v>
      </c>
      <c r="M673">
        <v>9798</v>
      </c>
      <c r="N673">
        <v>3450</v>
      </c>
      <c r="O673">
        <v>81600</v>
      </c>
      <c r="P673">
        <v>10930</v>
      </c>
      <c r="Q673">
        <v>787</v>
      </c>
      <c r="R673">
        <v>880</v>
      </c>
      <c r="S673">
        <v>1287</v>
      </c>
      <c r="T673" t="s">
        <v>4295</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4297</v>
      </c>
      <c r="B674">
        <v>1980</v>
      </c>
      <c r="C674" t="s">
        <v>171</v>
      </c>
      <c r="D674" t="s">
        <v>4298</v>
      </c>
      <c r="E674" t="str">
        <f t="shared" si="10"/>
        <v>City of Stanford</v>
      </c>
      <c r="F674">
        <v>2798</v>
      </c>
      <c r="G674" t="s">
        <v>4299</v>
      </c>
      <c r="H674">
        <v>11045</v>
      </c>
      <c r="I674">
        <v>11045</v>
      </c>
      <c r="J674">
        <v>0</v>
      </c>
      <c r="K674">
        <v>0</v>
      </c>
      <c r="L674">
        <v>1823</v>
      </c>
      <c r="M674">
        <v>624</v>
      </c>
      <c r="N674">
        <v>1199</v>
      </c>
      <c r="O674">
        <v>200100</v>
      </c>
      <c r="P674">
        <v>1203</v>
      </c>
      <c r="Q674">
        <v>425</v>
      </c>
      <c r="R674">
        <v>240</v>
      </c>
      <c r="S674">
        <v>0</v>
      </c>
      <c r="T674" t="s">
        <v>4298</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4300</v>
      </c>
      <c r="B675">
        <v>1980</v>
      </c>
      <c r="C675" t="s">
        <v>171</v>
      </c>
      <c r="D675" t="s">
        <v>1134</v>
      </c>
      <c r="E675" t="str">
        <f t="shared" si="10"/>
        <v>City of Stanton</v>
      </c>
      <c r="F675">
        <v>2800</v>
      </c>
      <c r="G675" t="s">
        <v>4301</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4302</v>
      </c>
      <c r="B676">
        <v>1980</v>
      </c>
      <c r="C676" t="s">
        <v>171</v>
      </c>
      <c r="D676" t="s">
        <v>1136</v>
      </c>
      <c r="E676" t="str">
        <f t="shared" si="10"/>
        <v>City of Stockton</v>
      </c>
      <c r="F676">
        <v>2805</v>
      </c>
      <c r="G676" t="s">
        <v>4303</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4304</v>
      </c>
      <c r="B677">
        <v>1980</v>
      </c>
      <c r="C677" t="s">
        <v>171</v>
      </c>
      <c r="D677" t="s">
        <v>4305</v>
      </c>
      <c r="E677" t="str">
        <f t="shared" si="10"/>
        <v>City of Strathmore</v>
      </c>
      <c r="F677">
        <v>2815</v>
      </c>
      <c r="G677" t="s">
        <v>4306</v>
      </c>
      <c r="H677">
        <v>1955</v>
      </c>
      <c r="I677">
        <v>0</v>
      </c>
      <c r="J677">
        <v>0</v>
      </c>
      <c r="K677">
        <v>1955</v>
      </c>
      <c r="L677">
        <v>656</v>
      </c>
      <c r="M677">
        <v>451</v>
      </c>
      <c r="N677">
        <v>205</v>
      </c>
      <c r="O677">
        <v>34900</v>
      </c>
      <c r="P677">
        <v>515</v>
      </c>
      <c r="Q677">
        <v>90</v>
      </c>
      <c r="R677">
        <v>28</v>
      </c>
      <c r="S677">
        <v>92</v>
      </c>
      <c r="T677" t="s">
        <v>4305</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4307</v>
      </c>
      <c r="B678">
        <v>1980</v>
      </c>
      <c r="C678" t="s">
        <v>171</v>
      </c>
      <c r="D678" t="s">
        <v>4308</v>
      </c>
      <c r="E678" t="str">
        <f t="shared" si="10"/>
        <v>City of Suisun City</v>
      </c>
      <c r="F678">
        <v>2820</v>
      </c>
      <c r="G678" t="s">
        <v>4309</v>
      </c>
      <c r="H678">
        <v>11087</v>
      </c>
      <c r="I678">
        <v>11087</v>
      </c>
      <c r="J678">
        <v>0</v>
      </c>
      <c r="K678">
        <v>0</v>
      </c>
      <c r="L678">
        <v>3434</v>
      </c>
      <c r="M678">
        <v>2268</v>
      </c>
      <c r="N678">
        <v>1166</v>
      </c>
      <c r="O678">
        <v>67200</v>
      </c>
      <c r="P678">
        <v>2921</v>
      </c>
      <c r="Q678">
        <v>534</v>
      </c>
      <c r="R678">
        <v>138</v>
      </c>
      <c r="S678">
        <v>59</v>
      </c>
      <c r="T678" t="s">
        <v>4308</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4310</v>
      </c>
      <c r="B679">
        <v>1980</v>
      </c>
      <c r="C679" t="s">
        <v>171</v>
      </c>
      <c r="D679" t="s">
        <v>4311</v>
      </c>
      <c r="E679" t="str">
        <f t="shared" si="10"/>
        <v>City of Summit City</v>
      </c>
      <c r="F679">
        <v>2822</v>
      </c>
      <c r="G679" t="s">
        <v>4312</v>
      </c>
      <c r="H679">
        <v>1136</v>
      </c>
      <c r="I679">
        <v>1136</v>
      </c>
      <c r="J679">
        <v>0</v>
      </c>
      <c r="K679">
        <v>0</v>
      </c>
      <c r="L679">
        <v>446</v>
      </c>
      <c r="M679">
        <v>348</v>
      </c>
      <c r="N679">
        <v>98</v>
      </c>
      <c r="O679">
        <v>58700</v>
      </c>
      <c r="P679">
        <v>333</v>
      </c>
      <c r="Q679">
        <v>13</v>
      </c>
      <c r="R679">
        <v>12</v>
      </c>
      <c r="S679">
        <v>113</v>
      </c>
      <c r="T679" t="s">
        <v>4311</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4313</v>
      </c>
      <c r="B680">
        <v>1980</v>
      </c>
      <c r="C680" t="s">
        <v>171</v>
      </c>
      <c r="D680" t="s">
        <v>4314</v>
      </c>
      <c r="E680" t="str">
        <f t="shared" si="10"/>
        <v>City of Sun City</v>
      </c>
      <c r="F680">
        <v>2823</v>
      </c>
      <c r="G680" t="s">
        <v>4315</v>
      </c>
      <c r="H680">
        <v>8460</v>
      </c>
      <c r="I680">
        <v>0</v>
      </c>
      <c r="J680">
        <v>8460</v>
      </c>
      <c r="K680">
        <v>0</v>
      </c>
      <c r="L680">
        <v>5002</v>
      </c>
      <c r="M680">
        <v>4544</v>
      </c>
      <c r="N680">
        <v>458</v>
      </c>
      <c r="O680">
        <v>58600</v>
      </c>
      <c r="P680">
        <v>4663</v>
      </c>
      <c r="Q680">
        <v>69</v>
      </c>
      <c r="R680">
        <v>138</v>
      </c>
      <c r="S680">
        <v>479</v>
      </c>
      <c r="T680" t="s">
        <v>4314</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4316</v>
      </c>
      <c r="B681">
        <v>1980</v>
      </c>
      <c r="C681" t="s">
        <v>171</v>
      </c>
      <c r="D681" t="s">
        <v>4317</v>
      </c>
      <c r="E681" t="str">
        <f t="shared" si="10"/>
        <v>City of Sunnymead</v>
      </c>
      <c r="F681">
        <v>2830</v>
      </c>
      <c r="G681" t="s">
        <v>4318</v>
      </c>
      <c r="H681">
        <v>11554</v>
      </c>
      <c r="I681">
        <v>0</v>
      </c>
      <c r="J681">
        <v>11554</v>
      </c>
      <c r="K681">
        <v>0</v>
      </c>
      <c r="L681">
        <v>3713</v>
      </c>
      <c r="M681">
        <v>2283</v>
      </c>
      <c r="N681">
        <v>1430</v>
      </c>
      <c r="O681">
        <v>63300</v>
      </c>
      <c r="P681">
        <v>3760</v>
      </c>
      <c r="Q681">
        <v>424</v>
      </c>
      <c r="R681">
        <v>126</v>
      </c>
      <c r="S681">
        <v>6</v>
      </c>
      <c r="T681" t="s">
        <v>4317</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4319</v>
      </c>
      <c r="B682">
        <v>1980</v>
      </c>
      <c r="C682" t="s">
        <v>171</v>
      </c>
      <c r="D682" t="s">
        <v>4320</v>
      </c>
      <c r="E682" t="str">
        <f t="shared" si="10"/>
        <v>City of Sunnyside-Tahoe City</v>
      </c>
      <c r="F682">
        <v>2833</v>
      </c>
      <c r="G682" t="s">
        <v>4321</v>
      </c>
      <c r="H682">
        <v>1836</v>
      </c>
      <c r="I682">
        <v>0</v>
      </c>
      <c r="J682">
        <v>0</v>
      </c>
      <c r="K682">
        <v>1836</v>
      </c>
      <c r="L682">
        <v>756</v>
      </c>
      <c r="M682">
        <v>348</v>
      </c>
      <c r="N682">
        <v>408</v>
      </c>
      <c r="O682">
        <v>117800</v>
      </c>
      <c r="P682">
        <v>601</v>
      </c>
      <c r="Q682">
        <v>232</v>
      </c>
      <c r="R682">
        <v>34</v>
      </c>
      <c r="S682">
        <v>55</v>
      </c>
      <c r="T682" t="s">
        <v>4320</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4322</v>
      </c>
      <c r="B683">
        <v>1980</v>
      </c>
      <c r="C683" t="s">
        <v>171</v>
      </c>
      <c r="D683" t="s">
        <v>1138</v>
      </c>
      <c r="E683" t="str">
        <f t="shared" si="10"/>
        <v>City of Sunnyvale</v>
      </c>
      <c r="F683">
        <v>2835</v>
      </c>
      <c r="G683" t="s">
        <v>4323</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4324</v>
      </c>
      <c r="B684">
        <v>1980</v>
      </c>
      <c r="C684" t="s">
        <v>171</v>
      </c>
      <c r="D684" t="s">
        <v>1140</v>
      </c>
      <c r="E684" t="str">
        <f t="shared" si="10"/>
        <v>City of Susanville</v>
      </c>
      <c r="F684">
        <v>2845</v>
      </c>
      <c r="G684" t="s">
        <v>4325</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4326</v>
      </c>
      <c r="B685">
        <v>1980</v>
      </c>
      <c r="C685" t="s">
        <v>171</v>
      </c>
      <c r="D685" t="s">
        <v>1285</v>
      </c>
      <c r="E685" t="str">
        <f t="shared" si="10"/>
        <v>City of Sutter</v>
      </c>
      <c r="F685">
        <v>2850</v>
      </c>
      <c r="G685" t="s">
        <v>4327</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4328</v>
      </c>
      <c r="B686">
        <v>1980</v>
      </c>
      <c r="C686" t="s">
        <v>171</v>
      </c>
      <c r="D686" t="s">
        <v>1142</v>
      </c>
      <c r="E686" t="str">
        <f t="shared" si="10"/>
        <v>City of Sutter Creek</v>
      </c>
      <c r="F686">
        <v>2855</v>
      </c>
      <c r="G686" t="s">
        <v>4329</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4330</v>
      </c>
      <c r="B687">
        <v>1980</v>
      </c>
      <c r="C687" t="s">
        <v>171</v>
      </c>
      <c r="D687" t="s">
        <v>1144</v>
      </c>
      <c r="E687" t="str">
        <f t="shared" si="10"/>
        <v>City of Taft</v>
      </c>
      <c r="F687">
        <v>2860</v>
      </c>
      <c r="G687" t="s">
        <v>4331</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4332</v>
      </c>
      <c r="B688">
        <v>1980</v>
      </c>
      <c r="C688" t="s">
        <v>171</v>
      </c>
      <c r="D688" t="s">
        <v>4333</v>
      </c>
      <c r="E688" t="str">
        <f t="shared" si="10"/>
        <v>City of Taft Heights</v>
      </c>
      <c r="F688">
        <v>2865</v>
      </c>
      <c r="G688" t="s">
        <v>4334</v>
      </c>
      <c r="H688">
        <v>2111</v>
      </c>
      <c r="I688">
        <v>0</v>
      </c>
      <c r="J688">
        <v>0</v>
      </c>
      <c r="K688">
        <v>2111</v>
      </c>
      <c r="L688">
        <v>801</v>
      </c>
      <c r="M688">
        <v>569</v>
      </c>
      <c r="N688">
        <v>232</v>
      </c>
      <c r="O688">
        <v>42000</v>
      </c>
      <c r="P688">
        <v>775</v>
      </c>
      <c r="Q688">
        <v>70</v>
      </c>
      <c r="R688">
        <v>0</v>
      </c>
      <c r="S688">
        <v>3</v>
      </c>
      <c r="T688" t="s">
        <v>4333</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4335</v>
      </c>
      <c r="B689">
        <v>1980</v>
      </c>
      <c r="C689" t="s">
        <v>171</v>
      </c>
      <c r="D689" t="s">
        <v>4336</v>
      </c>
      <c r="E689" t="str">
        <f t="shared" si="10"/>
        <v>City of Talmage</v>
      </c>
      <c r="F689">
        <v>2867</v>
      </c>
      <c r="G689" t="s">
        <v>4337</v>
      </c>
      <c r="H689">
        <v>1514</v>
      </c>
      <c r="I689">
        <v>0</v>
      </c>
      <c r="J689">
        <v>0</v>
      </c>
      <c r="K689">
        <v>1514</v>
      </c>
      <c r="L689">
        <v>574</v>
      </c>
      <c r="M689">
        <v>409</v>
      </c>
      <c r="N689">
        <v>165</v>
      </c>
      <c r="O689">
        <v>82500</v>
      </c>
      <c r="P689">
        <v>490</v>
      </c>
      <c r="Q689">
        <v>41</v>
      </c>
      <c r="R689">
        <v>19</v>
      </c>
      <c r="S689">
        <v>42</v>
      </c>
      <c r="T689" t="s">
        <v>4336</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4338</v>
      </c>
      <c r="B690">
        <v>1980</v>
      </c>
      <c r="C690" t="s">
        <v>171</v>
      </c>
      <c r="D690" t="s">
        <v>4339</v>
      </c>
      <c r="E690" t="str">
        <f t="shared" si="10"/>
        <v>City of Tamalpais-Homestead Valley</v>
      </c>
      <c r="F690">
        <v>2869</v>
      </c>
      <c r="G690" t="s">
        <v>4340</v>
      </c>
      <c r="H690">
        <v>8511</v>
      </c>
      <c r="I690">
        <v>8511</v>
      </c>
      <c r="J690">
        <v>0</v>
      </c>
      <c r="K690">
        <v>0</v>
      </c>
      <c r="L690">
        <v>3569</v>
      </c>
      <c r="M690">
        <v>2495</v>
      </c>
      <c r="N690">
        <v>1074</v>
      </c>
      <c r="O690">
        <v>165200</v>
      </c>
      <c r="P690">
        <v>3147</v>
      </c>
      <c r="Q690">
        <v>458</v>
      </c>
      <c r="R690">
        <v>97</v>
      </c>
      <c r="S690">
        <v>1</v>
      </c>
      <c r="T690" t="s">
        <v>4339</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4341</v>
      </c>
      <c r="B691">
        <v>1980</v>
      </c>
      <c r="C691" t="s">
        <v>171</v>
      </c>
      <c r="D691" t="s">
        <v>4342</v>
      </c>
      <c r="E691" t="str">
        <f t="shared" si="10"/>
        <v>City of Tara Hills-Montalvin Manor</v>
      </c>
      <c r="F691">
        <v>2871</v>
      </c>
      <c r="G691" t="s">
        <v>4343</v>
      </c>
      <c r="H691">
        <v>9471</v>
      </c>
      <c r="I691">
        <v>9471</v>
      </c>
      <c r="J691">
        <v>0</v>
      </c>
      <c r="K691">
        <v>0</v>
      </c>
      <c r="L691">
        <v>2930</v>
      </c>
      <c r="M691">
        <v>2472</v>
      </c>
      <c r="N691">
        <v>458</v>
      </c>
      <c r="O691">
        <v>70500</v>
      </c>
      <c r="P691">
        <v>2699</v>
      </c>
      <c r="Q691">
        <v>49</v>
      </c>
      <c r="R691">
        <v>3</v>
      </c>
      <c r="S691">
        <v>219</v>
      </c>
      <c r="T691" t="s">
        <v>4342</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4344</v>
      </c>
      <c r="B692">
        <v>1980</v>
      </c>
      <c r="C692" t="s">
        <v>171</v>
      </c>
      <c r="D692" t="s">
        <v>1146</v>
      </c>
      <c r="E692" t="str">
        <f t="shared" si="10"/>
        <v>City of Tehachapi</v>
      </c>
      <c r="F692">
        <v>2873</v>
      </c>
      <c r="G692" t="s">
        <v>4345</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4346</v>
      </c>
      <c r="B693">
        <v>1980</v>
      </c>
      <c r="C693" t="s">
        <v>171</v>
      </c>
      <c r="D693" t="s">
        <v>1148</v>
      </c>
      <c r="E693" t="str">
        <f t="shared" si="10"/>
        <v>City of Tehama</v>
      </c>
      <c r="F693">
        <v>2875</v>
      </c>
      <c r="G693" t="s">
        <v>4347</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4348</v>
      </c>
      <c r="B694">
        <v>1980</v>
      </c>
      <c r="C694" t="s">
        <v>171</v>
      </c>
      <c r="D694" t="s">
        <v>1150</v>
      </c>
      <c r="E694" t="str">
        <f t="shared" si="10"/>
        <v>City of Temecula</v>
      </c>
      <c r="F694">
        <v>2878</v>
      </c>
      <c r="G694" t="s">
        <v>4349</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4350</v>
      </c>
      <c r="B695">
        <v>1980</v>
      </c>
      <c r="C695" t="s">
        <v>171</v>
      </c>
      <c r="D695" t="s">
        <v>1152</v>
      </c>
      <c r="E695" t="str">
        <f t="shared" si="10"/>
        <v>City of Temple City</v>
      </c>
      <c r="F695">
        <v>2880</v>
      </c>
      <c r="G695" t="s">
        <v>4351</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4352</v>
      </c>
      <c r="B696">
        <v>1980</v>
      </c>
      <c r="C696" t="s">
        <v>171</v>
      </c>
      <c r="D696" t="s">
        <v>4353</v>
      </c>
      <c r="E696" t="str">
        <f t="shared" si="10"/>
        <v>City of Terra Bella</v>
      </c>
      <c r="F696">
        <v>2885</v>
      </c>
      <c r="G696" t="s">
        <v>4354</v>
      </c>
      <c r="H696">
        <v>1807</v>
      </c>
      <c r="I696">
        <v>0</v>
      </c>
      <c r="J696">
        <v>0</v>
      </c>
      <c r="K696">
        <v>1807</v>
      </c>
      <c r="L696">
        <v>487</v>
      </c>
      <c r="M696">
        <v>326</v>
      </c>
      <c r="N696">
        <v>161</v>
      </c>
      <c r="O696">
        <v>36000</v>
      </c>
      <c r="P696">
        <v>379</v>
      </c>
      <c r="Q696">
        <v>78</v>
      </c>
      <c r="R696">
        <v>10</v>
      </c>
      <c r="S696">
        <v>51</v>
      </c>
      <c r="T696" t="s">
        <v>4353</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4355</v>
      </c>
      <c r="B697">
        <v>1980</v>
      </c>
      <c r="C697" t="s">
        <v>171</v>
      </c>
      <c r="D697" t="s">
        <v>4356</v>
      </c>
      <c r="E697" t="str">
        <f t="shared" si="10"/>
        <v>City of Thermalito</v>
      </c>
      <c r="F697">
        <v>2892</v>
      </c>
      <c r="G697" t="s">
        <v>4357</v>
      </c>
      <c r="H697">
        <v>4961</v>
      </c>
      <c r="I697">
        <v>0</v>
      </c>
      <c r="J697">
        <v>4961</v>
      </c>
      <c r="K697">
        <v>0</v>
      </c>
      <c r="L697">
        <v>1720</v>
      </c>
      <c r="M697">
        <v>1304</v>
      </c>
      <c r="N697">
        <v>416</v>
      </c>
      <c r="O697">
        <v>43400</v>
      </c>
      <c r="P697">
        <v>1427</v>
      </c>
      <c r="Q697">
        <v>122</v>
      </c>
      <c r="R697">
        <v>3</v>
      </c>
      <c r="S697">
        <v>253</v>
      </c>
      <c r="T697" t="s">
        <v>4356</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4358</v>
      </c>
      <c r="B698">
        <v>1980</v>
      </c>
      <c r="C698" t="s">
        <v>171</v>
      </c>
      <c r="D698" t="s">
        <v>1154</v>
      </c>
      <c r="E698" t="str">
        <f t="shared" si="10"/>
        <v>City of Thousand Oaks</v>
      </c>
      <c r="F698">
        <v>2897</v>
      </c>
      <c r="G698" t="s">
        <v>4359</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4360</v>
      </c>
      <c r="B699">
        <v>1980</v>
      </c>
      <c r="C699" t="s">
        <v>171</v>
      </c>
      <c r="D699" t="s">
        <v>4361</v>
      </c>
      <c r="E699" t="str">
        <f t="shared" si="10"/>
        <v>City of Thousand Palms</v>
      </c>
      <c r="F699">
        <v>2899</v>
      </c>
      <c r="G699" t="s">
        <v>4362</v>
      </c>
      <c r="H699">
        <v>1718</v>
      </c>
      <c r="I699">
        <v>0</v>
      </c>
      <c r="J699">
        <v>0</v>
      </c>
      <c r="K699">
        <v>1718</v>
      </c>
      <c r="L699">
        <v>811</v>
      </c>
      <c r="M699">
        <v>706</v>
      </c>
      <c r="N699">
        <v>105</v>
      </c>
      <c r="O699">
        <v>46100</v>
      </c>
      <c r="P699">
        <v>588</v>
      </c>
      <c r="Q699">
        <v>21</v>
      </c>
      <c r="R699">
        <v>0</v>
      </c>
      <c r="S699">
        <v>798</v>
      </c>
      <c r="T699" t="s">
        <v>4361</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4363</v>
      </c>
      <c r="B700">
        <v>1980</v>
      </c>
      <c r="C700" t="s">
        <v>171</v>
      </c>
      <c r="D700" t="s">
        <v>1156</v>
      </c>
      <c r="E700" t="str">
        <f t="shared" si="10"/>
        <v>City of Tiburon</v>
      </c>
      <c r="F700">
        <v>2903</v>
      </c>
      <c r="G700" t="s">
        <v>4364</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4365</v>
      </c>
      <c r="B701">
        <v>1980</v>
      </c>
      <c r="C701" t="s">
        <v>171</v>
      </c>
      <c r="D701" t="s">
        <v>4366</v>
      </c>
      <c r="E701" t="str">
        <f t="shared" si="10"/>
        <v>City of Tierra Buena</v>
      </c>
      <c r="F701">
        <v>2906</v>
      </c>
      <c r="G701" t="s">
        <v>4367</v>
      </c>
      <c r="H701">
        <v>2374</v>
      </c>
      <c r="I701">
        <v>2374</v>
      </c>
      <c r="J701">
        <v>0</v>
      </c>
      <c r="K701">
        <v>0</v>
      </c>
      <c r="L701">
        <v>777</v>
      </c>
      <c r="M701">
        <v>594</v>
      </c>
      <c r="N701">
        <v>183</v>
      </c>
      <c r="O701">
        <v>62600</v>
      </c>
      <c r="P701">
        <v>694</v>
      </c>
      <c r="Q701">
        <v>70</v>
      </c>
      <c r="R701">
        <v>7</v>
      </c>
      <c r="S701">
        <v>44</v>
      </c>
      <c r="T701" t="s">
        <v>4366</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4368</v>
      </c>
      <c r="B702">
        <v>1980</v>
      </c>
      <c r="C702" t="s">
        <v>171</v>
      </c>
      <c r="D702" t="s">
        <v>4369</v>
      </c>
      <c r="E702" t="str">
        <f t="shared" si="10"/>
        <v>City of Tipton</v>
      </c>
      <c r="F702">
        <v>2908</v>
      </c>
      <c r="G702" t="s">
        <v>4370</v>
      </c>
      <c r="H702">
        <v>1185</v>
      </c>
      <c r="I702">
        <v>0</v>
      </c>
      <c r="J702">
        <v>0</v>
      </c>
      <c r="K702">
        <v>1185</v>
      </c>
      <c r="L702">
        <v>372</v>
      </c>
      <c r="M702">
        <v>260</v>
      </c>
      <c r="N702">
        <v>112</v>
      </c>
      <c r="O702">
        <v>34000</v>
      </c>
      <c r="P702">
        <v>375</v>
      </c>
      <c r="Q702">
        <v>28</v>
      </c>
      <c r="R702">
        <v>0</v>
      </c>
      <c r="S702">
        <v>11</v>
      </c>
      <c r="T702" t="s">
        <v>4369</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4371</v>
      </c>
      <c r="B703">
        <v>1980</v>
      </c>
      <c r="C703" t="s">
        <v>171</v>
      </c>
      <c r="D703" t="s">
        <v>1158</v>
      </c>
      <c r="E703" t="str">
        <f t="shared" si="10"/>
        <v>City of Torrance</v>
      </c>
      <c r="F703">
        <v>2910</v>
      </c>
      <c r="G703" t="s">
        <v>4372</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4373</v>
      </c>
      <c r="B704">
        <v>1980</v>
      </c>
      <c r="C704" t="s">
        <v>171</v>
      </c>
      <c r="D704" t="s">
        <v>1160</v>
      </c>
      <c r="E704" t="str">
        <f t="shared" si="10"/>
        <v>City of Tracy</v>
      </c>
      <c r="F704">
        <v>2915</v>
      </c>
      <c r="G704" t="s">
        <v>4374</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4375</v>
      </c>
      <c r="B705">
        <v>1980</v>
      </c>
      <c r="C705" t="s">
        <v>171</v>
      </c>
      <c r="D705" t="s">
        <v>1162</v>
      </c>
      <c r="E705" t="str">
        <f t="shared" si="10"/>
        <v>City of Trinidad</v>
      </c>
      <c r="F705">
        <v>2925</v>
      </c>
      <c r="G705" t="s">
        <v>4376</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4377</v>
      </c>
      <c r="B706">
        <v>1980</v>
      </c>
      <c r="C706" t="s">
        <v>171</v>
      </c>
      <c r="D706" t="s">
        <v>1164</v>
      </c>
      <c r="E706" t="str">
        <f t="shared" si="10"/>
        <v>City of Truckee</v>
      </c>
      <c r="F706">
        <v>2940</v>
      </c>
      <c r="G706" t="s">
        <v>4378</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4379</v>
      </c>
      <c r="B707">
        <v>1980</v>
      </c>
      <c r="C707" t="s">
        <v>171</v>
      </c>
      <c r="D707" t="s">
        <v>1166</v>
      </c>
      <c r="E707" t="str">
        <f t="shared" si="10"/>
        <v>City of Tulare</v>
      </c>
      <c r="F707">
        <v>2945</v>
      </c>
      <c r="G707" t="s">
        <v>4380</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4381</v>
      </c>
      <c r="B708">
        <v>1980</v>
      </c>
      <c r="C708" t="s">
        <v>171</v>
      </c>
      <c r="D708" t="s">
        <v>4382</v>
      </c>
      <c r="E708" t="str">
        <f t="shared" si="10"/>
        <v>City of Tulare East</v>
      </c>
      <c r="F708">
        <v>2947</v>
      </c>
      <c r="G708" t="s">
        <v>4383</v>
      </c>
      <c r="H708">
        <v>2168</v>
      </c>
      <c r="I708">
        <v>0</v>
      </c>
      <c r="J708">
        <v>0</v>
      </c>
      <c r="K708">
        <v>2168</v>
      </c>
      <c r="L708">
        <v>628</v>
      </c>
      <c r="M708">
        <v>504</v>
      </c>
      <c r="N708">
        <v>124</v>
      </c>
      <c r="O708">
        <v>47200</v>
      </c>
      <c r="P708">
        <v>592</v>
      </c>
      <c r="Q708">
        <v>37</v>
      </c>
      <c r="R708">
        <v>3</v>
      </c>
      <c r="S708">
        <v>5</v>
      </c>
      <c r="T708" t="s">
        <v>4382</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4384</v>
      </c>
      <c r="B709">
        <v>1980</v>
      </c>
      <c r="C709" t="s">
        <v>171</v>
      </c>
      <c r="D709" t="s">
        <v>4385</v>
      </c>
      <c r="E709" t="str">
        <f t="shared" ref="E709:E772" si="11">_xlfn.CONCAT("City of ",D709)</f>
        <v>City of Tulare Northwest</v>
      </c>
      <c r="F709">
        <v>2948</v>
      </c>
      <c r="G709" t="s">
        <v>4386</v>
      </c>
      <c r="H709">
        <v>1936</v>
      </c>
      <c r="I709">
        <v>0</v>
      </c>
      <c r="J709">
        <v>0</v>
      </c>
      <c r="K709">
        <v>1936</v>
      </c>
      <c r="L709">
        <v>637</v>
      </c>
      <c r="M709">
        <v>476</v>
      </c>
      <c r="N709">
        <v>161</v>
      </c>
      <c r="O709">
        <v>54000</v>
      </c>
      <c r="P709">
        <v>602</v>
      </c>
      <c r="Q709">
        <v>25</v>
      </c>
      <c r="R709">
        <v>15</v>
      </c>
      <c r="S709">
        <v>14</v>
      </c>
      <c r="T709" t="s">
        <v>4385</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4387</v>
      </c>
      <c r="B710">
        <v>1980</v>
      </c>
      <c r="C710" t="s">
        <v>171</v>
      </c>
      <c r="D710" t="s">
        <v>1168</v>
      </c>
      <c r="E710" t="str">
        <f t="shared" si="11"/>
        <v>City of Tulelake</v>
      </c>
      <c r="F710">
        <v>2950</v>
      </c>
      <c r="G710" t="s">
        <v>4388</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4389</v>
      </c>
      <c r="B711">
        <v>1980</v>
      </c>
      <c r="C711" t="s">
        <v>171</v>
      </c>
      <c r="D711" t="s">
        <v>4390</v>
      </c>
      <c r="E711" t="str">
        <f t="shared" si="11"/>
        <v>City of Tuolumne City</v>
      </c>
      <c r="F711">
        <v>2955</v>
      </c>
      <c r="G711" t="s">
        <v>4391</v>
      </c>
      <c r="H711">
        <v>1708</v>
      </c>
      <c r="I711">
        <v>0</v>
      </c>
      <c r="J711">
        <v>0</v>
      </c>
      <c r="K711">
        <v>1708</v>
      </c>
      <c r="L711">
        <v>685</v>
      </c>
      <c r="M711">
        <v>393</v>
      </c>
      <c r="N711">
        <v>292</v>
      </c>
      <c r="O711">
        <v>43000</v>
      </c>
      <c r="P711">
        <v>589</v>
      </c>
      <c r="Q711">
        <v>91</v>
      </c>
      <c r="R711">
        <v>30</v>
      </c>
      <c r="S711">
        <v>59</v>
      </c>
      <c r="T711" t="s">
        <v>4390</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4392</v>
      </c>
      <c r="B712">
        <v>1980</v>
      </c>
      <c r="C712" t="s">
        <v>171</v>
      </c>
      <c r="D712" t="s">
        <v>1170</v>
      </c>
      <c r="E712" t="str">
        <f t="shared" si="11"/>
        <v>City of Turlock</v>
      </c>
      <c r="F712">
        <v>2960</v>
      </c>
      <c r="G712" t="s">
        <v>4393</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4394</v>
      </c>
      <c r="B713">
        <v>1980</v>
      </c>
      <c r="C713" t="s">
        <v>171</v>
      </c>
      <c r="D713" t="s">
        <v>1172</v>
      </c>
      <c r="E713" t="str">
        <f t="shared" si="11"/>
        <v>City of Tustin</v>
      </c>
      <c r="F713">
        <v>2965</v>
      </c>
      <c r="G713" t="s">
        <v>4395</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4396</v>
      </c>
      <c r="B714">
        <v>1980</v>
      </c>
      <c r="C714" t="s">
        <v>171</v>
      </c>
      <c r="D714" t="s">
        <v>4397</v>
      </c>
      <c r="E714" t="str">
        <f t="shared" si="11"/>
        <v>City of Tustin Foothills</v>
      </c>
      <c r="F714">
        <v>2967</v>
      </c>
      <c r="G714" t="s">
        <v>4398</v>
      </c>
      <c r="H714">
        <v>26174</v>
      </c>
      <c r="I714">
        <v>26174</v>
      </c>
      <c r="J714">
        <v>0</v>
      </c>
      <c r="K714">
        <v>0</v>
      </c>
      <c r="L714">
        <v>8039</v>
      </c>
      <c r="M714">
        <v>7341</v>
      </c>
      <c r="N714">
        <v>698</v>
      </c>
      <c r="O714">
        <v>158900</v>
      </c>
      <c r="P714">
        <v>7914</v>
      </c>
      <c r="Q714">
        <v>194</v>
      </c>
      <c r="R714">
        <v>96</v>
      </c>
      <c r="S714">
        <v>3</v>
      </c>
      <c r="T714" t="s">
        <v>4397</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4399</v>
      </c>
      <c r="B715">
        <v>1980</v>
      </c>
      <c r="C715" t="s">
        <v>171</v>
      </c>
      <c r="D715" t="s">
        <v>4400</v>
      </c>
      <c r="E715" t="str">
        <f t="shared" si="11"/>
        <v>City of Twain Harte</v>
      </c>
      <c r="F715">
        <v>2970</v>
      </c>
      <c r="G715" t="s">
        <v>4401</v>
      </c>
      <c r="H715">
        <v>1369</v>
      </c>
      <c r="I715">
        <v>0</v>
      </c>
      <c r="J715">
        <v>0</v>
      </c>
      <c r="K715">
        <v>1369</v>
      </c>
      <c r="L715">
        <v>550</v>
      </c>
      <c r="M715">
        <v>323</v>
      </c>
      <c r="N715">
        <v>227</v>
      </c>
      <c r="O715">
        <v>64400</v>
      </c>
      <c r="P715">
        <v>1109</v>
      </c>
      <c r="Q715">
        <v>76</v>
      </c>
      <c r="R715">
        <v>11</v>
      </c>
      <c r="S715">
        <v>6</v>
      </c>
      <c r="T715" t="s">
        <v>4400</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4402</v>
      </c>
      <c r="B716">
        <v>1980</v>
      </c>
      <c r="C716" t="s">
        <v>171</v>
      </c>
      <c r="D716" t="s">
        <v>1174</v>
      </c>
      <c r="E716" t="str">
        <f t="shared" si="11"/>
        <v>City of Twentynine Palms</v>
      </c>
      <c r="F716">
        <v>2971</v>
      </c>
      <c r="G716" t="s">
        <v>4403</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4404</v>
      </c>
      <c r="B717">
        <v>1980</v>
      </c>
      <c r="C717" t="s">
        <v>171</v>
      </c>
      <c r="D717" t="s">
        <v>4405</v>
      </c>
      <c r="E717" t="str">
        <f t="shared" si="11"/>
        <v>City of Twentynine Palms Base</v>
      </c>
      <c r="F717">
        <v>2972</v>
      </c>
      <c r="G717" t="s">
        <v>4406</v>
      </c>
      <c r="H717">
        <v>7079</v>
      </c>
      <c r="I717">
        <v>0</v>
      </c>
      <c r="J717">
        <v>7079</v>
      </c>
      <c r="K717">
        <v>0</v>
      </c>
      <c r="L717">
        <v>744</v>
      </c>
      <c r="M717">
        <v>4</v>
      </c>
      <c r="N717">
        <v>740</v>
      </c>
      <c r="O717">
        <v>0</v>
      </c>
      <c r="P717">
        <v>684</v>
      </c>
      <c r="Q717">
        <v>94</v>
      </c>
      <c r="R717">
        <v>2</v>
      </c>
      <c r="S717">
        <v>4</v>
      </c>
      <c r="T717" t="s">
        <v>4405</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4407</v>
      </c>
      <c r="B718">
        <v>1980</v>
      </c>
      <c r="C718" t="s">
        <v>171</v>
      </c>
      <c r="D718" t="s">
        <v>4408</v>
      </c>
      <c r="E718" t="str">
        <f t="shared" si="11"/>
        <v>City of Twin Lakes</v>
      </c>
      <c r="F718">
        <v>2975</v>
      </c>
      <c r="G718" t="s">
        <v>4409</v>
      </c>
      <c r="H718">
        <v>4502</v>
      </c>
      <c r="I718">
        <v>4502</v>
      </c>
      <c r="J718">
        <v>0</v>
      </c>
      <c r="K718">
        <v>0</v>
      </c>
      <c r="L718">
        <v>2190</v>
      </c>
      <c r="M718">
        <v>729</v>
      </c>
      <c r="N718">
        <v>1461</v>
      </c>
      <c r="O718">
        <v>94100</v>
      </c>
      <c r="P718">
        <v>1182</v>
      </c>
      <c r="Q718">
        <v>480</v>
      </c>
      <c r="R718">
        <v>518</v>
      </c>
      <c r="S718">
        <v>252</v>
      </c>
      <c r="T718" t="s">
        <v>4408</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4410</v>
      </c>
      <c r="B719">
        <v>1980</v>
      </c>
      <c r="C719" t="s">
        <v>171</v>
      </c>
      <c r="D719" t="s">
        <v>1176</v>
      </c>
      <c r="E719" t="str">
        <f t="shared" si="11"/>
        <v>City of Ukiah</v>
      </c>
      <c r="F719">
        <v>2980</v>
      </c>
      <c r="G719" t="s">
        <v>4411</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4412</v>
      </c>
      <c r="B720">
        <v>1980</v>
      </c>
      <c r="C720" t="s">
        <v>171</v>
      </c>
      <c r="D720" t="s">
        <v>1180</v>
      </c>
      <c r="E720" t="str">
        <f t="shared" si="11"/>
        <v>City of Union City</v>
      </c>
      <c r="F720">
        <v>2985</v>
      </c>
      <c r="G720" t="s">
        <v>4413</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4414</v>
      </c>
      <c r="B721">
        <v>1980</v>
      </c>
      <c r="C721" t="s">
        <v>171</v>
      </c>
      <c r="D721" t="s">
        <v>1182</v>
      </c>
      <c r="E721" t="str">
        <f t="shared" si="11"/>
        <v>City of Upland</v>
      </c>
      <c r="F721">
        <v>2990</v>
      </c>
      <c r="G721" t="s">
        <v>4415</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4416</v>
      </c>
      <c r="B722">
        <v>1980</v>
      </c>
      <c r="C722" t="s">
        <v>171</v>
      </c>
      <c r="D722" t="s">
        <v>1184</v>
      </c>
      <c r="E722" t="str">
        <f t="shared" si="11"/>
        <v>City of Vacaville</v>
      </c>
      <c r="F722">
        <v>2995</v>
      </c>
      <c r="G722" t="s">
        <v>4417</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4418</v>
      </c>
      <c r="B723">
        <v>1980</v>
      </c>
      <c r="C723" t="s">
        <v>171</v>
      </c>
      <c r="D723" t="s">
        <v>4419</v>
      </c>
      <c r="E723" t="str">
        <f t="shared" si="11"/>
        <v>City of Valencia</v>
      </c>
      <c r="F723">
        <v>2997</v>
      </c>
      <c r="G723" t="s">
        <v>4420</v>
      </c>
      <c r="H723">
        <v>12163</v>
      </c>
      <c r="I723">
        <v>12163</v>
      </c>
      <c r="J723">
        <v>0</v>
      </c>
      <c r="K723">
        <v>0</v>
      </c>
      <c r="L723">
        <v>3748</v>
      </c>
      <c r="M723">
        <v>3083</v>
      </c>
      <c r="N723">
        <v>665</v>
      </c>
      <c r="O723">
        <v>128500</v>
      </c>
      <c r="P723">
        <v>3553</v>
      </c>
      <c r="Q723">
        <v>132</v>
      </c>
      <c r="R723">
        <v>387</v>
      </c>
      <c r="S723">
        <v>0</v>
      </c>
      <c r="T723" t="s">
        <v>4419</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4421</v>
      </c>
      <c r="B724">
        <v>1980</v>
      </c>
      <c r="C724" t="s">
        <v>171</v>
      </c>
      <c r="D724" t="s">
        <v>4422</v>
      </c>
      <c r="E724" t="str">
        <f t="shared" si="11"/>
        <v>City of Valinda</v>
      </c>
      <c r="F724">
        <v>2998</v>
      </c>
      <c r="G724" t="s">
        <v>4423</v>
      </c>
      <c r="H724">
        <v>18700</v>
      </c>
      <c r="I724">
        <v>18700</v>
      </c>
      <c r="J724">
        <v>0</v>
      </c>
      <c r="K724">
        <v>0</v>
      </c>
      <c r="L724">
        <v>5023</v>
      </c>
      <c r="M724">
        <v>4169</v>
      </c>
      <c r="N724">
        <v>854</v>
      </c>
      <c r="O724">
        <v>67800</v>
      </c>
      <c r="P724">
        <v>4839</v>
      </c>
      <c r="Q724">
        <v>197</v>
      </c>
      <c r="R724">
        <v>101</v>
      </c>
      <c r="S724">
        <v>5</v>
      </c>
      <c r="T724" t="s">
        <v>4422</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4424</v>
      </c>
      <c r="B725">
        <v>1980</v>
      </c>
      <c r="C725" t="s">
        <v>171</v>
      </c>
      <c r="D725" t="s">
        <v>1186</v>
      </c>
      <c r="E725" t="str">
        <f t="shared" si="11"/>
        <v>City of Vallejo</v>
      </c>
      <c r="F725">
        <v>3000</v>
      </c>
      <c r="G725" t="s">
        <v>4425</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4426</v>
      </c>
      <c r="B726">
        <v>1980</v>
      </c>
      <c r="C726" t="s">
        <v>171</v>
      </c>
      <c r="D726" t="s">
        <v>4427</v>
      </c>
      <c r="E726" t="str">
        <f t="shared" si="11"/>
        <v>City of Valle Vista</v>
      </c>
      <c r="F726">
        <v>3001</v>
      </c>
      <c r="G726" t="s">
        <v>4428</v>
      </c>
      <c r="H726">
        <v>5474</v>
      </c>
      <c r="I726">
        <v>5474</v>
      </c>
      <c r="J726">
        <v>0</v>
      </c>
      <c r="K726">
        <v>0</v>
      </c>
      <c r="L726">
        <v>2794</v>
      </c>
      <c r="M726">
        <v>2290</v>
      </c>
      <c r="N726">
        <v>504</v>
      </c>
      <c r="O726">
        <v>59500</v>
      </c>
      <c r="P726">
        <v>1193</v>
      </c>
      <c r="Q726">
        <v>70</v>
      </c>
      <c r="R726">
        <v>141</v>
      </c>
      <c r="S726">
        <v>1598</v>
      </c>
      <c r="T726" t="s">
        <v>4427</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4429</v>
      </c>
      <c r="B727">
        <v>1980</v>
      </c>
      <c r="C727" t="s">
        <v>171</v>
      </c>
      <c r="D727" t="s">
        <v>4430</v>
      </c>
      <c r="E727" t="str">
        <f t="shared" si="11"/>
        <v>City of Valley Center</v>
      </c>
      <c r="F727">
        <v>3002</v>
      </c>
      <c r="G727" t="s">
        <v>4431</v>
      </c>
      <c r="H727">
        <v>1242</v>
      </c>
      <c r="I727">
        <v>0</v>
      </c>
      <c r="J727">
        <v>0</v>
      </c>
      <c r="K727">
        <v>1242</v>
      </c>
      <c r="L727">
        <v>396</v>
      </c>
      <c r="M727">
        <v>320</v>
      </c>
      <c r="N727">
        <v>76</v>
      </c>
      <c r="O727">
        <v>130300</v>
      </c>
      <c r="P727">
        <v>372</v>
      </c>
      <c r="Q727">
        <v>23</v>
      </c>
      <c r="R727">
        <v>0</v>
      </c>
      <c r="S727">
        <v>33</v>
      </c>
      <c r="T727" t="s">
        <v>4430</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4432</v>
      </c>
      <c r="B728">
        <v>1980</v>
      </c>
      <c r="C728" t="s">
        <v>171</v>
      </c>
      <c r="D728" t="s">
        <v>4433</v>
      </c>
      <c r="E728" t="str">
        <f t="shared" si="11"/>
        <v>City of Vandenberg AFB</v>
      </c>
      <c r="F728">
        <v>3003</v>
      </c>
      <c r="G728" t="s">
        <v>4434</v>
      </c>
      <c r="H728">
        <v>8136</v>
      </c>
      <c r="I728">
        <v>0</v>
      </c>
      <c r="J728">
        <v>8136</v>
      </c>
      <c r="K728">
        <v>0</v>
      </c>
      <c r="L728">
        <v>2113</v>
      </c>
      <c r="M728">
        <v>150</v>
      </c>
      <c r="N728">
        <v>1963</v>
      </c>
      <c r="O728">
        <v>48800</v>
      </c>
      <c r="P728">
        <v>2108</v>
      </c>
      <c r="Q728">
        <v>42</v>
      </c>
      <c r="R728">
        <v>2</v>
      </c>
      <c r="S728">
        <v>128</v>
      </c>
      <c r="T728" t="s">
        <v>4433</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4435</v>
      </c>
      <c r="B729">
        <v>1980</v>
      </c>
      <c r="C729" t="s">
        <v>171</v>
      </c>
      <c r="D729" t="s">
        <v>4436</v>
      </c>
      <c r="E729" t="str">
        <f t="shared" si="11"/>
        <v>City of Vandenberg Village</v>
      </c>
      <c r="F729">
        <v>3004</v>
      </c>
      <c r="G729" t="s">
        <v>4437</v>
      </c>
      <c r="H729">
        <v>5839</v>
      </c>
      <c r="I729">
        <v>0</v>
      </c>
      <c r="J729">
        <v>5839</v>
      </c>
      <c r="K729">
        <v>0</v>
      </c>
      <c r="L729">
        <v>1989</v>
      </c>
      <c r="M729">
        <v>1657</v>
      </c>
      <c r="N729">
        <v>332</v>
      </c>
      <c r="O729">
        <v>80200</v>
      </c>
      <c r="P729">
        <v>1923</v>
      </c>
      <c r="Q729">
        <v>58</v>
      </c>
      <c r="R729">
        <v>85</v>
      </c>
      <c r="S729">
        <v>0</v>
      </c>
      <c r="T729" t="s">
        <v>4436</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4438</v>
      </c>
      <c r="B730">
        <v>1980</v>
      </c>
      <c r="C730" t="s">
        <v>171</v>
      </c>
      <c r="D730" t="s">
        <v>1190</v>
      </c>
      <c r="E730" t="str">
        <f t="shared" si="11"/>
        <v>City of Vernon</v>
      </c>
      <c r="F730">
        <v>3005</v>
      </c>
      <c r="G730" t="s">
        <v>4439</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4440</v>
      </c>
      <c r="B731">
        <v>1980</v>
      </c>
      <c r="C731" t="s">
        <v>171</v>
      </c>
      <c r="D731" t="s">
        <v>1192</v>
      </c>
      <c r="E731" t="str">
        <f t="shared" si="11"/>
        <v>City of Victorville</v>
      </c>
      <c r="F731">
        <v>3007</v>
      </c>
      <c r="G731" t="s">
        <v>4441</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4442</v>
      </c>
      <c r="B732">
        <v>1980</v>
      </c>
      <c r="C732" t="s">
        <v>171</v>
      </c>
      <c r="D732" t="s">
        <v>4443</v>
      </c>
      <c r="E732" t="str">
        <f t="shared" si="11"/>
        <v>City of View Park-Windsor Hills</v>
      </c>
      <c r="F732">
        <v>3008</v>
      </c>
      <c r="G732" t="s">
        <v>4444</v>
      </c>
      <c r="H732">
        <v>12101</v>
      </c>
      <c r="I732">
        <v>12101</v>
      </c>
      <c r="J732">
        <v>0</v>
      </c>
      <c r="K732">
        <v>0</v>
      </c>
      <c r="L732">
        <v>4582</v>
      </c>
      <c r="M732">
        <v>3552</v>
      </c>
      <c r="N732">
        <v>1030</v>
      </c>
      <c r="O732">
        <v>113400</v>
      </c>
      <c r="P732">
        <v>4109</v>
      </c>
      <c r="Q732">
        <v>330</v>
      </c>
      <c r="R732">
        <v>239</v>
      </c>
      <c r="S732">
        <v>2</v>
      </c>
      <c r="T732" t="s">
        <v>4443</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4445</v>
      </c>
      <c r="B733">
        <v>1980</v>
      </c>
      <c r="C733" t="s">
        <v>171</v>
      </c>
      <c r="D733" t="s">
        <v>1194</v>
      </c>
      <c r="E733" t="str">
        <f t="shared" si="11"/>
        <v>City of Villa Park</v>
      </c>
      <c r="F733">
        <v>3009</v>
      </c>
      <c r="G733" t="s">
        <v>4446</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4447</v>
      </c>
      <c r="B734">
        <v>1980</v>
      </c>
      <c r="C734" t="s">
        <v>171</v>
      </c>
      <c r="D734" t="s">
        <v>4448</v>
      </c>
      <c r="E734" t="str">
        <f t="shared" si="11"/>
        <v>City of Vine Hill-Pacheco</v>
      </c>
      <c r="F734">
        <v>3013</v>
      </c>
      <c r="G734" t="s">
        <v>4449</v>
      </c>
      <c r="H734">
        <v>6129</v>
      </c>
      <c r="I734">
        <v>6129</v>
      </c>
      <c r="J734">
        <v>0</v>
      </c>
      <c r="K734">
        <v>0</v>
      </c>
      <c r="L734">
        <v>2093</v>
      </c>
      <c r="M734">
        <v>1490</v>
      </c>
      <c r="N734">
        <v>603</v>
      </c>
      <c r="O734">
        <v>73900</v>
      </c>
      <c r="P734">
        <v>1918</v>
      </c>
      <c r="Q734">
        <v>158</v>
      </c>
      <c r="R734">
        <v>79</v>
      </c>
      <c r="S734">
        <v>24</v>
      </c>
      <c r="T734" t="s">
        <v>4448</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4450</v>
      </c>
      <c r="B735">
        <v>1980</v>
      </c>
      <c r="C735" t="s">
        <v>171</v>
      </c>
      <c r="D735" t="s">
        <v>1196</v>
      </c>
      <c r="E735" t="str">
        <f t="shared" si="11"/>
        <v>City of Visalia</v>
      </c>
      <c r="F735">
        <v>3015</v>
      </c>
      <c r="G735" t="s">
        <v>4451</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4452</v>
      </c>
      <c r="B736">
        <v>1980</v>
      </c>
      <c r="C736" t="s">
        <v>171</v>
      </c>
      <c r="D736" t="s">
        <v>1198</v>
      </c>
      <c r="E736" t="str">
        <f t="shared" si="11"/>
        <v>City of Vista</v>
      </c>
      <c r="F736">
        <v>3017</v>
      </c>
      <c r="G736" t="s">
        <v>4453</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4454</v>
      </c>
      <c r="B737">
        <v>1980</v>
      </c>
      <c r="C737" t="s">
        <v>171</v>
      </c>
      <c r="D737" t="s">
        <v>1200</v>
      </c>
      <c r="E737" t="str">
        <f t="shared" si="11"/>
        <v>City of Walnut</v>
      </c>
      <c r="F737">
        <v>3025</v>
      </c>
      <c r="G737" t="s">
        <v>4455</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4456</v>
      </c>
      <c r="B738">
        <v>1980</v>
      </c>
      <c r="C738" t="s">
        <v>171</v>
      </c>
      <c r="D738" t="s">
        <v>1202</v>
      </c>
      <c r="E738" t="str">
        <f t="shared" si="11"/>
        <v>City of Walnut Creek</v>
      </c>
      <c r="F738">
        <v>3030</v>
      </c>
      <c r="G738" t="s">
        <v>4457</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4458</v>
      </c>
      <c r="B739">
        <v>1980</v>
      </c>
      <c r="C739" t="s">
        <v>171</v>
      </c>
      <c r="D739" t="s">
        <v>4459</v>
      </c>
      <c r="E739" t="str">
        <f t="shared" si="11"/>
        <v>City of Walnut Creek West</v>
      </c>
      <c r="F739">
        <v>3032</v>
      </c>
      <c r="G739" t="s">
        <v>4460</v>
      </c>
      <c r="H739">
        <v>5893</v>
      </c>
      <c r="I739">
        <v>5893</v>
      </c>
      <c r="J739">
        <v>0</v>
      </c>
      <c r="K739">
        <v>0</v>
      </c>
      <c r="L739">
        <v>2442</v>
      </c>
      <c r="M739">
        <v>1668</v>
      </c>
      <c r="N739">
        <v>774</v>
      </c>
      <c r="O739">
        <v>112300</v>
      </c>
      <c r="P739">
        <v>2104</v>
      </c>
      <c r="Q739">
        <v>89</v>
      </c>
      <c r="R739">
        <v>295</v>
      </c>
      <c r="S739">
        <v>0</v>
      </c>
      <c r="T739" t="s">
        <v>4459</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4461</v>
      </c>
      <c r="B740">
        <v>1980</v>
      </c>
      <c r="C740" t="s">
        <v>171</v>
      </c>
      <c r="D740" t="s">
        <v>4462</v>
      </c>
      <c r="E740" t="str">
        <f t="shared" si="11"/>
        <v>City of Walnut Park</v>
      </c>
      <c r="F740">
        <v>3040</v>
      </c>
      <c r="G740" t="s">
        <v>4463</v>
      </c>
      <c r="H740">
        <v>11811</v>
      </c>
      <c r="I740">
        <v>11811</v>
      </c>
      <c r="J740">
        <v>0</v>
      </c>
      <c r="K740">
        <v>0</v>
      </c>
      <c r="L740">
        <v>3647</v>
      </c>
      <c r="M740">
        <v>2177</v>
      </c>
      <c r="N740">
        <v>1470</v>
      </c>
      <c r="O740">
        <v>63400</v>
      </c>
      <c r="P740">
        <v>3013</v>
      </c>
      <c r="Q740">
        <v>704</v>
      </c>
      <c r="R740">
        <v>67</v>
      </c>
      <c r="S740">
        <v>0</v>
      </c>
      <c r="T740" t="s">
        <v>4462</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4464</v>
      </c>
      <c r="B741">
        <v>1980</v>
      </c>
      <c r="C741" t="s">
        <v>171</v>
      </c>
      <c r="D741" t="s">
        <v>1204</v>
      </c>
      <c r="E741" t="str">
        <f t="shared" si="11"/>
        <v>City of Wasco</v>
      </c>
      <c r="F741">
        <v>3045</v>
      </c>
      <c r="G741" t="s">
        <v>4465</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4466</v>
      </c>
      <c r="B742">
        <v>1980</v>
      </c>
      <c r="C742" t="s">
        <v>171</v>
      </c>
      <c r="D742" t="s">
        <v>1206</v>
      </c>
      <c r="E742" t="str">
        <f t="shared" si="11"/>
        <v>City of Waterford</v>
      </c>
      <c r="F742">
        <v>3050</v>
      </c>
      <c r="G742" t="s">
        <v>4467</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4468</v>
      </c>
      <c r="B743">
        <v>1980</v>
      </c>
      <c r="C743" t="s">
        <v>171</v>
      </c>
      <c r="D743" t="s">
        <v>1208</v>
      </c>
      <c r="E743" t="str">
        <f t="shared" si="11"/>
        <v>City of Watsonville</v>
      </c>
      <c r="F743">
        <v>3055</v>
      </c>
      <c r="G743" t="s">
        <v>4469</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4470</v>
      </c>
      <c r="B744">
        <v>1980</v>
      </c>
      <c r="C744" t="s">
        <v>171</v>
      </c>
      <c r="D744" t="s">
        <v>4471</v>
      </c>
      <c r="E744" t="str">
        <f t="shared" si="11"/>
        <v>City of Weaverville</v>
      </c>
      <c r="F744">
        <v>3060</v>
      </c>
      <c r="G744" t="s">
        <v>4472</v>
      </c>
      <c r="H744">
        <v>2787</v>
      </c>
      <c r="I744">
        <v>0</v>
      </c>
      <c r="J744">
        <v>2787</v>
      </c>
      <c r="K744">
        <v>0</v>
      </c>
      <c r="L744">
        <v>1077</v>
      </c>
      <c r="M744">
        <v>727</v>
      </c>
      <c r="N744">
        <v>350</v>
      </c>
      <c r="O744">
        <v>60700</v>
      </c>
      <c r="P744">
        <v>810</v>
      </c>
      <c r="Q744">
        <v>129</v>
      </c>
      <c r="R744">
        <v>53</v>
      </c>
      <c r="S744">
        <v>168</v>
      </c>
      <c r="T744" t="s">
        <v>4471</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4473</v>
      </c>
      <c r="B745">
        <v>1980</v>
      </c>
      <c r="C745" t="s">
        <v>171</v>
      </c>
      <c r="D745" t="s">
        <v>1210</v>
      </c>
      <c r="E745" t="str">
        <f t="shared" si="11"/>
        <v>City of Weed</v>
      </c>
      <c r="F745">
        <v>3063</v>
      </c>
      <c r="G745" t="s">
        <v>4474</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4475</v>
      </c>
      <c r="B746">
        <v>1980</v>
      </c>
      <c r="C746" t="s">
        <v>171</v>
      </c>
      <c r="D746" t="s">
        <v>4476</v>
      </c>
      <c r="E746" t="str">
        <f t="shared" si="11"/>
        <v>City of Weed Patch</v>
      </c>
      <c r="F746">
        <v>3064</v>
      </c>
      <c r="G746" t="s">
        <v>4477</v>
      </c>
      <c r="H746">
        <v>1553</v>
      </c>
      <c r="I746">
        <v>0</v>
      </c>
      <c r="J746">
        <v>0</v>
      </c>
      <c r="K746">
        <v>1553</v>
      </c>
      <c r="L746">
        <v>394</v>
      </c>
      <c r="M746">
        <v>186</v>
      </c>
      <c r="N746">
        <v>208</v>
      </c>
      <c r="O746">
        <v>24800</v>
      </c>
      <c r="P746">
        <v>250</v>
      </c>
      <c r="Q746">
        <v>88</v>
      </c>
      <c r="R746">
        <v>3</v>
      </c>
      <c r="S746">
        <v>80</v>
      </c>
      <c r="T746" t="s">
        <v>4476</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4478</v>
      </c>
      <c r="B747">
        <v>1980</v>
      </c>
      <c r="C747" t="s">
        <v>171</v>
      </c>
      <c r="D747" t="s">
        <v>4479</v>
      </c>
      <c r="E747" t="str">
        <f t="shared" si="11"/>
        <v>City of West Athens</v>
      </c>
      <c r="F747">
        <v>3066</v>
      </c>
      <c r="G747" t="s">
        <v>4480</v>
      </c>
      <c r="H747">
        <v>8531</v>
      </c>
      <c r="I747">
        <v>8531</v>
      </c>
      <c r="J747">
        <v>0</v>
      </c>
      <c r="K747">
        <v>0</v>
      </c>
      <c r="L747">
        <v>2475</v>
      </c>
      <c r="M747">
        <v>1359</v>
      </c>
      <c r="N747">
        <v>1116</v>
      </c>
      <c r="O747">
        <v>68400</v>
      </c>
      <c r="P747">
        <v>1831</v>
      </c>
      <c r="Q747">
        <v>329</v>
      </c>
      <c r="R747">
        <v>367</v>
      </c>
      <c r="S747">
        <v>29</v>
      </c>
      <c r="T747" t="s">
        <v>4479</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4481</v>
      </c>
      <c r="B748">
        <v>1980</v>
      </c>
      <c r="C748" t="s">
        <v>171</v>
      </c>
      <c r="D748" t="s">
        <v>4482</v>
      </c>
      <c r="E748" t="str">
        <f t="shared" si="11"/>
        <v>City of West Carson</v>
      </c>
      <c r="F748">
        <v>3067</v>
      </c>
      <c r="G748" t="s">
        <v>4483</v>
      </c>
      <c r="H748">
        <v>17997</v>
      </c>
      <c r="I748">
        <v>17997</v>
      </c>
      <c r="J748">
        <v>0</v>
      </c>
      <c r="K748">
        <v>0</v>
      </c>
      <c r="L748">
        <v>5798</v>
      </c>
      <c r="M748">
        <v>4198</v>
      </c>
      <c r="N748">
        <v>1600</v>
      </c>
      <c r="O748">
        <v>95100</v>
      </c>
      <c r="P748">
        <v>4247</v>
      </c>
      <c r="Q748">
        <v>614</v>
      </c>
      <c r="R748">
        <v>430</v>
      </c>
      <c r="S748">
        <v>909</v>
      </c>
      <c r="T748" t="s">
        <v>4482</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4484</v>
      </c>
      <c r="B749">
        <v>1980</v>
      </c>
      <c r="C749" t="s">
        <v>171</v>
      </c>
      <c r="D749" t="s">
        <v>4485</v>
      </c>
      <c r="E749" t="str">
        <f t="shared" si="11"/>
        <v>City of West Compton</v>
      </c>
      <c r="F749">
        <v>3068</v>
      </c>
      <c r="G749" t="s">
        <v>4486</v>
      </c>
      <c r="H749">
        <v>5907</v>
      </c>
      <c r="I749">
        <v>5907</v>
      </c>
      <c r="J749">
        <v>0</v>
      </c>
      <c r="K749">
        <v>0</v>
      </c>
      <c r="L749">
        <v>1616</v>
      </c>
      <c r="M749">
        <v>1218</v>
      </c>
      <c r="N749">
        <v>398</v>
      </c>
      <c r="O749">
        <v>47800</v>
      </c>
      <c r="P749">
        <v>1373</v>
      </c>
      <c r="Q749">
        <v>87</v>
      </c>
      <c r="R749">
        <v>75</v>
      </c>
      <c r="S749">
        <v>109</v>
      </c>
      <c r="T749" t="s">
        <v>4485</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4487</v>
      </c>
      <c r="B750">
        <v>1980</v>
      </c>
      <c r="C750" t="s">
        <v>171</v>
      </c>
      <c r="D750" t="s">
        <v>1212</v>
      </c>
      <c r="E750" t="str">
        <f t="shared" si="11"/>
        <v>City of West Covina</v>
      </c>
      <c r="F750">
        <v>3070</v>
      </c>
      <c r="G750" t="s">
        <v>4488</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4489</v>
      </c>
      <c r="B751">
        <v>1980</v>
      </c>
      <c r="C751" t="s">
        <v>171</v>
      </c>
      <c r="D751" t="s">
        <v>4490</v>
      </c>
      <c r="E751" t="str">
        <f t="shared" si="11"/>
        <v>City of West Hollywood</v>
      </c>
      <c r="F751">
        <v>3080</v>
      </c>
      <c r="G751" t="s">
        <v>4491</v>
      </c>
      <c r="H751">
        <v>35703</v>
      </c>
      <c r="I751">
        <v>35703</v>
      </c>
      <c r="J751">
        <v>0</v>
      </c>
      <c r="K751">
        <v>0</v>
      </c>
      <c r="L751">
        <v>22152</v>
      </c>
      <c r="M751">
        <v>2684</v>
      </c>
      <c r="N751">
        <v>19468</v>
      </c>
      <c r="O751">
        <v>128000</v>
      </c>
      <c r="P751">
        <v>6812</v>
      </c>
      <c r="Q751">
        <v>4452</v>
      </c>
      <c r="R751">
        <v>13022</v>
      </c>
      <c r="S751">
        <v>25</v>
      </c>
      <c r="T751" t="s">
        <v>4490</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4492</v>
      </c>
      <c r="B752">
        <v>1980</v>
      </c>
      <c r="C752" t="s">
        <v>171</v>
      </c>
      <c r="D752" t="s">
        <v>1216</v>
      </c>
      <c r="E752" t="str">
        <f t="shared" si="11"/>
        <v>City of Westminster</v>
      </c>
      <c r="F752">
        <v>3085</v>
      </c>
      <c r="G752" t="s">
        <v>4493</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4494</v>
      </c>
      <c r="B753">
        <v>1980</v>
      </c>
      <c r="C753" t="s">
        <v>171</v>
      </c>
      <c r="D753" t="s">
        <v>4495</v>
      </c>
      <c r="E753" t="str">
        <f t="shared" si="11"/>
        <v>City of Westmont</v>
      </c>
      <c r="F753">
        <v>3091</v>
      </c>
      <c r="G753" t="s">
        <v>4496</v>
      </c>
      <c r="H753">
        <v>27916</v>
      </c>
      <c r="I753">
        <v>27916</v>
      </c>
      <c r="J753">
        <v>0</v>
      </c>
      <c r="K753">
        <v>0</v>
      </c>
      <c r="L753">
        <v>9165</v>
      </c>
      <c r="M753">
        <v>3218</v>
      </c>
      <c r="N753">
        <v>5947</v>
      </c>
      <c r="O753">
        <v>56400</v>
      </c>
      <c r="P753">
        <v>5858</v>
      </c>
      <c r="Q753">
        <v>2712</v>
      </c>
      <c r="R753">
        <v>959</v>
      </c>
      <c r="S753">
        <v>28</v>
      </c>
      <c r="T753" t="s">
        <v>4495</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4497</v>
      </c>
      <c r="B754">
        <v>1980</v>
      </c>
      <c r="C754" t="s">
        <v>171</v>
      </c>
      <c r="D754" t="s">
        <v>1218</v>
      </c>
      <c r="E754" t="str">
        <f t="shared" si="11"/>
        <v>City of Westmorland</v>
      </c>
      <c r="F754">
        <v>3092</v>
      </c>
      <c r="G754" t="s">
        <v>4498</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4499</v>
      </c>
      <c r="B755">
        <v>1980</v>
      </c>
      <c r="C755" t="s">
        <v>171</v>
      </c>
      <c r="D755" t="s">
        <v>4500</v>
      </c>
      <c r="E755" t="str">
        <f t="shared" si="11"/>
        <v>City of West Parlier</v>
      </c>
      <c r="F755">
        <v>3093</v>
      </c>
      <c r="G755" t="s">
        <v>4501</v>
      </c>
      <c r="H755">
        <v>2811</v>
      </c>
      <c r="I755">
        <v>0</v>
      </c>
      <c r="J755">
        <v>2811</v>
      </c>
      <c r="K755">
        <v>0</v>
      </c>
      <c r="L755">
        <v>625</v>
      </c>
      <c r="M755">
        <v>274</v>
      </c>
      <c r="N755">
        <v>351</v>
      </c>
      <c r="O755">
        <v>29500</v>
      </c>
      <c r="P755">
        <v>356</v>
      </c>
      <c r="Q755">
        <v>189</v>
      </c>
      <c r="R755">
        <v>85</v>
      </c>
      <c r="S755">
        <v>4</v>
      </c>
      <c r="T755" t="s">
        <v>4500</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4502</v>
      </c>
      <c r="B756">
        <v>1980</v>
      </c>
      <c r="C756" t="s">
        <v>171</v>
      </c>
      <c r="D756" t="s">
        <v>4503</v>
      </c>
      <c r="E756" t="str">
        <f t="shared" si="11"/>
        <v>City of West Pittsburg</v>
      </c>
      <c r="F756">
        <v>3094</v>
      </c>
      <c r="G756" t="s">
        <v>4504</v>
      </c>
      <c r="H756">
        <v>8773</v>
      </c>
      <c r="I756">
        <v>8773</v>
      </c>
      <c r="J756">
        <v>0</v>
      </c>
      <c r="K756">
        <v>0</v>
      </c>
      <c r="L756">
        <v>3292</v>
      </c>
      <c r="M756">
        <v>2338</v>
      </c>
      <c r="N756">
        <v>954</v>
      </c>
      <c r="O756">
        <v>54100</v>
      </c>
      <c r="P756">
        <v>2542</v>
      </c>
      <c r="Q756">
        <v>265</v>
      </c>
      <c r="R756">
        <v>48</v>
      </c>
      <c r="S756">
        <v>608</v>
      </c>
      <c r="T756" t="s">
        <v>4503</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4505</v>
      </c>
      <c r="B757">
        <v>1980</v>
      </c>
      <c r="C757" t="s">
        <v>171</v>
      </c>
      <c r="D757" t="s">
        <v>4506</v>
      </c>
      <c r="E757" t="str">
        <f t="shared" si="11"/>
        <v>City of West Puente Valley</v>
      </c>
      <c r="F757">
        <v>3097</v>
      </c>
      <c r="G757" t="s">
        <v>4507</v>
      </c>
      <c r="H757">
        <v>20445</v>
      </c>
      <c r="I757">
        <v>20445</v>
      </c>
      <c r="J757">
        <v>0</v>
      </c>
      <c r="K757">
        <v>0</v>
      </c>
      <c r="L757">
        <v>4817</v>
      </c>
      <c r="M757">
        <v>4232</v>
      </c>
      <c r="N757">
        <v>585</v>
      </c>
      <c r="O757">
        <v>63800</v>
      </c>
      <c r="P757">
        <v>4570</v>
      </c>
      <c r="Q757">
        <v>175</v>
      </c>
      <c r="R757">
        <v>123</v>
      </c>
      <c r="S757">
        <v>3</v>
      </c>
      <c r="T757" t="s">
        <v>4506</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4508</v>
      </c>
      <c r="B758">
        <v>1980</v>
      </c>
      <c r="C758" t="s">
        <v>171</v>
      </c>
      <c r="D758" t="s">
        <v>1214</v>
      </c>
      <c r="E758" t="str">
        <f t="shared" si="11"/>
        <v>City of West Sacramento</v>
      </c>
      <c r="F758">
        <v>3098</v>
      </c>
      <c r="G758" t="s">
        <v>4509</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4510</v>
      </c>
      <c r="B759">
        <v>1980</v>
      </c>
      <c r="C759" t="s">
        <v>171</v>
      </c>
      <c r="D759" t="s">
        <v>4511</v>
      </c>
      <c r="E759" t="str">
        <f t="shared" si="11"/>
        <v>City of West Whittier-Los Nietos</v>
      </c>
      <c r="F759">
        <v>3099</v>
      </c>
      <c r="G759" t="s">
        <v>4512</v>
      </c>
      <c r="H759">
        <v>21001</v>
      </c>
      <c r="I759">
        <v>21001</v>
      </c>
      <c r="J759">
        <v>0</v>
      </c>
      <c r="K759">
        <v>0</v>
      </c>
      <c r="L759">
        <v>6442</v>
      </c>
      <c r="M759">
        <v>4976</v>
      </c>
      <c r="N759">
        <v>1466</v>
      </c>
      <c r="O759">
        <v>66600</v>
      </c>
      <c r="P759">
        <v>5663</v>
      </c>
      <c r="Q759">
        <v>288</v>
      </c>
      <c r="R759">
        <v>358</v>
      </c>
      <c r="S759">
        <v>276</v>
      </c>
      <c r="T759" t="s">
        <v>4511</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4513</v>
      </c>
      <c r="B760">
        <v>1980</v>
      </c>
      <c r="C760" t="s">
        <v>171</v>
      </c>
      <c r="D760" t="s">
        <v>4514</v>
      </c>
      <c r="E760" t="str">
        <f t="shared" si="11"/>
        <v>City of Westwood</v>
      </c>
      <c r="F760">
        <v>3100</v>
      </c>
      <c r="G760" t="s">
        <v>4515</v>
      </c>
      <c r="H760">
        <v>2081</v>
      </c>
      <c r="I760">
        <v>0</v>
      </c>
      <c r="J760">
        <v>0</v>
      </c>
      <c r="K760">
        <v>2081</v>
      </c>
      <c r="L760">
        <v>779</v>
      </c>
      <c r="M760">
        <v>533</v>
      </c>
      <c r="N760">
        <v>246</v>
      </c>
      <c r="O760">
        <v>38300</v>
      </c>
      <c r="P760">
        <v>743</v>
      </c>
      <c r="Q760">
        <v>101</v>
      </c>
      <c r="R760">
        <v>0</v>
      </c>
      <c r="S760">
        <v>27</v>
      </c>
      <c r="T760" t="s">
        <v>4514</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4516</v>
      </c>
      <c r="B761">
        <v>1980</v>
      </c>
      <c r="C761" t="s">
        <v>171</v>
      </c>
      <c r="D761" t="s">
        <v>1220</v>
      </c>
      <c r="E761" t="str">
        <f t="shared" si="11"/>
        <v>City of Wheatland</v>
      </c>
      <c r="F761">
        <v>3105</v>
      </c>
      <c r="G761" t="s">
        <v>4517</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4518</v>
      </c>
      <c r="B762">
        <v>1980</v>
      </c>
      <c r="C762" t="s">
        <v>171</v>
      </c>
      <c r="D762" t="s">
        <v>1222</v>
      </c>
      <c r="E762" t="str">
        <f t="shared" si="11"/>
        <v>City of Whittier</v>
      </c>
      <c r="F762">
        <v>3110</v>
      </c>
      <c r="G762" t="s">
        <v>4519</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4520</v>
      </c>
      <c r="B763">
        <v>1980</v>
      </c>
      <c r="C763" t="s">
        <v>171</v>
      </c>
      <c r="D763" t="s">
        <v>1226</v>
      </c>
      <c r="E763" t="str">
        <f t="shared" si="11"/>
        <v>City of Williams</v>
      </c>
      <c r="F763">
        <v>3115</v>
      </c>
      <c r="G763" t="s">
        <v>4521</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4522</v>
      </c>
      <c r="B764">
        <v>1980</v>
      </c>
      <c r="C764" t="s">
        <v>171</v>
      </c>
      <c r="D764" t="s">
        <v>1228</v>
      </c>
      <c r="E764" t="str">
        <f t="shared" si="11"/>
        <v>City of Willits</v>
      </c>
      <c r="F764">
        <v>3120</v>
      </c>
      <c r="G764" t="s">
        <v>4523</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4524</v>
      </c>
      <c r="B765">
        <v>1980</v>
      </c>
      <c r="C765" t="s">
        <v>171</v>
      </c>
      <c r="D765" t="s">
        <v>4525</v>
      </c>
      <c r="E765" t="str">
        <f t="shared" si="11"/>
        <v>City of Willowbrook</v>
      </c>
      <c r="F765">
        <v>3121</v>
      </c>
      <c r="G765" t="s">
        <v>4526</v>
      </c>
      <c r="H765">
        <v>30845</v>
      </c>
      <c r="I765">
        <v>30845</v>
      </c>
      <c r="J765">
        <v>0</v>
      </c>
      <c r="K765">
        <v>0</v>
      </c>
      <c r="L765">
        <v>8247</v>
      </c>
      <c r="M765">
        <v>4746</v>
      </c>
      <c r="N765">
        <v>3501</v>
      </c>
      <c r="O765">
        <v>42000</v>
      </c>
      <c r="P765">
        <v>7076</v>
      </c>
      <c r="Q765">
        <v>1090</v>
      </c>
      <c r="R765">
        <v>317</v>
      </c>
      <c r="S765">
        <v>37</v>
      </c>
      <c r="T765" t="s">
        <v>4525</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4527</v>
      </c>
      <c r="B766">
        <v>1980</v>
      </c>
      <c r="C766" t="s">
        <v>171</v>
      </c>
      <c r="D766" t="s">
        <v>1230</v>
      </c>
      <c r="E766" t="str">
        <f t="shared" si="11"/>
        <v>City of Willows</v>
      </c>
      <c r="F766">
        <v>3125</v>
      </c>
      <c r="G766" t="s">
        <v>4528</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4529</v>
      </c>
      <c r="B767">
        <v>1980</v>
      </c>
      <c r="C767" t="s">
        <v>171</v>
      </c>
      <c r="D767" t="s">
        <v>1234</v>
      </c>
      <c r="E767" t="str">
        <f t="shared" si="11"/>
        <v>City of Winters</v>
      </c>
      <c r="F767">
        <v>3135</v>
      </c>
      <c r="G767" t="s">
        <v>4530</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4531</v>
      </c>
      <c r="B768">
        <v>1980</v>
      </c>
      <c r="C768" t="s">
        <v>171</v>
      </c>
      <c r="D768" t="s">
        <v>4532</v>
      </c>
      <c r="E768" t="str">
        <f t="shared" si="11"/>
        <v>City of Winton</v>
      </c>
      <c r="F768">
        <v>3137</v>
      </c>
      <c r="G768" t="s">
        <v>4533</v>
      </c>
      <c r="H768">
        <v>4995</v>
      </c>
      <c r="I768">
        <v>0</v>
      </c>
      <c r="J768">
        <v>4995</v>
      </c>
      <c r="K768">
        <v>0</v>
      </c>
      <c r="L768">
        <v>1625</v>
      </c>
      <c r="M768">
        <v>933</v>
      </c>
      <c r="N768">
        <v>692</v>
      </c>
      <c r="O768">
        <v>45000</v>
      </c>
      <c r="P768">
        <v>1462</v>
      </c>
      <c r="Q768">
        <v>135</v>
      </c>
      <c r="R768">
        <v>50</v>
      </c>
      <c r="S768">
        <v>67</v>
      </c>
      <c r="T768" t="s">
        <v>4532</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4534</v>
      </c>
      <c r="B769">
        <v>1980</v>
      </c>
      <c r="C769" t="s">
        <v>171</v>
      </c>
      <c r="D769" t="s">
        <v>4535</v>
      </c>
      <c r="E769" t="str">
        <f t="shared" si="11"/>
        <v>City of Wofford Heights</v>
      </c>
      <c r="F769">
        <v>3138</v>
      </c>
      <c r="G769" t="s">
        <v>4536</v>
      </c>
      <c r="H769">
        <v>2112</v>
      </c>
      <c r="I769">
        <v>0</v>
      </c>
      <c r="J769">
        <v>0</v>
      </c>
      <c r="K769">
        <v>2112</v>
      </c>
      <c r="L769">
        <v>1035</v>
      </c>
      <c r="M769">
        <v>839</v>
      </c>
      <c r="N769">
        <v>196</v>
      </c>
      <c r="O769">
        <v>51300</v>
      </c>
      <c r="P769">
        <v>843</v>
      </c>
      <c r="Q769">
        <v>62</v>
      </c>
      <c r="R769">
        <v>12</v>
      </c>
      <c r="S769">
        <v>694</v>
      </c>
      <c r="T769" t="s">
        <v>4535</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4537</v>
      </c>
      <c r="B770">
        <v>1980</v>
      </c>
      <c r="C770" t="s">
        <v>171</v>
      </c>
      <c r="D770" t="s">
        <v>4538</v>
      </c>
      <c r="E770" t="str">
        <f t="shared" si="11"/>
        <v>City of Woodacre</v>
      </c>
      <c r="F770">
        <v>3139</v>
      </c>
      <c r="G770" t="s">
        <v>4539</v>
      </c>
      <c r="H770">
        <v>1300</v>
      </c>
      <c r="I770">
        <v>0</v>
      </c>
      <c r="J770">
        <v>0</v>
      </c>
      <c r="K770">
        <v>1300</v>
      </c>
      <c r="L770">
        <v>496</v>
      </c>
      <c r="M770">
        <v>382</v>
      </c>
      <c r="N770">
        <v>114</v>
      </c>
      <c r="O770">
        <v>128400</v>
      </c>
      <c r="P770">
        <v>471</v>
      </c>
      <c r="Q770">
        <v>50</v>
      </c>
      <c r="R770">
        <v>0</v>
      </c>
      <c r="S770">
        <v>0</v>
      </c>
      <c r="T770" t="s">
        <v>4538</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4540</v>
      </c>
      <c r="B771">
        <v>1980</v>
      </c>
      <c r="C771" t="s">
        <v>171</v>
      </c>
      <c r="D771" t="s">
        <v>4541</v>
      </c>
      <c r="E771" t="str">
        <f t="shared" si="11"/>
        <v>City of Woodbridge</v>
      </c>
      <c r="F771">
        <v>3140</v>
      </c>
      <c r="G771" t="s">
        <v>4542</v>
      </c>
      <c r="H771">
        <v>1672</v>
      </c>
      <c r="I771">
        <v>0</v>
      </c>
      <c r="J771">
        <v>0</v>
      </c>
      <c r="K771">
        <v>1672</v>
      </c>
      <c r="L771">
        <v>555</v>
      </c>
      <c r="M771">
        <v>337</v>
      </c>
      <c r="N771">
        <v>218</v>
      </c>
      <c r="O771">
        <v>44900</v>
      </c>
      <c r="P771">
        <v>417</v>
      </c>
      <c r="Q771">
        <v>32</v>
      </c>
      <c r="R771">
        <v>12</v>
      </c>
      <c r="S771">
        <v>113</v>
      </c>
      <c r="T771" t="s">
        <v>4541</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4543</v>
      </c>
      <c r="B772">
        <v>1980</v>
      </c>
      <c r="C772" t="s">
        <v>171</v>
      </c>
      <c r="D772" t="s">
        <v>1236</v>
      </c>
      <c r="E772" t="str">
        <f t="shared" si="11"/>
        <v>City of Woodlake</v>
      </c>
      <c r="F772">
        <v>3145</v>
      </c>
      <c r="G772" t="s">
        <v>4544</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4545</v>
      </c>
      <c r="B773">
        <v>1980</v>
      </c>
      <c r="C773" t="s">
        <v>171</v>
      </c>
      <c r="D773" t="s">
        <v>1238</v>
      </c>
      <c r="E773" t="str">
        <f t="shared" ref="E773:E784" si="12">_xlfn.CONCAT("City of ",D773)</f>
        <v>City of Woodland</v>
      </c>
      <c r="F773">
        <v>3150</v>
      </c>
      <c r="G773" t="s">
        <v>4546</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4547</v>
      </c>
      <c r="B774">
        <v>1980</v>
      </c>
      <c r="C774" t="s">
        <v>171</v>
      </c>
      <c r="D774" t="s">
        <v>1240</v>
      </c>
      <c r="E774" t="str">
        <f t="shared" si="12"/>
        <v>City of Woodside</v>
      </c>
      <c r="F774">
        <v>3155</v>
      </c>
      <c r="G774" t="s">
        <v>4548</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4549</v>
      </c>
      <c r="B775">
        <v>1980</v>
      </c>
      <c r="C775" t="s">
        <v>171</v>
      </c>
      <c r="D775" t="s">
        <v>4550</v>
      </c>
      <c r="E775" t="str">
        <f t="shared" si="12"/>
        <v>City of Woodville</v>
      </c>
      <c r="F775">
        <v>3160</v>
      </c>
      <c r="G775" t="s">
        <v>4551</v>
      </c>
      <c r="H775">
        <v>1507</v>
      </c>
      <c r="I775">
        <v>0</v>
      </c>
      <c r="J775">
        <v>0</v>
      </c>
      <c r="K775">
        <v>1507</v>
      </c>
      <c r="L775">
        <v>400</v>
      </c>
      <c r="M775">
        <v>255</v>
      </c>
      <c r="N775">
        <v>145</v>
      </c>
      <c r="O775">
        <v>29900</v>
      </c>
      <c r="P775">
        <v>373</v>
      </c>
      <c r="Q775">
        <v>15</v>
      </c>
      <c r="R775">
        <v>0</v>
      </c>
      <c r="S775">
        <v>25</v>
      </c>
      <c r="T775" t="s">
        <v>4550</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4552</v>
      </c>
      <c r="B776">
        <v>1980</v>
      </c>
      <c r="C776" t="s">
        <v>171</v>
      </c>
      <c r="D776" t="s">
        <v>4553</v>
      </c>
      <c r="E776" t="str">
        <f t="shared" si="12"/>
        <v>City of Wrightwood</v>
      </c>
      <c r="F776">
        <v>3163</v>
      </c>
      <c r="G776" t="s">
        <v>4554</v>
      </c>
      <c r="H776">
        <v>2511</v>
      </c>
      <c r="I776">
        <v>0</v>
      </c>
      <c r="J776">
        <v>2511</v>
      </c>
      <c r="K776">
        <v>0</v>
      </c>
      <c r="L776">
        <v>917</v>
      </c>
      <c r="M776">
        <v>717</v>
      </c>
      <c r="N776">
        <v>200</v>
      </c>
      <c r="O776">
        <v>85400</v>
      </c>
      <c r="P776">
        <v>1844</v>
      </c>
      <c r="Q776">
        <v>53</v>
      </c>
      <c r="R776">
        <v>5</v>
      </c>
      <c r="S776">
        <v>20</v>
      </c>
      <c r="T776" t="s">
        <v>4553</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4555</v>
      </c>
      <c r="B777">
        <v>1980</v>
      </c>
      <c r="C777" t="s">
        <v>171</v>
      </c>
      <c r="D777" t="s">
        <v>4556</v>
      </c>
      <c r="E777" t="str">
        <f t="shared" si="12"/>
        <v>City of Yermo</v>
      </c>
      <c r="F777">
        <v>3167</v>
      </c>
      <c r="G777" t="s">
        <v>4557</v>
      </c>
      <c r="H777">
        <v>1092</v>
      </c>
      <c r="I777">
        <v>0</v>
      </c>
      <c r="J777">
        <v>0</v>
      </c>
      <c r="K777">
        <v>1092</v>
      </c>
      <c r="L777">
        <v>423</v>
      </c>
      <c r="M777">
        <v>262</v>
      </c>
      <c r="N777">
        <v>161</v>
      </c>
      <c r="O777">
        <v>39900</v>
      </c>
      <c r="P777">
        <v>387</v>
      </c>
      <c r="Q777">
        <v>86</v>
      </c>
      <c r="R777">
        <v>25</v>
      </c>
      <c r="S777">
        <v>15</v>
      </c>
      <c r="T777" t="s">
        <v>4556</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4558</v>
      </c>
      <c r="B778">
        <v>1980</v>
      </c>
      <c r="C778" t="s">
        <v>171</v>
      </c>
      <c r="D778" t="s">
        <v>1242</v>
      </c>
      <c r="E778" t="str">
        <f t="shared" si="12"/>
        <v>City of Yorba Linda</v>
      </c>
      <c r="F778">
        <v>3169</v>
      </c>
      <c r="G778" t="s">
        <v>4559</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4560</v>
      </c>
      <c r="B779">
        <v>1980</v>
      </c>
      <c r="C779" t="s">
        <v>171</v>
      </c>
      <c r="D779" t="s">
        <v>4561</v>
      </c>
      <c r="E779" t="str">
        <f t="shared" si="12"/>
        <v>City of Yosemite Valley</v>
      </c>
      <c r="F779">
        <v>3176</v>
      </c>
      <c r="G779" t="s">
        <v>4562</v>
      </c>
      <c r="H779">
        <v>1073</v>
      </c>
      <c r="I779">
        <v>0</v>
      </c>
      <c r="J779">
        <v>0</v>
      </c>
      <c r="K779">
        <v>1073</v>
      </c>
      <c r="L779">
        <v>173</v>
      </c>
      <c r="M779">
        <v>2</v>
      </c>
      <c r="N779">
        <v>171</v>
      </c>
      <c r="O779">
        <v>0</v>
      </c>
      <c r="P779">
        <v>141</v>
      </c>
      <c r="Q779">
        <v>36</v>
      </c>
      <c r="R779">
        <v>7</v>
      </c>
      <c r="S779">
        <v>1</v>
      </c>
      <c r="T779" t="s">
        <v>4561</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4563</v>
      </c>
      <c r="B780">
        <v>1980</v>
      </c>
      <c r="C780" t="s">
        <v>171</v>
      </c>
      <c r="D780" t="s">
        <v>1244</v>
      </c>
      <c r="E780" t="str">
        <f t="shared" si="12"/>
        <v>City of Yountville</v>
      </c>
      <c r="F780">
        <v>3177</v>
      </c>
      <c r="G780" t="s">
        <v>4564</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4565</v>
      </c>
      <c r="B781">
        <v>1980</v>
      </c>
      <c r="C781" t="s">
        <v>171</v>
      </c>
      <c r="D781" t="s">
        <v>1246</v>
      </c>
      <c r="E781" t="str">
        <f t="shared" si="12"/>
        <v>City of Yreka</v>
      </c>
      <c r="F781">
        <v>3180</v>
      </c>
      <c r="G781" t="s">
        <v>4566</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4567</v>
      </c>
      <c r="B782">
        <v>1980</v>
      </c>
      <c r="C782" t="s">
        <v>171</v>
      </c>
      <c r="D782" t="s">
        <v>1248</v>
      </c>
      <c r="E782" t="str">
        <f t="shared" si="12"/>
        <v>City of Yuba City</v>
      </c>
      <c r="F782">
        <v>3185</v>
      </c>
      <c r="G782" t="s">
        <v>4568</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4569</v>
      </c>
      <c r="B783">
        <v>1980</v>
      </c>
      <c r="C783" t="s">
        <v>171</v>
      </c>
      <c r="D783" t="s">
        <v>1250</v>
      </c>
      <c r="E783" t="str">
        <f t="shared" si="12"/>
        <v>City of Yucaipa</v>
      </c>
      <c r="F783">
        <v>3186</v>
      </c>
      <c r="G783" t="s">
        <v>4570</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4571</v>
      </c>
      <c r="B784">
        <v>1980</v>
      </c>
      <c r="C784" t="s">
        <v>171</v>
      </c>
      <c r="D784" t="s">
        <v>1252</v>
      </c>
      <c r="E784" t="str">
        <f t="shared" si="12"/>
        <v>City of Yucca Valley</v>
      </c>
      <c r="F784">
        <v>3187</v>
      </c>
      <c r="G784" t="s">
        <v>4572</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2505</v>
      </c>
    </row>
    <row r="2" spans="1:21" s="26" customFormat="1" ht="72" x14ac:dyDescent="0.3">
      <c r="A2" s="132" t="s">
        <v>2266</v>
      </c>
      <c r="B2" s="133" t="s">
        <v>2267</v>
      </c>
      <c r="C2" s="133" t="s">
        <v>2268</v>
      </c>
      <c r="D2" s="133" t="s">
        <v>2269</v>
      </c>
      <c r="E2" s="134" t="s">
        <v>2270</v>
      </c>
      <c r="F2" s="125" t="s">
        <v>2271</v>
      </c>
      <c r="G2" s="136" t="s">
        <v>2272</v>
      </c>
      <c r="H2" s="64" t="s">
        <v>2273</v>
      </c>
      <c r="I2" s="126" t="s">
        <v>2274</v>
      </c>
      <c r="J2" s="125" t="s">
        <v>2275</v>
      </c>
      <c r="K2" s="136" t="s">
        <v>2276</v>
      </c>
      <c r="L2" s="64" t="s">
        <v>2277</v>
      </c>
      <c r="M2" s="126" t="s">
        <v>2278</v>
      </c>
      <c r="N2" s="125" t="s">
        <v>2279</v>
      </c>
      <c r="O2" s="136" t="s">
        <v>2280</v>
      </c>
      <c r="P2" s="125" t="s">
        <v>2281</v>
      </c>
      <c r="Q2" s="136" t="s">
        <v>2282</v>
      </c>
      <c r="R2" s="125" t="s">
        <v>2283</v>
      </c>
      <c r="S2" s="136" t="s">
        <v>2284</v>
      </c>
      <c r="T2" s="132" t="s">
        <v>2285</v>
      </c>
      <c r="U2" s="134" t="s">
        <v>2286</v>
      </c>
    </row>
    <row r="3" spans="1:21" x14ac:dyDescent="0.3">
      <c r="A3" s="127" t="s">
        <v>2287</v>
      </c>
      <c r="B3" t="s">
        <v>2288</v>
      </c>
      <c r="C3" t="s">
        <v>2289</v>
      </c>
      <c r="D3">
        <v>2015</v>
      </c>
      <c r="E3" s="128" t="s">
        <v>2290</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2287</v>
      </c>
      <c r="B4" t="s">
        <v>2288</v>
      </c>
      <c r="C4" t="s">
        <v>2289</v>
      </c>
      <c r="D4">
        <v>2016</v>
      </c>
      <c r="E4" s="128" t="s">
        <v>2290</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2287</v>
      </c>
      <c r="B5" t="s">
        <v>2288</v>
      </c>
      <c r="C5" t="s">
        <v>2289</v>
      </c>
      <c r="D5">
        <v>2017</v>
      </c>
      <c r="E5" s="128" t="s">
        <v>2290</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2287</v>
      </c>
      <c r="B6" t="s">
        <v>2288</v>
      </c>
      <c r="C6" t="s">
        <v>2291</v>
      </c>
      <c r="D6">
        <v>2018</v>
      </c>
      <c r="E6" s="128" t="s">
        <v>2290</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2287</v>
      </c>
      <c r="B7" t="s">
        <v>2288</v>
      </c>
      <c r="C7" t="s">
        <v>2291</v>
      </c>
      <c r="D7">
        <v>2019</v>
      </c>
      <c r="E7" s="128" t="s">
        <v>2290</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2292</v>
      </c>
      <c r="B8" t="s">
        <v>2293</v>
      </c>
      <c r="C8" t="s">
        <v>2294</v>
      </c>
      <c r="D8">
        <v>2016</v>
      </c>
      <c r="E8" s="128" t="s">
        <v>2290</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2292</v>
      </c>
      <c r="B9" t="s">
        <v>2293</v>
      </c>
      <c r="C9" t="s">
        <v>2294</v>
      </c>
      <c r="D9">
        <v>2017</v>
      </c>
      <c r="E9" s="128" t="s">
        <v>2290</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2292</v>
      </c>
      <c r="B10" t="s">
        <v>2293</v>
      </c>
      <c r="C10" t="s">
        <v>2295</v>
      </c>
      <c r="D10">
        <v>2018</v>
      </c>
      <c r="E10" s="128" t="s">
        <v>2290</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2296</v>
      </c>
      <c r="B11" t="s">
        <v>2297</v>
      </c>
      <c r="C11" t="s">
        <v>2298</v>
      </c>
      <c r="D11">
        <v>2017</v>
      </c>
      <c r="E11" s="128" t="s">
        <v>2290</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2296</v>
      </c>
      <c r="B12" t="s">
        <v>2297</v>
      </c>
      <c r="C12" t="s">
        <v>2299</v>
      </c>
      <c r="D12">
        <v>2018</v>
      </c>
      <c r="E12" s="128" t="s">
        <v>2290</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2296</v>
      </c>
      <c r="B13" t="s">
        <v>2297</v>
      </c>
      <c r="C13" t="s">
        <v>2299</v>
      </c>
      <c r="D13">
        <v>2019</v>
      </c>
      <c r="E13" s="128" t="s">
        <v>2290</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2287</v>
      </c>
      <c r="B14" t="s">
        <v>2300</v>
      </c>
      <c r="C14" t="s">
        <v>2289</v>
      </c>
      <c r="D14">
        <v>2017</v>
      </c>
      <c r="E14" s="128" t="s">
        <v>2290</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2287</v>
      </c>
      <c r="B15" t="s">
        <v>2300</v>
      </c>
      <c r="C15" t="s">
        <v>2291</v>
      </c>
      <c r="D15">
        <v>2018</v>
      </c>
      <c r="E15" s="128" t="s">
        <v>2290</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2287</v>
      </c>
      <c r="B16" t="s">
        <v>2300</v>
      </c>
      <c r="C16" t="s">
        <v>2291</v>
      </c>
      <c r="D16">
        <v>2019</v>
      </c>
      <c r="E16" s="128" t="s">
        <v>2290</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2301</v>
      </c>
      <c r="B17" t="s">
        <v>2302</v>
      </c>
      <c r="C17" t="s">
        <v>2289</v>
      </c>
      <c r="D17">
        <v>2016</v>
      </c>
      <c r="E17" s="128" t="s">
        <v>2290</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2301</v>
      </c>
      <c r="B18" t="s">
        <v>2302</v>
      </c>
      <c r="C18" t="s">
        <v>2289</v>
      </c>
      <c r="D18">
        <v>2017</v>
      </c>
      <c r="E18" s="128" t="s">
        <v>2290</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2301</v>
      </c>
      <c r="B19" t="s">
        <v>2302</v>
      </c>
      <c r="C19" t="s">
        <v>2291</v>
      </c>
      <c r="D19">
        <v>2018</v>
      </c>
      <c r="E19" s="128" t="s">
        <v>2290</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2301</v>
      </c>
      <c r="B20" t="s">
        <v>2302</v>
      </c>
      <c r="C20" t="s">
        <v>2291</v>
      </c>
      <c r="D20">
        <v>2019</v>
      </c>
      <c r="E20" s="128" t="s">
        <v>2290</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2303</v>
      </c>
      <c r="B21" t="s">
        <v>2304</v>
      </c>
      <c r="C21" t="s">
        <v>2299</v>
      </c>
      <c r="D21">
        <v>2018</v>
      </c>
      <c r="E21" s="128" t="s">
        <v>2290</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2303</v>
      </c>
      <c r="B22" t="s">
        <v>2304</v>
      </c>
      <c r="C22" t="s">
        <v>2299</v>
      </c>
      <c r="D22">
        <v>2019</v>
      </c>
      <c r="E22" s="128" t="s">
        <v>2290</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2305</v>
      </c>
      <c r="B23" t="s">
        <v>2306</v>
      </c>
      <c r="C23" t="s">
        <v>2289</v>
      </c>
      <c r="D23">
        <v>2015</v>
      </c>
      <c r="E23" s="128" t="s">
        <v>2290</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2305</v>
      </c>
      <c r="B24" t="s">
        <v>2306</v>
      </c>
      <c r="C24" t="s">
        <v>2289</v>
      </c>
      <c r="D24">
        <v>2016</v>
      </c>
      <c r="E24" s="128" t="s">
        <v>2290</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2305</v>
      </c>
      <c r="B25" t="s">
        <v>2306</v>
      </c>
      <c r="C25" t="s">
        <v>2289</v>
      </c>
      <c r="D25">
        <v>2017</v>
      </c>
      <c r="E25" s="128" t="s">
        <v>2290</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2305</v>
      </c>
      <c r="B26" t="s">
        <v>2306</v>
      </c>
      <c r="C26" t="s">
        <v>2291</v>
      </c>
      <c r="D26">
        <v>2018</v>
      </c>
      <c r="E26" s="128" t="s">
        <v>2290</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2305</v>
      </c>
      <c r="B27" t="s">
        <v>2306</v>
      </c>
      <c r="C27" t="s">
        <v>2291</v>
      </c>
      <c r="D27">
        <v>2019</v>
      </c>
      <c r="E27" s="128" t="s">
        <v>2290</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2305</v>
      </c>
      <c r="B28" t="s">
        <v>2307</v>
      </c>
      <c r="C28" t="s">
        <v>2289</v>
      </c>
      <c r="D28">
        <v>2015</v>
      </c>
      <c r="E28" s="128" t="s">
        <v>2290</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2305</v>
      </c>
      <c r="B29" t="s">
        <v>2307</v>
      </c>
      <c r="C29" t="s">
        <v>2289</v>
      </c>
      <c r="D29">
        <v>2016</v>
      </c>
      <c r="E29" s="128" t="s">
        <v>2290</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2305</v>
      </c>
      <c r="B30" t="s">
        <v>2307</v>
      </c>
      <c r="C30" t="s">
        <v>2289</v>
      </c>
      <c r="D30">
        <v>2017</v>
      </c>
      <c r="E30" s="128" t="s">
        <v>2290</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2305</v>
      </c>
      <c r="B31" t="s">
        <v>2307</v>
      </c>
      <c r="C31" t="s">
        <v>2291</v>
      </c>
      <c r="D31">
        <v>2018</v>
      </c>
      <c r="E31" s="128" t="s">
        <v>2290</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2305</v>
      </c>
      <c r="B32" t="s">
        <v>2307</v>
      </c>
      <c r="C32" t="s">
        <v>2291</v>
      </c>
      <c r="D32">
        <v>2019</v>
      </c>
      <c r="E32" s="128" t="s">
        <v>2290</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2296</v>
      </c>
      <c r="B33" t="s">
        <v>2308</v>
      </c>
      <c r="C33" t="s">
        <v>2299</v>
      </c>
      <c r="D33">
        <v>2018</v>
      </c>
      <c r="E33" s="128" t="s">
        <v>2290</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2296</v>
      </c>
      <c r="B34" t="s">
        <v>2308</v>
      </c>
      <c r="C34" t="s">
        <v>2299</v>
      </c>
      <c r="D34">
        <v>2019</v>
      </c>
      <c r="E34" s="128" t="s">
        <v>2290</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2287</v>
      </c>
      <c r="B35" t="s">
        <v>2309</v>
      </c>
      <c r="C35" t="s">
        <v>2289</v>
      </c>
      <c r="D35">
        <v>2015</v>
      </c>
      <c r="E35" s="128" t="s">
        <v>2290</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2287</v>
      </c>
      <c r="B36" t="s">
        <v>2309</v>
      </c>
      <c r="C36" t="s">
        <v>2289</v>
      </c>
      <c r="D36">
        <v>2016</v>
      </c>
      <c r="E36" s="128" t="s">
        <v>2290</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2287</v>
      </c>
      <c r="B37" t="s">
        <v>2309</v>
      </c>
      <c r="C37" t="s">
        <v>2289</v>
      </c>
      <c r="D37">
        <v>2017</v>
      </c>
      <c r="E37" s="128" t="s">
        <v>2290</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2287</v>
      </c>
      <c r="B38" t="s">
        <v>2309</v>
      </c>
      <c r="C38" t="s">
        <v>2291</v>
      </c>
      <c r="D38">
        <v>2018</v>
      </c>
      <c r="E38" s="128" t="s">
        <v>2290</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2287</v>
      </c>
      <c r="B39" t="s">
        <v>2309</v>
      </c>
      <c r="C39" t="s">
        <v>2291</v>
      </c>
      <c r="D39">
        <v>2019</v>
      </c>
      <c r="E39" s="128" t="s">
        <v>2290</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2310</v>
      </c>
      <c r="B40" t="s">
        <v>2311</v>
      </c>
      <c r="C40" t="s">
        <v>2289</v>
      </c>
      <c r="D40">
        <v>2015</v>
      </c>
      <c r="E40" s="128" t="s">
        <v>2290</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2310</v>
      </c>
      <c r="B41" t="s">
        <v>2311</v>
      </c>
      <c r="C41" t="s">
        <v>2289</v>
      </c>
      <c r="D41">
        <v>2016</v>
      </c>
      <c r="E41" s="128" t="s">
        <v>2290</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2310</v>
      </c>
      <c r="B42" t="s">
        <v>2311</v>
      </c>
      <c r="C42" t="s">
        <v>2289</v>
      </c>
      <c r="D42">
        <v>2017</v>
      </c>
      <c r="E42" s="128" t="s">
        <v>2290</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2310</v>
      </c>
      <c r="B43" t="s">
        <v>2311</v>
      </c>
      <c r="C43" t="s">
        <v>2291</v>
      </c>
      <c r="D43">
        <v>2018</v>
      </c>
      <c r="E43" s="128" t="s">
        <v>2290</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2310</v>
      </c>
      <c r="B44" t="s">
        <v>2311</v>
      </c>
      <c r="C44" t="s">
        <v>2291</v>
      </c>
      <c r="D44">
        <v>2019</v>
      </c>
      <c r="E44" s="128" t="s">
        <v>2290</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2292</v>
      </c>
      <c r="B45" t="s">
        <v>2312</v>
      </c>
      <c r="C45" t="s">
        <v>2295</v>
      </c>
      <c r="D45">
        <v>2018</v>
      </c>
      <c r="E45" s="128" t="s">
        <v>2290</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2292</v>
      </c>
      <c r="B46" t="s">
        <v>2312</v>
      </c>
      <c r="C46" t="s">
        <v>2295</v>
      </c>
      <c r="D46">
        <v>2019</v>
      </c>
      <c r="E46" s="128" t="s">
        <v>2290</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2313</v>
      </c>
      <c r="B47" t="s">
        <v>2314</v>
      </c>
      <c r="C47" t="s">
        <v>2291</v>
      </c>
      <c r="D47">
        <v>2018</v>
      </c>
      <c r="E47" s="128" t="s">
        <v>2290</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2313</v>
      </c>
      <c r="B48" t="s">
        <v>2314</v>
      </c>
      <c r="C48" t="s">
        <v>2291</v>
      </c>
      <c r="D48">
        <v>2019</v>
      </c>
      <c r="E48" s="128" t="s">
        <v>2290</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2310</v>
      </c>
      <c r="B49" t="s">
        <v>2315</v>
      </c>
      <c r="C49" t="s">
        <v>2289</v>
      </c>
      <c r="D49">
        <v>2017</v>
      </c>
      <c r="E49" s="128" t="s">
        <v>2290</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2310</v>
      </c>
      <c r="B50" t="s">
        <v>2315</v>
      </c>
      <c r="C50" t="s">
        <v>2291</v>
      </c>
      <c r="D50">
        <v>2018</v>
      </c>
      <c r="E50" s="128" t="s">
        <v>2290</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2310</v>
      </c>
      <c r="B51" t="s">
        <v>2315</v>
      </c>
      <c r="C51" t="s">
        <v>2291</v>
      </c>
      <c r="D51">
        <v>2019</v>
      </c>
      <c r="E51" s="128" t="s">
        <v>2290</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2310</v>
      </c>
      <c r="B52" t="s">
        <v>2316</v>
      </c>
      <c r="C52" t="s">
        <v>2289</v>
      </c>
      <c r="D52">
        <v>2016</v>
      </c>
      <c r="E52" s="128" t="s">
        <v>2290</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2310</v>
      </c>
      <c r="B53" t="s">
        <v>2316</v>
      </c>
      <c r="C53" t="s">
        <v>2289</v>
      </c>
      <c r="D53">
        <v>2017</v>
      </c>
      <c r="E53" s="128" t="s">
        <v>2290</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2310</v>
      </c>
      <c r="B54" t="s">
        <v>2316</v>
      </c>
      <c r="C54" t="s">
        <v>2291</v>
      </c>
      <c r="D54">
        <v>2018</v>
      </c>
      <c r="E54" s="128" t="s">
        <v>2290</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2305</v>
      </c>
      <c r="B55" t="s">
        <v>2317</v>
      </c>
      <c r="C55" t="s">
        <v>2289</v>
      </c>
      <c r="D55">
        <v>2017</v>
      </c>
      <c r="E55" s="128" t="s">
        <v>2290</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2305</v>
      </c>
      <c r="B56" t="s">
        <v>2317</v>
      </c>
      <c r="C56" t="s">
        <v>2291</v>
      </c>
      <c r="D56">
        <v>2018</v>
      </c>
      <c r="E56" s="128" t="s">
        <v>2290</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2305</v>
      </c>
      <c r="B57" t="s">
        <v>2317</v>
      </c>
      <c r="C57" t="s">
        <v>2291</v>
      </c>
      <c r="D57">
        <v>2019</v>
      </c>
      <c r="E57" s="128" t="s">
        <v>2290</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2305</v>
      </c>
      <c r="B58" t="s">
        <v>2318</v>
      </c>
      <c r="C58" t="s">
        <v>2289</v>
      </c>
      <c r="D58">
        <v>2016</v>
      </c>
      <c r="E58" s="128" t="s">
        <v>2290</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2305</v>
      </c>
      <c r="B59" t="s">
        <v>2318</v>
      </c>
      <c r="C59" t="s">
        <v>2289</v>
      </c>
      <c r="D59">
        <v>2017</v>
      </c>
      <c r="E59" s="128" t="s">
        <v>2290</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2305</v>
      </c>
      <c r="B60" t="s">
        <v>2318</v>
      </c>
      <c r="C60" t="s">
        <v>2291</v>
      </c>
      <c r="D60">
        <v>2018</v>
      </c>
      <c r="E60" s="128" t="s">
        <v>2290</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2305</v>
      </c>
      <c r="B61" t="s">
        <v>2318</v>
      </c>
      <c r="C61" t="s">
        <v>2291</v>
      </c>
      <c r="D61">
        <v>2019</v>
      </c>
      <c r="E61" s="128" t="s">
        <v>2290</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2305</v>
      </c>
      <c r="B62" t="s">
        <v>2305</v>
      </c>
      <c r="C62" t="s">
        <v>2289</v>
      </c>
      <c r="D62">
        <v>2015</v>
      </c>
      <c r="E62" s="128" t="s">
        <v>2290</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2305</v>
      </c>
      <c r="B63" t="s">
        <v>2305</v>
      </c>
      <c r="C63" t="s">
        <v>2289</v>
      </c>
      <c r="D63">
        <v>2016</v>
      </c>
      <c r="E63" s="128" t="s">
        <v>2290</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2305</v>
      </c>
      <c r="B64" t="s">
        <v>2305</v>
      </c>
      <c r="C64" t="s">
        <v>2289</v>
      </c>
      <c r="D64">
        <v>2017</v>
      </c>
      <c r="E64" s="128" t="s">
        <v>2290</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2305</v>
      </c>
      <c r="B65" t="s">
        <v>2305</v>
      </c>
      <c r="C65" t="s">
        <v>2291</v>
      </c>
      <c r="D65">
        <v>2018</v>
      </c>
      <c r="E65" s="128" t="s">
        <v>2290</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2305</v>
      </c>
      <c r="B66" t="s">
        <v>2305</v>
      </c>
      <c r="C66" t="s">
        <v>2291</v>
      </c>
      <c r="D66">
        <v>2019</v>
      </c>
      <c r="E66" s="128" t="s">
        <v>2290</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2305</v>
      </c>
      <c r="B67" t="s">
        <v>2319</v>
      </c>
      <c r="C67" t="s">
        <v>2289</v>
      </c>
      <c r="D67">
        <v>2015</v>
      </c>
      <c r="E67" s="128" t="s">
        <v>2290</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2305</v>
      </c>
      <c r="B68" t="s">
        <v>2319</v>
      </c>
      <c r="C68" t="s">
        <v>2289</v>
      </c>
      <c r="D68">
        <v>2016</v>
      </c>
      <c r="E68" s="128" t="s">
        <v>2290</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2305</v>
      </c>
      <c r="B69" t="s">
        <v>2319</v>
      </c>
      <c r="C69" t="s">
        <v>2289</v>
      </c>
      <c r="D69">
        <v>2017</v>
      </c>
      <c r="E69" s="128" t="s">
        <v>2290</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2305</v>
      </c>
      <c r="B70" t="s">
        <v>2319</v>
      </c>
      <c r="C70" t="s">
        <v>2291</v>
      </c>
      <c r="D70">
        <v>2018</v>
      </c>
      <c r="E70" s="128" t="s">
        <v>2290</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2305</v>
      </c>
      <c r="B71" t="s">
        <v>2319</v>
      </c>
      <c r="C71" t="s">
        <v>2291</v>
      </c>
      <c r="D71">
        <v>2019</v>
      </c>
      <c r="E71" s="128" t="s">
        <v>2290</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2292</v>
      </c>
      <c r="B72" t="s">
        <v>2320</v>
      </c>
      <c r="C72" t="s">
        <v>2295</v>
      </c>
      <c r="D72">
        <v>2018</v>
      </c>
      <c r="E72" s="128" t="s">
        <v>2290</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2292</v>
      </c>
      <c r="B73" t="s">
        <v>2320</v>
      </c>
      <c r="C73" t="s">
        <v>2295</v>
      </c>
      <c r="D73">
        <v>2019</v>
      </c>
      <c r="E73" s="128" t="s">
        <v>2290</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2296</v>
      </c>
      <c r="B74" t="s">
        <v>2321</v>
      </c>
      <c r="C74" t="s">
        <v>2298</v>
      </c>
      <c r="D74">
        <v>2016</v>
      </c>
      <c r="E74" s="128" t="s">
        <v>2290</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2296</v>
      </c>
      <c r="B75" t="s">
        <v>2321</v>
      </c>
      <c r="C75" t="s">
        <v>2298</v>
      </c>
      <c r="D75">
        <v>2017</v>
      </c>
      <c r="E75" s="128" t="s">
        <v>2290</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2296</v>
      </c>
      <c r="B76" t="s">
        <v>2321</v>
      </c>
      <c r="C76" t="s">
        <v>2299</v>
      </c>
      <c r="D76">
        <v>2018</v>
      </c>
      <c r="E76" s="128" t="s">
        <v>2290</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2296</v>
      </c>
      <c r="B77" t="s">
        <v>2321</v>
      </c>
      <c r="C77" t="s">
        <v>2299</v>
      </c>
      <c r="D77">
        <v>2019</v>
      </c>
      <c r="E77" s="128" t="s">
        <v>2290</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2301</v>
      </c>
      <c r="B78" t="s">
        <v>2322</v>
      </c>
      <c r="C78" t="s">
        <v>2289</v>
      </c>
      <c r="D78">
        <v>2015</v>
      </c>
      <c r="E78" s="128" t="s">
        <v>2290</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2301</v>
      </c>
      <c r="B79" t="s">
        <v>2322</v>
      </c>
      <c r="C79" t="s">
        <v>2289</v>
      </c>
      <c r="D79">
        <v>2016</v>
      </c>
      <c r="E79" s="128" t="s">
        <v>2290</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2301</v>
      </c>
      <c r="B80" t="s">
        <v>2322</v>
      </c>
      <c r="C80" t="s">
        <v>2289</v>
      </c>
      <c r="D80">
        <v>2017</v>
      </c>
      <c r="E80" s="128" t="s">
        <v>2290</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2301</v>
      </c>
      <c r="B81" t="s">
        <v>2322</v>
      </c>
      <c r="C81" t="s">
        <v>2291</v>
      </c>
      <c r="D81">
        <v>2018</v>
      </c>
      <c r="E81" s="128" t="s">
        <v>2290</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2301</v>
      </c>
      <c r="B82" t="s">
        <v>2322</v>
      </c>
      <c r="C82" t="s">
        <v>2291</v>
      </c>
      <c r="D82">
        <v>2019</v>
      </c>
      <c r="E82" s="128" t="s">
        <v>2290</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2305</v>
      </c>
      <c r="B83" t="s">
        <v>2323</v>
      </c>
      <c r="C83" t="s">
        <v>2289</v>
      </c>
      <c r="D83">
        <v>2015</v>
      </c>
      <c r="E83" s="128" t="s">
        <v>2290</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2305</v>
      </c>
      <c r="B84" t="s">
        <v>2323</v>
      </c>
      <c r="C84" t="s">
        <v>2289</v>
      </c>
      <c r="D84">
        <v>2016</v>
      </c>
      <c r="E84" s="128" t="s">
        <v>2290</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2305</v>
      </c>
      <c r="B85" t="s">
        <v>2323</v>
      </c>
      <c r="C85" t="s">
        <v>2289</v>
      </c>
      <c r="D85">
        <v>2017</v>
      </c>
      <c r="E85" s="128" t="s">
        <v>2290</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2305</v>
      </c>
      <c r="B86" t="s">
        <v>2323</v>
      </c>
      <c r="C86" t="s">
        <v>2291</v>
      </c>
      <c r="D86">
        <v>2018</v>
      </c>
      <c r="E86" s="128" t="s">
        <v>2290</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2305</v>
      </c>
      <c r="B87" t="s">
        <v>2324</v>
      </c>
      <c r="C87" t="s">
        <v>2289</v>
      </c>
      <c r="D87">
        <v>2017</v>
      </c>
      <c r="E87" s="128" t="s">
        <v>2290</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2305</v>
      </c>
      <c r="B88" t="s">
        <v>2324</v>
      </c>
      <c r="C88" t="s">
        <v>2291</v>
      </c>
      <c r="D88">
        <v>2018</v>
      </c>
      <c r="E88" s="128" t="s">
        <v>2290</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2305</v>
      </c>
      <c r="B89" t="s">
        <v>2324</v>
      </c>
      <c r="C89" t="s">
        <v>2291</v>
      </c>
      <c r="D89">
        <v>2019</v>
      </c>
      <c r="E89" s="128" t="s">
        <v>2290</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2287</v>
      </c>
      <c r="B90" t="s">
        <v>2325</v>
      </c>
      <c r="C90" t="s">
        <v>2289</v>
      </c>
      <c r="D90">
        <v>2015</v>
      </c>
      <c r="E90" s="128" t="s">
        <v>2290</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2287</v>
      </c>
      <c r="B91" t="s">
        <v>2325</v>
      </c>
      <c r="C91" t="s">
        <v>2289</v>
      </c>
      <c r="D91">
        <v>2016</v>
      </c>
      <c r="E91" s="128" t="s">
        <v>2290</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2287</v>
      </c>
      <c r="B92" t="s">
        <v>2325</v>
      </c>
      <c r="C92" t="s">
        <v>2289</v>
      </c>
      <c r="D92">
        <v>2017</v>
      </c>
      <c r="E92" s="128" t="s">
        <v>2290</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2287</v>
      </c>
      <c r="B93" t="s">
        <v>2325</v>
      </c>
      <c r="C93" t="s">
        <v>2291</v>
      </c>
      <c r="D93">
        <v>2018</v>
      </c>
      <c r="E93" s="128" t="s">
        <v>2290</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2287</v>
      </c>
      <c r="B94" t="s">
        <v>2325</v>
      </c>
      <c r="C94" t="s">
        <v>2291</v>
      </c>
      <c r="D94">
        <v>2019</v>
      </c>
      <c r="E94" s="128" t="s">
        <v>2290</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2296</v>
      </c>
      <c r="B95" t="s">
        <v>2326</v>
      </c>
      <c r="C95" t="s">
        <v>2298</v>
      </c>
      <c r="D95">
        <v>2017</v>
      </c>
      <c r="E95" s="128" t="s">
        <v>2290</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2296</v>
      </c>
      <c r="B96" t="s">
        <v>2326</v>
      </c>
      <c r="C96" t="s">
        <v>2299</v>
      </c>
      <c r="D96">
        <v>2018</v>
      </c>
      <c r="E96" s="128" t="s">
        <v>2290</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2296</v>
      </c>
      <c r="B97" t="s">
        <v>2326</v>
      </c>
      <c r="C97" t="s">
        <v>2299</v>
      </c>
      <c r="D97">
        <v>2019</v>
      </c>
      <c r="E97" s="128" t="s">
        <v>2290</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2305</v>
      </c>
      <c r="B98" t="s">
        <v>2327</v>
      </c>
      <c r="C98" t="s">
        <v>2289</v>
      </c>
      <c r="D98">
        <v>2017</v>
      </c>
      <c r="E98" s="128" t="s">
        <v>2290</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2305</v>
      </c>
      <c r="B99" t="s">
        <v>2327</v>
      </c>
      <c r="C99" t="s">
        <v>2291</v>
      </c>
      <c r="D99">
        <v>2018</v>
      </c>
      <c r="E99" s="128" t="s">
        <v>2290</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2305</v>
      </c>
      <c r="B100" t="s">
        <v>2327</v>
      </c>
      <c r="C100" t="s">
        <v>2291</v>
      </c>
      <c r="D100">
        <v>2019</v>
      </c>
      <c r="E100" s="128" t="s">
        <v>2290</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2313</v>
      </c>
      <c r="B101" t="s">
        <v>2328</v>
      </c>
      <c r="C101" t="s">
        <v>2289</v>
      </c>
      <c r="D101">
        <v>2015</v>
      </c>
      <c r="E101" s="128" t="s">
        <v>2290</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2313</v>
      </c>
      <c r="B102" t="s">
        <v>2328</v>
      </c>
      <c r="C102" t="s">
        <v>2289</v>
      </c>
      <c r="D102">
        <v>2016</v>
      </c>
      <c r="E102" s="128" t="s">
        <v>2290</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2313</v>
      </c>
      <c r="B103" t="s">
        <v>2328</v>
      </c>
      <c r="C103" t="s">
        <v>2289</v>
      </c>
      <c r="D103">
        <v>2017</v>
      </c>
      <c r="E103" s="128" t="s">
        <v>2290</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2313</v>
      </c>
      <c r="B104" t="s">
        <v>2328</v>
      </c>
      <c r="C104" t="s">
        <v>2291</v>
      </c>
      <c r="D104">
        <v>2018</v>
      </c>
      <c r="E104" s="128" t="s">
        <v>2290</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2313</v>
      </c>
      <c r="B105" t="s">
        <v>2328</v>
      </c>
      <c r="C105" t="s">
        <v>2291</v>
      </c>
      <c r="D105">
        <v>2019</v>
      </c>
      <c r="E105" s="128" t="s">
        <v>2290</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2296</v>
      </c>
      <c r="B106" t="s">
        <v>2329</v>
      </c>
      <c r="C106" t="s">
        <v>2299</v>
      </c>
      <c r="D106">
        <v>2018</v>
      </c>
      <c r="E106" s="128" t="s">
        <v>2290</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2296</v>
      </c>
      <c r="B107" t="s">
        <v>2329</v>
      </c>
      <c r="C107" t="s">
        <v>2299</v>
      </c>
      <c r="D107">
        <v>2019</v>
      </c>
      <c r="E107" s="128" t="s">
        <v>2290</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2310</v>
      </c>
      <c r="B108" t="s">
        <v>2330</v>
      </c>
      <c r="C108" t="s">
        <v>2289</v>
      </c>
      <c r="D108">
        <v>2015</v>
      </c>
      <c r="E108" s="128" t="s">
        <v>2290</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2310</v>
      </c>
      <c r="B109" t="s">
        <v>2330</v>
      </c>
      <c r="C109" t="s">
        <v>2289</v>
      </c>
      <c r="D109">
        <v>2016</v>
      </c>
      <c r="E109" s="128" t="s">
        <v>2290</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2310</v>
      </c>
      <c r="B110" t="s">
        <v>2330</v>
      </c>
      <c r="C110" t="s">
        <v>2289</v>
      </c>
      <c r="D110">
        <v>2017</v>
      </c>
      <c r="E110" s="128" t="s">
        <v>2290</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2310</v>
      </c>
      <c r="B111" t="s">
        <v>2330</v>
      </c>
      <c r="C111" t="s">
        <v>2291</v>
      </c>
      <c r="D111">
        <v>2018</v>
      </c>
      <c r="E111" s="128" t="s">
        <v>2290</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2310</v>
      </c>
      <c r="B112" t="s">
        <v>2330</v>
      </c>
      <c r="C112" t="s">
        <v>2291</v>
      </c>
      <c r="D112">
        <v>2019</v>
      </c>
      <c r="E112" s="128" t="s">
        <v>2290</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2292</v>
      </c>
      <c r="B113" t="s">
        <v>2331</v>
      </c>
      <c r="C113" t="s">
        <v>2294</v>
      </c>
      <c r="D113">
        <v>2016</v>
      </c>
      <c r="E113" s="128" t="s">
        <v>2290</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2292</v>
      </c>
      <c r="B114" t="s">
        <v>2331</v>
      </c>
      <c r="C114" t="s">
        <v>2294</v>
      </c>
      <c r="D114">
        <v>2017</v>
      </c>
      <c r="E114" s="128" t="s">
        <v>2290</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2292</v>
      </c>
      <c r="B115" t="s">
        <v>2331</v>
      </c>
      <c r="C115" t="s">
        <v>2295</v>
      </c>
      <c r="D115">
        <v>2018</v>
      </c>
      <c r="E115" s="128" t="s">
        <v>2290</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2292</v>
      </c>
      <c r="B116" t="s">
        <v>2331</v>
      </c>
      <c r="C116" t="s">
        <v>2295</v>
      </c>
      <c r="D116">
        <v>2019</v>
      </c>
      <c r="E116" s="128" t="s">
        <v>2290</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2313</v>
      </c>
      <c r="B117" t="s">
        <v>2332</v>
      </c>
      <c r="C117" t="s">
        <v>2289</v>
      </c>
      <c r="D117">
        <v>2017</v>
      </c>
      <c r="E117" s="128" t="s">
        <v>2290</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2313</v>
      </c>
      <c r="B118" t="s">
        <v>2332</v>
      </c>
      <c r="C118" t="s">
        <v>2291</v>
      </c>
      <c r="D118">
        <v>2018</v>
      </c>
      <c r="E118" s="128" t="s">
        <v>2290</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2292</v>
      </c>
      <c r="B119" t="s">
        <v>2333</v>
      </c>
      <c r="C119" t="s">
        <v>2294</v>
      </c>
      <c r="D119">
        <v>2016</v>
      </c>
      <c r="E119" s="128" t="s">
        <v>2290</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2292</v>
      </c>
      <c r="B120" t="s">
        <v>2333</v>
      </c>
      <c r="C120" t="s">
        <v>2294</v>
      </c>
      <c r="D120">
        <v>2017</v>
      </c>
      <c r="E120" s="128" t="s">
        <v>2290</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2292</v>
      </c>
      <c r="B121" t="s">
        <v>2333</v>
      </c>
      <c r="C121" t="s">
        <v>2295</v>
      </c>
      <c r="D121">
        <v>2018</v>
      </c>
      <c r="E121" s="128" t="s">
        <v>2290</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2292</v>
      </c>
      <c r="B122" t="s">
        <v>2333</v>
      </c>
      <c r="C122" t="s">
        <v>2295</v>
      </c>
      <c r="D122">
        <v>2019</v>
      </c>
      <c r="E122" s="128" t="s">
        <v>2290</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2303</v>
      </c>
      <c r="B123" t="s">
        <v>2303</v>
      </c>
      <c r="C123" t="s">
        <v>2334</v>
      </c>
      <c r="D123">
        <v>2014</v>
      </c>
      <c r="E123" s="128" t="s">
        <v>2290</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2303</v>
      </c>
      <c r="B124" t="s">
        <v>2303</v>
      </c>
      <c r="C124" t="s">
        <v>2334</v>
      </c>
      <c r="D124">
        <v>2015</v>
      </c>
      <c r="E124" s="128" t="s">
        <v>2290</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2303</v>
      </c>
      <c r="B125" t="s">
        <v>2303</v>
      </c>
      <c r="C125" t="s">
        <v>2298</v>
      </c>
      <c r="D125">
        <v>2016</v>
      </c>
      <c r="E125" s="128" t="s">
        <v>2290</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2303</v>
      </c>
      <c r="B126" t="s">
        <v>2303</v>
      </c>
      <c r="C126" t="s">
        <v>2298</v>
      </c>
      <c r="D126">
        <v>2017</v>
      </c>
      <c r="E126" s="128" t="s">
        <v>2290</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2303</v>
      </c>
      <c r="B127" t="s">
        <v>2303</v>
      </c>
      <c r="C127" t="s">
        <v>2299</v>
      </c>
      <c r="D127">
        <v>2018</v>
      </c>
      <c r="E127" s="128" t="s">
        <v>2290</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2303</v>
      </c>
      <c r="B128" t="s">
        <v>2303</v>
      </c>
      <c r="C128" t="s">
        <v>2299</v>
      </c>
      <c r="D128">
        <v>2019</v>
      </c>
      <c r="E128" s="128" t="s">
        <v>2290</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2303</v>
      </c>
      <c r="B129" t="s">
        <v>2335</v>
      </c>
      <c r="C129" t="s">
        <v>2334</v>
      </c>
      <c r="D129">
        <v>2015</v>
      </c>
      <c r="E129" s="128" t="s">
        <v>2290</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2303</v>
      </c>
      <c r="B130" t="s">
        <v>2335</v>
      </c>
      <c r="C130" t="s">
        <v>2298</v>
      </c>
      <c r="D130">
        <v>2016</v>
      </c>
      <c r="E130" s="128" t="s">
        <v>2290</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2303</v>
      </c>
      <c r="B131" t="s">
        <v>2335</v>
      </c>
      <c r="C131" t="s">
        <v>2298</v>
      </c>
      <c r="D131">
        <v>2017</v>
      </c>
      <c r="E131" s="128" t="s">
        <v>2290</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2303</v>
      </c>
      <c r="B132" t="s">
        <v>2335</v>
      </c>
      <c r="C132" t="s">
        <v>2299</v>
      </c>
      <c r="D132">
        <v>2018</v>
      </c>
      <c r="E132" s="128" t="s">
        <v>2290</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2303</v>
      </c>
      <c r="B133" t="s">
        <v>2335</v>
      </c>
      <c r="C133" t="s">
        <v>2299</v>
      </c>
      <c r="D133">
        <v>2019</v>
      </c>
      <c r="E133" s="128" t="s">
        <v>2290</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2313</v>
      </c>
      <c r="B134" t="s">
        <v>2336</v>
      </c>
      <c r="C134" t="s">
        <v>2291</v>
      </c>
      <c r="D134">
        <v>2018</v>
      </c>
      <c r="E134" s="128" t="s">
        <v>2290</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2313</v>
      </c>
      <c r="B135" t="s">
        <v>2336</v>
      </c>
      <c r="C135" t="s">
        <v>2291</v>
      </c>
      <c r="D135">
        <v>2019</v>
      </c>
      <c r="E135" s="128" t="s">
        <v>2290</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2287</v>
      </c>
      <c r="B136" t="s">
        <v>2337</v>
      </c>
      <c r="C136" t="s">
        <v>2291</v>
      </c>
      <c r="D136">
        <v>2018</v>
      </c>
      <c r="E136" s="128" t="s">
        <v>2290</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2287</v>
      </c>
      <c r="B137" t="s">
        <v>2337</v>
      </c>
      <c r="C137" t="s">
        <v>2291</v>
      </c>
      <c r="D137">
        <v>2019</v>
      </c>
      <c r="E137" s="128" t="s">
        <v>2290</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2287</v>
      </c>
      <c r="B138" t="s">
        <v>2338</v>
      </c>
      <c r="C138" t="s">
        <v>2289</v>
      </c>
      <c r="D138">
        <v>2016</v>
      </c>
      <c r="E138" s="128" t="s">
        <v>2290</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2287</v>
      </c>
      <c r="B139" t="s">
        <v>2338</v>
      </c>
      <c r="C139" t="s">
        <v>2289</v>
      </c>
      <c r="D139">
        <v>2017</v>
      </c>
      <c r="E139" s="128" t="s">
        <v>2290</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2287</v>
      </c>
      <c r="B140" t="s">
        <v>2338</v>
      </c>
      <c r="C140" t="s">
        <v>2291</v>
      </c>
      <c r="D140">
        <v>2019</v>
      </c>
      <c r="E140" s="128" t="s">
        <v>2290</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2305</v>
      </c>
      <c r="B141" t="s">
        <v>2339</v>
      </c>
      <c r="C141" t="s">
        <v>2289</v>
      </c>
      <c r="D141">
        <v>2017</v>
      </c>
      <c r="E141" s="128" t="s">
        <v>2290</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2292</v>
      </c>
      <c r="B142" t="s">
        <v>2292</v>
      </c>
      <c r="C142" t="s">
        <v>2294</v>
      </c>
      <c r="D142">
        <v>2017</v>
      </c>
      <c r="E142" s="128" t="s">
        <v>2290</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2292</v>
      </c>
      <c r="B143" t="s">
        <v>2292</v>
      </c>
      <c r="C143" t="s">
        <v>2295</v>
      </c>
      <c r="D143">
        <v>2018</v>
      </c>
      <c r="E143" s="128" t="s">
        <v>2290</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2292</v>
      </c>
      <c r="B144" t="s">
        <v>2292</v>
      </c>
      <c r="C144" t="s">
        <v>2295</v>
      </c>
      <c r="D144">
        <v>2019</v>
      </c>
      <c r="E144" s="128" t="s">
        <v>2290</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2292</v>
      </c>
      <c r="B145" t="s">
        <v>2340</v>
      </c>
      <c r="C145" t="s">
        <v>2294</v>
      </c>
      <c r="D145">
        <v>2016</v>
      </c>
      <c r="E145" s="128" t="s">
        <v>2290</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2292</v>
      </c>
      <c r="B146" t="s">
        <v>2340</v>
      </c>
      <c r="C146" t="s">
        <v>2294</v>
      </c>
      <c r="D146">
        <v>2017</v>
      </c>
      <c r="E146" s="128" t="s">
        <v>2290</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2292</v>
      </c>
      <c r="B147" t="s">
        <v>2340</v>
      </c>
      <c r="C147" t="s">
        <v>2295</v>
      </c>
      <c r="D147">
        <v>2018</v>
      </c>
      <c r="E147" s="128" t="s">
        <v>2290</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2292</v>
      </c>
      <c r="B148" t="s">
        <v>2340</v>
      </c>
      <c r="C148" t="s">
        <v>2295</v>
      </c>
      <c r="D148">
        <v>2019</v>
      </c>
      <c r="E148" s="128" t="s">
        <v>2290</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2301</v>
      </c>
      <c r="B149" t="s">
        <v>2341</v>
      </c>
      <c r="C149" t="s">
        <v>2289</v>
      </c>
      <c r="D149">
        <v>2015</v>
      </c>
      <c r="E149" s="128" t="s">
        <v>2290</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2301</v>
      </c>
      <c r="B150" t="s">
        <v>2341</v>
      </c>
      <c r="C150" t="s">
        <v>2289</v>
      </c>
      <c r="D150">
        <v>2016</v>
      </c>
      <c r="E150" s="128" t="s">
        <v>2290</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2301</v>
      </c>
      <c r="B151" t="s">
        <v>2341</v>
      </c>
      <c r="C151" t="s">
        <v>2289</v>
      </c>
      <c r="D151">
        <v>2017</v>
      </c>
      <c r="E151" s="128" t="s">
        <v>2290</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2301</v>
      </c>
      <c r="B152" t="s">
        <v>2341</v>
      </c>
      <c r="C152" t="s">
        <v>2291</v>
      </c>
      <c r="D152">
        <v>2018</v>
      </c>
      <c r="E152" s="128" t="s">
        <v>2290</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2301</v>
      </c>
      <c r="B153" t="s">
        <v>2341</v>
      </c>
      <c r="C153" t="s">
        <v>2291</v>
      </c>
      <c r="D153">
        <v>2019</v>
      </c>
      <c r="E153" s="128" t="s">
        <v>2290</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2301</v>
      </c>
      <c r="B154" t="s">
        <v>2342</v>
      </c>
      <c r="C154" t="s">
        <v>2291</v>
      </c>
      <c r="D154">
        <v>2018</v>
      </c>
      <c r="E154" s="128" t="s">
        <v>2290</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2301</v>
      </c>
      <c r="B155" t="s">
        <v>2342</v>
      </c>
      <c r="C155" t="s">
        <v>2291</v>
      </c>
      <c r="D155">
        <v>2019</v>
      </c>
      <c r="E155" s="128" t="s">
        <v>2290</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2301</v>
      </c>
      <c r="B156" t="s">
        <v>2343</v>
      </c>
      <c r="C156" t="s">
        <v>2289</v>
      </c>
      <c r="D156">
        <v>2016</v>
      </c>
      <c r="E156" s="128" t="s">
        <v>2290</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2301</v>
      </c>
      <c r="B157" t="s">
        <v>2343</v>
      </c>
      <c r="C157" t="s">
        <v>2289</v>
      </c>
      <c r="D157">
        <v>2017</v>
      </c>
      <c r="E157" s="128" t="s">
        <v>2290</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2301</v>
      </c>
      <c r="B158" t="s">
        <v>2343</v>
      </c>
      <c r="C158" t="s">
        <v>2291</v>
      </c>
      <c r="D158">
        <v>2018</v>
      </c>
      <c r="E158" s="128" t="s">
        <v>2290</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2301</v>
      </c>
      <c r="B159" t="s">
        <v>2343</v>
      </c>
      <c r="C159" t="s">
        <v>2291</v>
      </c>
      <c r="D159">
        <v>2019</v>
      </c>
      <c r="E159" s="128" t="s">
        <v>2290</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2305</v>
      </c>
      <c r="B160" t="s">
        <v>2344</v>
      </c>
      <c r="C160" t="s">
        <v>2289</v>
      </c>
      <c r="D160">
        <v>2017</v>
      </c>
      <c r="E160" s="128" t="s">
        <v>2290</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2305</v>
      </c>
      <c r="B161" t="s">
        <v>2344</v>
      </c>
      <c r="C161" t="s">
        <v>2291</v>
      </c>
      <c r="D161">
        <v>2018</v>
      </c>
      <c r="E161" s="128" t="s">
        <v>2290</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2305</v>
      </c>
      <c r="B162" t="s">
        <v>2344</v>
      </c>
      <c r="C162" t="s">
        <v>2291</v>
      </c>
      <c r="D162">
        <v>2019</v>
      </c>
      <c r="E162" s="128" t="s">
        <v>2290</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2305</v>
      </c>
      <c r="B163" t="s">
        <v>2345</v>
      </c>
      <c r="C163" t="s">
        <v>2289</v>
      </c>
      <c r="D163">
        <v>2015</v>
      </c>
      <c r="E163" s="128" t="s">
        <v>2290</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2305</v>
      </c>
      <c r="B164" t="s">
        <v>2345</v>
      </c>
      <c r="C164" t="s">
        <v>2289</v>
      </c>
      <c r="D164">
        <v>2016</v>
      </c>
      <c r="E164" s="128" t="s">
        <v>2290</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2305</v>
      </c>
      <c r="B165" t="s">
        <v>2345</v>
      </c>
      <c r="C165" t="s">
        <v>2289</v>
      </c>
      <c r="D165">
        <v>2017</v>
      </c>
      <c r="E165" s="128" t="s">
        <v>2290</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2305</v>
      </c>
      <c r="B166" t="s">
        <v>2345</v>
      </c>
      <c r="C166" t="s">
        <v>2291</v>
      </c>
      <c r="D166">
        <v>2018</v>
      </c>
      <c r="E166" s="128" t="s">
        <v>2290</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2310</v>
      </c>
      <c r="B167" t="s">
        <v>2346</v>
      </c>
      <c r="C167" t="s">
        <v>2289</v>
      </c>
      <c r="D167">
        <v>2015</v>
      </c>
      <c r="E167" s="128" t="s">
        <v>2290</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2310</v>
      </c>
      <c r="B168" t="s">
        <v>2346</v>
      </c>
      <c r="C168" t="s">
        <v>2289</v>
      </c>
      <c r="D168">
        <v>2016</v>
      </c>
      <c r="E168" s="128" t="s">
        <v>2290</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2310</v>
      </c>
      <c r="B169" t="s">
        <v>2346</v>
      </c>
      <c r="C169" t="s">
        <v>2289</v>
      </c>
      <c r="D169">
        <v>2017</v>
      </c>
      <c r="E169" s="128" t="s">
        <v>2290</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2310</v>
      </c>
      <c r="B170" t="s">
        <v>2346</v>
      </c>
      <c r="C170" t="s">
        <v>2291</v>
      </c>
      <c r="D170">
        <v>2018</v>
      </c>
      <c r="E170" s="128" t="s">
        <v>2290</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2310</v>
      </c>
      <c r="B171" t="s">
        <v>2346</v>
      </c>
      <c r="C171" t="s">
        <v>2291</v>
      </c>
      <c r="D171">
        <v>2019</v>
      </c>
      <c r="E171" s="128" t="s">
        <v>2290</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2305</v>
      </c>
      <c r="B172" t="s">
        <v>2347</v>
      </c>
      <c r="C172" t="s">
        <v>2289</v>
      </c>
      <c r="D172">
        <v>2015</v>
      </c>
      <c r="E172" s="128" t="s">
        <v>2290</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2305</v>
      </c>
      <c r="B173" t="s">
        <v>2347</v>
      </c>
      <c r="C173" t="s">
        <v>2289</v>
      </c>
      <c r="D173">
        <v>2016</v>
      </c>
      <c r="E173" s="128" t="s">
        <v>2290</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2305</v>
      </c>
      <c r="B174" t="s">
        <v>2347</v>
      </c>
      <c r="C174" t="s">
        <v>2289</v>
      </c>
      <c r="D174">
        <v>2017</v>
      </c>
      <c r="E174" s="128" t="s">
        <v>2290</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2305</v>
      </c>
      <c r="B175" t="s">
        <v>2347</v>
      </c>
      <c r="C175" t="s">
        <v>2291</v>
      </c>
      <c r="D175">
        <v>2018</v>
      </c>
      <c r="E175" s="128" t="s">
        <v>2290</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2305</v>
      </c>
      <c r="B176" t="s">
        <v>2347</v>
      </c>
      <c r="C176" t="s">
        <v>2291</v>
      </c>
      <c r="D176">
        <v>2019</v>
      </c>
      <c r="E176" s="128" t="s">
        <v>2290</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2313</v>
      </c>
      <c r="B177" t="s">
        <v>2348</v>
      </c>
      <c r="C177" t="s">
        <v>2291</v>
      </c>
      <c r="D177">
        <v>2018</v>
      </c>
      <c r="E177" s="128" t="s">
        <v>2290</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2313</v>
      </c>
      <c r="B178" t="s">
        <v>2348</v>
      </c>
      <c r="C178" t="s">
        <v>2291</v>
      </c>
      <c r="D178">
        <v>2019</v>
      </c>
      <c r="E178" s="128" t="s">
        <v>2290</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2301</v>
      </c>
      <c r="B179" t="s">
        <v>2349</v>
      </c>
      <c r="C179" t="s">
        <v>2289</v>
      </c>
      <c r="D179">
        <v>2015</v>
      </c>
      <c r="E179" s="128" t="s">
        <v>2290</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2301</v>
      </c>
      <c r="B180" t="s">
        <v>2349</v>
      </c>
      <c r="C180" t="s">
        <v>2289</v>
      </c>
      <c r="D180">
        <v>2016</v>
      </c>
      <c r="E180" s="128" t="s">
        <v>2290</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2301</v>
      </c>
      <c r="B181" t="s">
        <v>2349</v>
      </c>
      <c r="C181" t="s">
        <v>2289</v>
      </c>
      <c r="D181">
        <v>2017</v>
      </c>
      <c r="E181" s="128" t="s">
        <v>2290</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2301</v>
      </c>
      <c r="B182" t="s">
        <v>2349</v>
      </c>
      <c r="C182" t="s">
        <v>2291</v>
      </c>
      <c r="D182">
        <v>2018</v>
      </c>
      <c r="E182" s="128" t="s">
        <v>2290</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2301</v>
      </c>
      <c r="B183" t="s">
        <v>2349</v>
      </c>
      <c r="C183" t="s">
        <v>2291</v>
      </c>
      <c r="D183">
        <v>2019</v>
      </c>
      <c r="E183" s="128" t="s">
        <v>2290</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2305</v>
      </c>
      <c r="B184" t="s">
        <v>2313</v>
      </c>
      <c r="C184" t="s">
        <v>2291</v>
      </c>
      <c r="D184">
        <v>2018</v>
      </c>
      <c r="E184" s="128" t="s">
        <v>2290</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2305</v>
      </c>
      <c r="B185" t="s">
        <v>2313</v>
      </c>
      <c r="C185" t="s">
        <v>2291</v>
      </c>
      <c r="D185">
        <v>2019</v>
      </c>
      <c r="E185" s="128" t="s">
        <v>2290</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2313</v>
      </c>
      <c r="B186" t="s">
        <v>2350</v>
      </c>
      <c r="C186" t="s">
        <v>2289</v>
      </c>
      <c r="D186">
        <v>2015</v>
      </c>
      <c r="E186" s="128" t="s">
        <v>2290</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2313</v>
      </c>
      <c r="B187" t="s">
        <v>2350</v>
      </c>
      <c r="C187" t="s">
        <v>2289</v>
      </c>
      <c r="D187">
        <v>2016</v>
      </c>
      <c r="E187" s="128" t="s">
        <v>2290</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2313</v>
      </c>
      <c r="B188" t="s">
        <v>2350</v>
      </c>
      <c r="C188" t="s">
        <v>2289</v>
      </c>
      <c r="D188">
        <v>2017</v>
      </c>
      <c r="E188" s="128" t="s">
        <v>2290</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2313</v>
      </c>
      <c r="B189" t="s">
        <v>2350</v>
      </c>
      <c r="C189" t="s">
        <v>2291</v>
      </c>
      <c r="D189">
        <v>2018</v>
      </c>
      <c r="E189" s="128" t="s">
        <v>2290</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2313</v>
      </c>
      <c r="B190" t="s">
        <v>2350</v>
      </c>
      <c r="C190" t="s">
        <v>2291</v>
      </c>
      <c r="D190">
        <v>2019</v>
      </c>
      <c r="E190" s="128" t="s">
        <v>2290</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2305</v>
      </c>
      <c r="B191" t="s">
        <v>2351</v>
      </c>
      <c r="C191" t="s">
        <v>2289</v>
      </c>
      <c r="D191">
        <v>2016</v>
      </c>
      <c r="E191" s="128" t="s">
        <v>2290</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2305</v>
      </c>
      <c r="B192" t="s">
        <v>2351</v>
      </c>
      <c r="C192" t="s">
        <v>2291</v>
      </c>
      <c r="D192">
        <v>2018</v>
      </c>
      <c r="E192" s="128" t="s">
        <v>2290</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2305</v>
      </c>
      <c r="B193" t="s">
        <v>2351</v>
      </c>
      <c r="C193" t="s">
        <v>2291</v>
      </c>
      <c r="D193">
        <v>2019</v>
      </c>
      <c r="E193" s="128" t="s">
        <v>2290</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2305</v>
      </c>
      <c r="B194" t="s">
        <v>2352</v>
      </c>
      <c r="C194" t="s">
        <v>2289</v>
      </c>
      <c r="D194">
        <v>2015</v>
      </c>
      <c r="E194" s="128" t="s">
        <v>2290</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2305</v>
      </c>
      <c r="B195" t="s">
        <v>2352</v>
      </c>
      <c r="C195" t="s">
        <v>2289</v>
      </c>
      <c r="D195">
        <v>2016</v>
      </c>
      <c r="E195" s="128" t="s">
        <v>2290</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2305</v>
      </c>
      <c r="B196" t="s">
        <v>2352</v>
      </c>
      <c r="C196" t="s">
        <v>2289</v>
      </c>
      <c r="D196">
        <v>2017</v>
      </c>
      <c r="E196" s="128" t="s">
        <v>2290</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2305</v>
      </c>
      <c r="B197" t="s">
        <v>2352</v>
      </c>
      <c r="C197" t="s">
        <v>2291</v>
      </c>
      <c r="D197">
        <v>2018</v>
      </c>
      <c r="E197" s="128" t="s">
        <v>2290</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2305</v>
      </c>
      <c r="B198" t="s">
        <v>2352</v>
      </c>
      <c r="C198" t="s">
        <v>2291</v>
      </c>
      <c r="D198">
        <v>2019</v>
      </c>
      <c r="E198" s="128" t="s">
        <v>2290</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2301</v>
      </c>
      <c r="B199" t="s">
        <v>2353</v>
      </c>
      <c r="C199" t="s">
        <v>2289</v>
      </c>
      <c r="D199">
        <v>2015</v>
      </c>
      <c r="E199" s="128" t="s">
        <v>2290</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2301</v>
      </c>
      <c r="B200" t="s">
        <v>2353</v>
      </c>
      <c r="C200" t="s">
        <v>2289</v>
      </c>
      <c r="D200">
        <v>2016</v>
      </c>
      <c r="E200" s="128" t="s">
        <v>2290</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2301</v>
      </c>
      <c r="B201" t="s">
        <v>2353</v>
      </c>
      <c r="C201" t="s">
        <v>2289</v>
      </c>
      <c r="D201">
        <v>2017</v>
      </c>
      <c r="E201" s="128" t="s">
        <v>2290</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2301</v>
      </c>
      <c r="B202" t="s">
        <v>2353</v>
      </c>
      <c r="C202" t="s">
        <v>2291</v>
      </c>
      <c r="D202">
        <v>2018</v>
      </c>
      <c r="E202" s="128" t="s">
        <v>2290</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2301</v>
      </c>
      <c r="B203" t="s">
        <v>2353</v>
      </c>
      <c r="C203" t="s">
        <v>2291</v>
      </c>
      <c r="D203">
        <v>2019</v>
      </c>
      <c r="E203" s="128" t="s">
        <v>2290</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2313</v>
      </c>
      <c r="B204" t="s">
        <v>2354</v>
      </c>
      <c r="C204" t="s">
        <v>2289</v>
      </c>
      <c r="D204">
        <v>2017</v>
      </c>
      <c r="E204" s="128" t="s">
        <v>2290</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2313</v>
      </c>
      <c r="B205" t="s">
        <v>2354</v>
      </c>
      <c r="C205" t="s">
        <v>2291</v>
      </c>
      <c r="D205">
        <v>2018</v>
      </c>
      <c r="E205" s="128" t="s">
        <v>2290</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2313</v>
      </c>
      <c r="B206" t="s">
        <v>2354</v>
      </c>
      <c r="C206" t="s">
        <v>2291</v>
      </c>
      <c r="D206">
        <v>2019</v>
      </c>
      <c r="E206" s="128" t="s">
        <v>2290</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2287</v>
      </c>
      <c r="B207" t="s">
        <v>2355</v>
      </c>
      <c r="C207" t="s">
        <v>2289</v>
      </c>
      <c r="D207">
        <v>2015</v>
      </c>
      <c r="E207" s="128" t="s">
        <v>2290</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2287</v>
      </c>
      <c r="B208" t="s">
        <v>2355</v>
      </c>
      <c r="C208" t="s">
        <v>2289</v>
      </c>
      <c r="D208">
        <v>2016</v>
      </c>
      <c r="E208" s="128" t="s">
        <v>2290</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2287</v>
      </c>
      <c r="B209" t="s">
        <v>2355</v>
      </c>
      <c r="C209" t="s">
        <v>2289</v>
      </c>
      <c r="D209">
        <v>2017</v>
      </c>
      <c r="E209" s="128" t="s">
        <v>2290</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2287</v>
      </c>
      <c r="B210" t="s">
        <v>2355</v>
      </c>
      <c r="C210" t="s">
        <v>2291</v>
      </c>
      <c r="D210">
        <v>2018</v>
      </c>
      <c r="E210" s="128" t="s">
        <v>2290</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2287</v>
      </c>
      <c r="B211" t="s">
        <v>2355</v>
      </c>
      <c r="C211" t="s">
        <v>2291</v>
      </c>
      <c r="D211">
        <v>2019</v>
      </c>
      <c r="E211" s="128" t="s">
        <v>2290</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2287</v>
      </c>
      <c r="B212" t="s">
        <v>2356</v>
      </c>
      <c r="C212" t="s">
        <v>2291</v>
      </c>
      <c r="D212">
        <v>2018</v>
      </c>
      <c r="E212" s="128" t="s">
        <v>2290</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2287</v>
      </c>
      <c r="B213" t="s">
        <v>2356</v>
      </c>
      <c r="C213" t="s">
        <v>2291</v>
      </c>
      <c r="D213">
        <v>2019</v>
      </c>
      <c r="E213" s="128" t="s">
        <v>2290</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2313</v>
      </c>
      <c r="B214" t="s">
        <v>2357</v>
      </c>
      <c r="C214" t="s">
        <v>2289</v>
      </c>
      <c r="D214">
        <v>2015</v>
      </c>
      <c r="E214" s="128" t="s">
        <v>2290</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2313</v>
      </c>
      <c r="B215" t="s">
        <v>2357</v>
      </c>
      <c r="C215" t="s">
        <v>2289</v>
      </c>
      <c r="D215">
        <v>2016</v>
      </c>
      <c r="E215" s="128" t="s">
        <v>2290</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2313</v>
      </c>
      <c r="B216" t="s">
        <v>2357</v>
      </c>
      <c r="C216" t="s">
        <v>2289</v>
      </c>
      <c r="D216">
        <v>2017</v>
      </c>
      <c r="E216" s="128" t="s">
        <v>2290</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2313</v>
      </c>
      <c r="B217" t="s">
        <v>2357</v>
      </c>
      <c r="C217" t="s">
        <v>2291</v>
      </c>
      <c r="D217">
        <v>2018</v>
      </c>
      <c r="E217" s="128" t="s">
        <v>2290</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2313</v>
      </c>
      <c r="B218" t="s">
        <v>2357</v>
      </c>
      <c r="C218" t="s">
        <v>2291</v>
      </c>
      <c r="D218">
        <v>2019</v>
      </c>
      <c r="E218" s="128" t="s">
        <v>2290</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2310</v>
      </c>
      <c r="B219" t="s">
        <v>2310</v>
      </c>
      <c r="C219" t="s">
        <v>2289</v>
      </c>
      <c r="D219">
        <v>2015</v>
      </c>
      <c r="E219" s="128" t="s">
        <v>2290</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2310</v>
      </c>
      <c r="B220" t="s">
        <v>2310</v>
      </c>
      <c r="C220" t="s">
        <v>2289</v>
      </c>
      <c r="D220">
        <v>2016</v>
      </c>
      <c r="E220" s="128" t="s">
        <v>2290</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2310</v>
      </c>
      <c r="B221" t="s">
        <v>2310</v>
      </c>
      <c r="C221" t="s">
        <v>2289</v>
      </c>
      <c r="D221">
        <v>2017</v>
      </c>
      <c r="E221" s="128" t="s">
        <v>2290</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2310</v>
      </c>
      <c r="B222" t="s">
        <v>2310</v>
      </c>
      <c r="C222" t="s">
        <v>2291</v>
      </c>
      <c r="D222">
        <v>2018</v>
      </c>
      <c r="E222" s="128" t="s">
        <v>2290</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2310</v>
      </c>
      <c r="B223" t="s">
        <v>2310</v>
      </c>
      <c r="C223" t="s">
        <v>2291</v>
      </c>
      <c r="D223">
        <v>2019</v>
      </c>
      <c r="E223" s="128" t="s">
        <v>2290</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2310</v>
      </c>
      <c r="B224" t="s">
        <v>2358</v>
      </c>
      <c r="C224" t="s">
        <v>2289</v>
      </c>
      <c r="D224">
        <v>2015</v>
      </c>
      <c r="E224" s="128" t="s">
        <v>2290</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2310</v>
      </c>
      <c r="B225" t="s">
        <v>2358</v>
      </c>
      <c r="C225" t="s">
        <v>2289</v>
      </c>
      <c r="D225">
        <v>2016</v>
      </c>
      <c r="E225" s="128" t="s">
        <v>2290</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2310</v>
      </c>
      <c r="B226" t="s">
        <v>2358</v>
      </c>
      <c r="C226" t="s">
        <v>2289</v>
      </c>
      <c r="D226">
        <v>2017</v>
      </c>
      <c r="E226" s="128" t="s">
        <v>2290</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2310</v>
      </c>
      <c r="B227" t="s">
        <v>2358</v>
      </c>
      <c r="C227" t="s">
        <v>2291</v>
      </c>
      <c r="D227">
        <v>2018</v>
      </c>
      <c r="E227" s="128" t="s">
        <v>2290</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2310</v>
      </c>
      <c r="B228" t="s">
        <v>2358</v>
      </c>
      <c r="C228" t="s">
        <v>2291</v>
      </c>
      <c r="D228">
        <v>2019</v>
      </c>
      <c r="E228" s="128" t="s">
        <v>2290</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2301</v>
      </c>
      <c r="B229" t="s">
        <v>2359</v>
      </c>
      <c r="C229" t="s">
        <v>2289</v>
      </c>
      <c r="D229">
        <v>2015</v>
      </c>
      <c r="E229" s="128" t="s">
        <v>2290</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2301</v>
      </c>
      <c r="B230" t="s">
        <v>2359</v>
      </c>
      <c r="C230" t="s">
        <v>2289</v>
      </c>
      <c r="D230">
        <v>2016</v>
      </c>
      <c r="E230" s="128" t="s">
        <v>2290</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2301</v>
      </c>
      <c r="B231" t="s">
        <v>2359</v>
      </c>
      <c r="C231" t="s">
        <v>2289</v>
      </c>
      <c r="D231">
        <v>2017</v>
      </c>
      <c r="E231" s="128" t="s">
        <v>2290</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2301</v>
      </c>
      <c r="B232" t="s">
        <v>2359</v>
      </c>
      <c r="C232" t="s">
        <v>2291</v>
      </c>
      <c r="D232">
        <v>2018</v>
      </c>
      <c r="E232" s="128" t="s">
        <v>2290</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2301</v>
      </c>
      <c r="B233" t="s">
        <v>2359</v>
      </c>
      <c r="C233" t="s">
        <v>2291</v>
      </c>
      <c r="D233">
        <v>2019</v>
      </c>
      <c r="E233" s="128" t="s">
        <v>2290</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2310</v>
      </c>
      <c r="B234" t="s">
        <v>2360</v>
      </c>
      <c r="C234" t="s">
        <v>2289</v>
      </c>
      <c r="D234">
        <v>2015</v>
      </c>
      <c r="E234" s="128" t="s">
        <v>2290</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2310</v>
      </c>
      <c r="B235" t="s">
        <v>2360</v>
      </c>
      <c r="C235" t="s">
        <v>2289</v>
      </c>
      <c r="D235">
        <v>2016</v>
      </c>
      <c r="E235" s="128" t="s">
        <v>2290</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2310</v>
      </c>
      <c r="B236" t="s">
        <v>2360</v>
      </c>
      <c r="C236" t="s">
        <v>2289</v>
      </c>
      <c r="D236">
        <v>2017</v>
      </c>
      <c r="E236" s="128" t="s">
        <v>2290</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2310</v>
      </c>
      <c r="B237" t="s">
        <v>2360</v>
      </c>
      <c r="C237" t="s">
        <v>2291</v>
      </c>
      <c r="D237">
        <v>2018</v>
      </c>
      <c r="E237" s="128" t="s">
        <v>2290</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2310</v>
      </c>
      <c r="B238" t="s">
        <v>2360</v>
      </c>
      <c r="C238" t="s">
        <v>2291</v>
      </c>
      <c r="D238">
        <v>2019</v>
      </c>
      <c r="E238" s="128" t="s">
        <v>2290</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2287</v>
      </c>
      <c r="B239" t="s">
        <v>2361</v>
      </c>
      <c r="C239" t="s">
        <v>2289</v>
      </c>
      <c r="D239">
        <v>2015</v>
      </c>
      <c r="E239" s="128" t="s">
        <v>2290</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2287</v>
      </c>
      <c r="B240" t="s">
        <v>2361</v>
      </c>
      <c r="C240" t="s">
        <v>2289</v>
      </c>
      <c r="D240">
        <v>2016</v>
      </c>
      <c r="E240" s="128" t="s">
        <v>2290</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2287</v>
      </c>
      <c r="B241" t="s">
        <v>2361</v>
      </c>
      <c r="C241" t="s">
        <v>2289</v>
      </c>
      <c r="D241">
        <v>2017</v>
      </c>
      <c r="E241" s="128" t="s">
        <v>2290</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2287</v>
      </c>
      <c r="B242" t="s">
        <v>2361</v>
      </c>
      <c r="C242" t="s">
        <v>2291</v>
      </c>
      <c r="D242">
        <v>2018</v>
      </c>
      <c r="E242" s="128" t="s">
        <v>2290</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2287</v>
      </c>
      <c r="B243" t="s">
        <v>2361</v>
      </c>
      <c r="C243" t="s">
        <v>2291</v>
      </c>
      <c r="D243">
        <v>2019</v>
      </c>
      <c r="E243" s="128" t="s">
        <v>2290</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2301</v>
      </c>
      <c r="B244" t="s">
        <v>2362</v>
      </c>
      <c r="C244" t="s">
        <v>2289</v>
      </c>
      <c r="D244">
        <v>2015</v>
      </c>
      <c r="E244" s="128" t="s">
        <v>2290</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2301</v>
      </c>
      <c r="B245" t="s">
        <v>2362</v>
      </c>
      <c r="C245" t="s">
        <v>2289</v>
      </c>
      <c r="D245">
        <v>2016</v>
      </c>
      <c r="E245" s="128" t="s">
        <v>2290</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2301</v>
      </c>
      <c r="B246" t="s">
        <v>2362</v>
      </c>
      <c r="C246" t="s">
        <v>2289</v>
      </c>
      <c r="D246">
        <v>2017</v>
      </c>
      <c r="E246" s="128" t="s">
        <v>2290</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2301</v>
      </c>
      <c r="B247" t="s">
        <v>2362</v>
      </c>
      <c r="C247" t="s">
        <v>2291</v>
      </c>
      <c r="D247">
        <v>2018</v>
      </c>
      <c r="E247" s="128" t="s">
        <v>2290</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2301</v>
      </c>
      <c r="B248" t="s">
        <v>2362</v>
      </c>
      <c r="C248" t="s">
        <v>2291</v>
      </c>
      <c r="D248">
        <v>2019</v>
      </c>
      <c r="E248" s="128" t="s">
        <v>2290</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2310</v>
      </c>
      <c r="B249" t="s">
        <v>2363</v>
      </c>
      <c r="C249" t="s">
        <v>2289</v>
      </c>
      <c r="D249">
        <v>2015</v>
      </c>
      <c r="E249" s="128" t="s">
        <v>2290</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2310</v>
      </c>
      <c r="B250" t="s">
        <v>2363</v>
      </c>
      <c r="C250" t="s">
        <v>2289</v>
      </c>
      <c r="D250">
        <v>2016</v>
      </c>
      <c r="E250" s="128" t="s">
        <v>2290</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2310</v>
      </c>
      <c r="B251" t="s">
        <v>2363</v>
      </c>
      <c r="C251" t="s">
        <v>2289</v>
      </c>
      <c r="D251">
        <v>2017</v>
      </c>
      <c r="E251" s="128" t="s">
        <v>2290</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2310</v>
      </c>
      <c r="B252" t="s">
        <v>2363</v>
      </c>
      <c r="C252" t="s">
        <v>2291</v>
      </c>
      <c r="D252">
        <v>2018</v>
      </c>
      <c r="E252" s="128" t="s">
        <v>2290</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2310</v>
      </c>
      <c r="B253" s="130" t="s">
        <v>2363</v>
      </c>
      <c r="C253" s="130" t="s">
        <v>2291</v>
      </c>
      <c r="D253" s="130">
        <v>2019</v>
      </c>
      <c r="E253" s="131" t="s">
        <v>2290</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2506</v>
      </c>
    </row>
    <row r="2" spans="1:4" x14ac:dyDescent="0.3">
      <c r="A2" t="s">
        <v>2364</v>
      </c>
    </row>
    <row r="3" spans="1:4" x14ac:dyDescent="0.3">
      <c r="A3" t="s">
        <v>4602</v>
      </c>
    </row>
    <row r="4" spans="1:4" x14ac:dyDescent="0.3">
      <c r="A4" t="s">
        <v>2365</v>
      </c>
    </row>
    <row r="5" spans="1:4" x14ac:dyDescent="0.3">
      <c r="A5" t="s">
        <v>2366</v>
      </c>
      <c r="B5" t="s">
        <v>2367</v>
      </c>
      <c r="C5" t="s">
        <v>2368</v>
      </c>
      <c r="D5" t="s">
        <v>172</v>
      </c>
    </row>
    <row r="6" spans="1:4" x14ac:dyDescent="0.3">
      <c r="A6" t="s">
        <v>2369</v>
      </c>
      <c r="B6" s="2">
        <v>430</v>
      </c>
      <c r="C6" s="2">
        <v>775</v>
      </c>
      <c r="D6" s="2">
        <v>1205</v>
      </c>
    </row>
    <row r="7" spans="1:4" x14ac:dyDescent="0.3">
      <c r="A7" t="s">
        <v>2370</v>
      </c>
      <c r="B7" s="2">
        <v>635</v>
      </c>
      <c r="C7" s="2">
        <v>825</v>
      </c>
      <c r="D7" s="2">
        <v>1460</v>
      </c>
    </row>
    <row r="8" spans="1:4" x14ac:dyDescent="0.3">
      <c r="A8" t="s">
        <v>2371</v>
      </c>
      <c r="B8" s="2">
        <v>1000</v>
      </c>
      <c r="C8" s="2">
        <v>1665</v>
      </c>
      <c r="D8" s="2">
        <v>2665</v>
      </c>
    </row>
    <row r="9" spans="1:4" x14ac:dyDescent="0.3">
      <c r="A9" t="s">
        <v>2372</v>
      </c>
      <c r="B9" s="2">
        <v>1065</v>
      </c>
      <c r="C9" s="2">
        <v>700</v>
      </c>
      <c r="D9" s="2">
        <v>1765</v>
      </c>
    </row>
    <row r="10" spans="1:4" x14ac:dyDescent="0.3">
      <c r="A10" t="s">
        <v>2373</v>
      </c>
      <c r="B10" s="2">
        <v>12830</v>
      </c>
      <c r="C10" s="2">
        <v>5555</v>
      </c>
      <c r="D10" s="2">
        <v>18385</v>
      </c>
    </row>
    <row r="11" spans="1:4" x14ac:dyDescent="0.3">
      <c r="A11" t="s">
        <v>172</v>
      </c>
      <c r="B11" s="2">
        <v>15955</v>
      </c>
      <c r="C11" s="2">
        <v>9520</v>
      </c>
      <c r="D11" s="2">
        <v>25470</v>
      </c>
    </row>
    <row r="13" spans="1:4" x14ac:dyDescent="0.3">
      <c r="A13" t="s">
        <v>2374</v>
      </c>
      <c r="B13" t="s">
        <v>2367</v>
      </c>
      <c r="C13" t="s">
        <v>2368</v>
      </c>
      <c r="D13" t="s">
        <v>172</v>
      </c>
    </row>
    <row r="14" spans="1:4" x14ac:dyDescent="0.3">
      <c r="A14" t="s">
        <v>2375</v>
      </c>
      <c r="B14" s="2">
        <v>4630</v>
      </c>
      <c r="C14" s="2">
        <v>4735</v>
      </c>
      <c r="D14" s="2">
        <v>9365</v>
      </c>
    </row>
    <row r="15" spans="1:4" x14ac:dyDescent="0.3">
      <c r="A15" t="s">
        <v>2376</v>
      </c>
      <c r="B15" s="2">
        <v>11320</v>
      </c>
      <c r="C15" s="2">
        <v>4785</v>
      </c>
      <c r="D15" s="2">
        <v>16105</v>
      </c>
    </row>
    <row r="16" spans="1:4" x14ac:dyDescent="0.3">
      <c r="A16" t="s">
        <v>172</v>
      </c>
      <c r="B16" s="2">
        <v>15955</v>
      </c>
      <c r="C16" s="2">
        <v>9520</v>
      </c>
      <c r="D16" s="2">
        <v>25470</v>
      </c>
    </row>
    <row r="18" spans="1:4" x14ac:dyDescent="0.3">
      <c r="A18" t="s">
        <v>2377</v>
      </c>
      <c r="B18" t="s">
        <v>2367</v>
      </c>
      <c r="C18" t="s">
        <v>2368</v>
      </c>
      <c r="D18" t="s">
        <v>172</v>
      </c>
    </row>
    <row r="19" spans="1:4" x14ac:dyDescent="0.3">
      <c r="A19" t="s">
        <v>2378</v>
      </c>
      <c r="B19" s="2">
        <v>2230</v>
      </c>
      <c r="C19" s="2">
        <v>2615</v>
      </c>
      <c r="D19" s="2">
        <v>4845</v>
      </c>
    </row>
    <row r="20" spans="1:4" x14ac:dyDescent="0.3">
      <c r="A20" t="s">
        <v>2379</v>
      </c>
      <c r="B20" s="2">
        <v>13720</v>
      </c>
      <c r="C20" s="2">
        <v>6905</v>
      </c>
      <c r="D20" s="2">
        <v>20625</v>
      </c>
    </row>
    <row r="21" spans="1:4" x14ac:dyDescent="0.3">
      <c r="A21" t="s">
        <v>172</v>
      </c>
      <c r="B21" s="2">
        <v>15955</v>
      </c>
      <c r="C21" s="2">
        <v>9520</v>
      </c>
      <c r="D21" s="2">
        <v>25470</v>
      </c>
    </row>
    <row r="23" spans="1:4" x14ac:dyDescent="0.3">
      <c r="A23" t="s">
        <v>2380</v>
      </c>
      <c r="B23" t="s">
        <v>2367</v>
      </c>
      <c r="C23" t="s">
        <v>2368</v>
      </c>
      <c r="D23" t="s">
        <v>172</v>
      </c>
    </row>
    <row r="24" spans="1:4" x14ac:dyDescent="0.3">
      <c r="A24" t="s">
        <v>2381</v>
      </c>
      <c r="B24" s="2">
        <v>11600</v>
      </c>
      <c r="C24" s="2">
        <v>5320</v>
      </c>
      <c r="D24" s="2">
        <v>16920</v>
      </c>
    </row>
    <row r="25" spans="1:4" x14ac:dyDescent="0.3">
      <c r="A25" t="s">
        <v>1341</v>
      </c>
      <c r="B25" s="2">
        <v>2550</v>
      </c>
      <c r="C25" s="2">
        <v>2390</v>
      </c>
      <c r="D25" s="2">
        <v>4940</v>
      </c>
    </row>
    <row r="26" spans="1:4" x14ac:dyDescent="0.3">
      <c r="A26" t="s">
        <v>1342</v>
      </c>
      <c r="B26" s="2">
        <v>1720</v>
      </c>
      <c r="C26" s="2">
        <v>1745</v>
      </c>
      <c r="D26" s="2">
        <v>3465</v>
      </c>
    </row>
    <row r="27" spans="1:4" x14ac:dyDescent="0.3">
      <c r="A27" t="s">
        <v>2382</v>
      </c>
      <c r="B27">
        <v>85</v>
      </c>
      <c r="C27" s="2">
        <v>60</v>
      </c>
      <c r="D27" s="2">
        <v>145</v>
      </c>
    </row>
    <row r="28" spans="1:4" x14ac:dyDescent="0.3">
      <c r="A28" t="s">
        <v>172</v>
      </c>
      <c r="B28" s="2">
        <v>15955</v>
      </c>
      <c r="C28" s="2">
        <v>9520</v>
      </c>
      <c r="D28" s="2">
        <v>25470</v>
      </c>
    </row>
    <row r="30" spans="1:4" x14ac:dyDescent="0.3">
      <c r="A30" t="s">
        <v>2383</v>
      </c>
      <c r="B30" t="s">
        <v>2375</v>
      </c>
      <c r="C30" t="s">
        <v>2376</v>
      </c>
      <c r="D30" t="s">
        <v>172</v>
      </c>
    </row>
    <row r="31" spans="1:4" x14ac:dyDescent="0.3">
      <c r="A31" t="s">
        <v>2369</v>
      </c>
      <c r="B31" s="2">
        <v>915</v>
      </c>
      <c r="C31" s="2">
        <v>290</v>
      </c>
      <c r="D31" s="2">
        <v>1205</v>
      </c>
    </row>
    <row r="32" spans="1:4" x14ac:dyDescent="0.3">
      <c r="A32" t="s">
        <v>2370</v>
      </c>
      <c r="B32" s="2">
        <v>1250</v>
      </c>
      <c r="C32" s="2">
        <v>200</v>
      </c>
      <c r="D32" s="2">
        <v>1460</v>
      </c>
    </row>
    <row r="33" spans="1:4" x14ac:dyDescent="0.3">
      <c r="A33" t="s">
        <v>2371</v>
      </c>
      <c r="B33" s="2">
        <v>2195</v>
      </c>
      <c r="C33" s="2">
        <v>470</v>
      </c>
      <c r="D33" s="2">
        <v>2665</v>
      </c>
    </row>
    <row r="34" spans="1:4" x14ac:dyDescent="0.3">
      <c r="A34" t="s">
        <v>2372</v>
      </c>
      <c r="B34" s="2">
        <v>1095</v>
      </c>
      <c r="C34" s="2">
        <v>665</v>
      </c>
      <c r="D34" s="2">
        <v>1765</v>
      </c>
    </row>
    <row r="35" spans="1:4" x14ac:dyDescent="0.3">
      <c r="A35" t="s">
        <v>2373</v>
      </c>
      <c r="B35" s="2">
        <v>3900</v>
      </c>
      <c r="C35" s="2">
        <v>14480</v>
      </c>
      <c r="D35" s="2">
        <v>18385</v>
      </c>
    </row>
    <row r="36" spans="1:4" x14ac:dyDescent="0.3">
      <c r="A36" t="s">
        <v>172</v>
      </c>
      <c r="B36" s="2">
        <v>9365</v>
      </c>
      <c r="C36" s="2">
        <v>16105</v>
      </c>
      <c r="D36" s="2">
        <v>25470</v>
      </c>
    </row>
    <row r="38" spans="1:4" x14ac:dyDescent="0.3">
      <c r="A38" t="s">
        <v>2384</v>
      </c>
      <c r="B38" t="s">
        <v>2375</v>
      </c>
      <c r="C38" t="s">
        <v>2376</v>
      </c>
      <c r="D38" t="s">
        <v>172</v>
      </c>
    </row>
    <row r="39" spans="1:4" x14ac:dyDescent="0.3">
      <c r="A39" t="s">
        <v>2369</v>
      </c>
      <c r="B39" s="2">
        <v>595</v>
      </c>
      <c r="C39" s="2">
        <v>180</v>
      </c>
      <c r="D39" s="2">
        <v>775</v>
      </c>
    </row>
    <row r="40" spans="1:4" x14ac:dyDescent="0.3">
      <c r="A40" t="s">
        <v>2370</v>
      </c>
      <c r="B40" s="2">
        <v>750</v>
      </c>
      <c r="C40" s="2">
        <v>70</v>
      </c>
      <c r="D40" s="2">
        <v>825</v>
      </c>
    </row>
    <row r="41" spans="1:4" x14ac:dyDescent="0.3">
      <c r="A41" t="s">
        <v>2371</v>
      </c>
      <c r="B41" s="2">
        <v>1455</v>
      </c>
      <c r="C41" s="2">
        <v>210</v>
      </c>
      <c r="D41" s="2">
        <v>1665</v>
      </c>
    </row>
    <row r="42" spans="1:4" x14ac:dyDescent="0.3">
      <c r="A42" t="s">
        <v>2372</v>
      </c>
      <c r="B42" s="2">
        <v>495</v>
      </c>
      <c r="C42" s="2">
        <v>205</v>
      </c>
      <c r="D42" s="2">
        <v>700</v>
      </c>
    </row>
    <row r="43" spans="1:4" x14ac:dyDescent="0.3">
      <c r="A43" t="s">
        <v>2373</v>
      </c>
      <c r="B43" s="2">
        <v>1435</v>
      </c>
      <c r="C43" s="2">
        <v>4120</v>
      </c>
      <c r="D43" s="2">
        <v>5555</v>
      </c>
    </row>
    <row r="44" spans="1:4" x14ac:dyDescent="0.3">
      <c r="A44" t="s">
        <v>172</v>
      </c>
      <c r="B44" s="2">
        <v>4735</v>
      </c>
      <c r="C44" s="2">
        <v>4785</v>
      </c>
      <c r="D44" s="2">
        <v>9520</v>
      </c>
    </row>
    <row r="46" spans="1:4" x14ac:dyDescent="0.3">
      <c r="A46" t="s">
        <v>2385</v>
      </c>
      <c r="B46" t="s">
        <v>2375</v>
      </c>
      <c r="C46" t="s">
        <v>2376</v>
      </c>
      <c r="D46" t="s">
        <v>2386</v>
      </c>
    </row>
    <row r="47" spans="1:4" x14ac:dyDescent="0.3">
      <c r="A47" t="s">
        <v>2369</v>
      </c>
      <c r="B47" s="2">
        <v>320</v>
      </c>
      <c r="C47">
        <v>110</v>
      </c>
      <c r="D47" s="2">
        <v>430</v>
      </c>
    </row>
    <row r="48" spans="1:4" x14ac:dyDescent="0.3">
      <c r="A48" t="s">
        <v>2370</v>
      </c>
      <c r="B48" s="2">
        <v>500</v>
      </c>
      <c r="C48" s="2">
        <v>130</v>
      </c>
      <c r="D48" s="2">
        <v>635</v>
      </c>
    </row>
    <row r="49" spans="1:4" x14ac:dyDescent="0.3">
      <c r="A49" t="s">
        <v>2371</v>
      </c>
      <c r="B49" s="2">
        <v>740</v>
      </c>
      <c r="C49" s="2">
        <v>260</v>
      </c>
      <c r="D49" s="2">
        <v>1000</v>
      </c>
    </row>
    <row r="50" spans="1:4" x14ac:dyDescent="0.3">
      <c r="A50" t="s">
        <v>2372</v>
      </c>
      <c r="B50" s="2">
        <v>600</v>
      </c>
      <c r="C50" s="2">
        <v>460</v>
      </c>
      <c r="D50" s="2">
        <v>1065</v>
      </c>
    </row>
    <row r="51" spans="1:4" x14ac:dyDescent="0.3">
      <c r="A51" t="s">
        <v>2373</v>
      </c>
      <c r="B51" s="2">
        <v>2465</v>
      </c>
      <c r="C51" s="2">
        <v>10360</v>
      </c>
      <c r="D51" s="2">
        <v>12830</v>
      </c>
    </row>
    <row r="52" spans="1:4" x14ac:dyDescent="0.3">
      <c r="A52" t="s">
        <v>172</v>
      </c>
      <c r="B52" s="2">
        <v>4630</v>
      </c>
      <c r="C52" s="2">
        <v>11320</v>
      </c>
      <c r="D52" s="2">
        <v>15955</v>
      </c>
    </row>
    <row r="54" spans="1:4" x14ac:dyDescent="0.3">
      <c r="A54" t="s">
        <v>2387</v>
      </c>
      <c r="B54" t="s">
        <v>2388</v>
      </c>
      <c r="C54" t="s">
        <v>2389</v>
      </c>
      <c r="D54" t="s">
        <v>172</v>
      </c>
    </row>
    <row r="55" spans="1:4" x14ac:dyDescent="0.3">
      <c r="A55" t="s">
        <v>2369</v>
      </c>
      <c r="B55" s="2">
        <v>915</v>
      </c>
      <c r="C55" s="2">
        <v>860</v>
      </c>
      <c r="D55" s="2">
        <v>1205</v>
      </c>
    </row>
    <row r="56" spans="1:4" x14ac:dyDescent="0.3">
      <c r="A56" t="s">
        <v>2370</v>
      </c>
      <c r="B56" s="2">
        <v>1245</v>
      </c>
      <c r="C56" s="2">
        <v>975</v>
      </c>
      <c r="D56" s="2">
        <v>1460</v>
      </c>
    </row>
    <row r="57" spans="1:4" x14ac:dyDescent="0.3">
      <c r="A57" t="s">
        <v>2371</v>
      </c>
      <c r="B57" s="2">
        <v>2075</v>
      </c>
      <c r="C57" s="2">
        <v>935</v>
      </c>
      <c r="D57" s="2">
        <v>2665</v>
      </c>
    </row>
    <row r="58" spans="1:4" x14ac:dyDescent="0.3">
      <c r="A58" t="s">
        <v>2372</v>
      </c>
      <c r="B58" s="2">
        <v>915</v>
      </c>
      <c r="C58">
        <v>270</v>
      </c>
      <c r="D58" s="2">
        <v>1765</v>
      </c>
    </row>
    <row r="59" spans="1:4" x14ac:dyDescent="0.3">
      <c r="A59" t="s">
        <v>2373</v>
      </c>
      <c r="B59" s="2">
        <v>3260</v>
      </c>
      <c r="C59">
        <v>430</v>
      </c>
      <c r="D59" s="2">
        <v>18385</v>
      </c>
    </row>
    <row r="60" spans="1:4" x14ac:dyDescent="0.3">
      <c r="A60" t="s">
        <v>172</v>
      </c>
      <c r="B60" s="2">
        <v>8410</v>
      </c>
      <c r="C60" s="2">
        <v>3465</v>
      </c>
      <c r="D60" s="2">
        <v>25470</v>
      </c>
    </row>
    <row r="62" spans="1:4" x14ac:dyDescent="0.3">
      <c r="A62" t="s">
        <v>2390</v>
      </c>
      <c r="B62" t="s">
        <v>2388</v>
      </c>
      <c r="C62" t="s">
        <v>2389</v>
      </c>
      <c r="D62" t="s">
        <v>172</v>
      </c>
    </row>
    <row r="63" spans="1:4" x14ac:dyDescent="0.3">
      <c r="A63" t="s">
        <v>2369</v>
      </c>
      <c r="B63" s="2">
        <v>590</v>
      </c>
      <c r="C63" s="2">
        <v>560</v>
      </c>
      <c r="D63" s="2">
        <v>775</v>
      </c>
    </row>
    <row r="64" spans="1:4" x14ac:dyDescent="0.3">
      <c r="A64" t="s">
        <v>2370</v>
      </c>
      <c r="B64" s="2">
        <v>750</v>
      </c>
      <c r="C64" s="2">
        <v>545</v>
      </c>
      <c r="D64" s="2">
        <v>825</v>
      </c>
    </row>
    <row r="65" spans="1:4" x14ac:dyDescent="0.3">
      <c r="A65" t="s">
        <v>2371</v>
      </c>
      <c r="B65" s="2">
        <v>1360</v>
      </c>
      <c r="C65" s="2">
        <v>525</v>
      </c>
      <c r="D65" s="2">
        <v>1665</v>
      </c>
    </row>
    <row r="66" spans="1:4" x14ac:dyDescent="0.3">
      <c r="A66" t="s">
        <v>2372</v>
      </c>
      <c r="B66" s="2">
        <v>385</v>
      </c>
      <c r="C66">
        <v>80</v>
      </c>
      <c r="D66" s="2">
        <v>700</v>
      </c>
    </row>
    <row r="67" spans="1:4" x14ac:dyDescent="0.3">
      <c r="A67" t="s">
        <v>2373</v>
      </c>
      <c r="B67" s="2">
        <v>1050</v>
      </c>
      <c r="C67">
        <v>35</v>
      </c>
      <c r="D67" s="2">
        <v>5555</v>
      </c>
    </row>
    <row r="68" spans="1:4" x14ac:dyDescent="0.3">
      <c r="A68" t="s">
        <v>172</v>
      </c>
      <c r="B68" s="2">
        <v>4135</v>
      </c>
      <c r="C68" s="2">
        <v>1745</v>
      </c>
      <c r="D68" s="2">
        <v>9520</v>
      </c>
    </row>
    <row r="70" spans="1:4" x14ac:dyDescent="0.3">
      <c r="A70" t="s">
        <v>2391</v>
      </c>
      <c r="B70" t="s">
        <v>2388</v>
      </c>
      <c r="C70" t="s">
        <v>2389</v>
      </c>
      <c r="D70" t="s">
        <v>172</v>
      </c>
    </row>
    <row r="71" spans="1:4" x14ac:dyDescent="0.3">
      <c r="A71" t="s">
        <v>2369</v>
      </c>
      <c r="B71" s="2">
        <v>320</v>
      </c>
      <c r="C71" s="2">
        <v>300</v>
      </c>
      <c r="D71" s="2">
        <v>430</v>
      </c>
    </row>
    <row r="72" spans="1:4" x14ac:dyDescent="0.3">
      <c r="A72" t="s">
        <v>2370</v>
      </c>
      <c r="B72" s="2">
        <v>495</v>
      </c>
      <c r="C72" s="2">
        <v>430</v>
      </c>
      <c r="D72" s="2">
        <v>635</v>
      </c>
    </row>
    <row r="73" spans="1:4" x14ac:dyDescent="0.3">
      <c r="A73" t="s">
        <v>2371</v>
      </c>
      <c r="B73" s="2">
        <v>715</v>
      </c>
      <c r="C73" s="2">
        <v>410</v>
      </c>
      <c r="D73" s="2">
        <v>1000</v>
      </c>
    </row>
    <row r="74" spans="1:4" x14ac:dyDescent="0.3">
      <c r="A74" t="s">
        <v>2372</v>
      </c>
      <c r="B74" s="2">
        <v>535</v>
      </c>
      <c r="C74">
        <v>190</v>
      </c>
      <c r="D74" s="2">
        <v>1065</v>
      </c>
    </row>
    <row r="75" spans="1:4" x14ac:dyDescent="0.3">
      <c r="A75" t="s">
        <v>2373</v>
      </c>
      <c r="B75" s="2">
        <v>2205</v>
      </c>
      <c r="C75">
        <v>390</v>
      </c>
      <c r="D75" s="2">
        <v>12830</v>
      </c>
    </row>
    <row r="76" spans="1:4" x14ac:dyDescent="0.3">
      <c r="A76" t="s">
        <v>172</v>
      </c>
      <c r="B76" s="2">
        <v>4270</v>
      </c>
      <c r="C76" s="2">
        <v>1720</v>
      </c>
      <c r="D76" s="2">
        <v>15955</v>
      </c>
    </row>
    <row r="78" spans="1:4" x14ac:dyDescent="0.3">
      <c r="A78" t="s">
        <v>2392</v>
      </c>
    </row>
    <row r="80" spans="1:4" x14ac:dyDescent="0.3">
      <c r="A80" t="s">
        <v>2393</v>
      </c>
    </row>
    <row r="82" spans="1:1" x14ac:dyDescent="0.3">
      <c r="A82" t="s">
        <v>2394</v>
      </c>
    </row>
    <row r="83" spans="1:1" x14ac:dyDescent="0.3">
      <c r="A83" t="s">
        <v>2395</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2396</v>
      </c>
    </row>
    <row r="2" spans="1:8" x14ac:dyDescent="0.3">
      <c r="A2" t="s">
        <v>2397</v>
      </c>
      <c r="B2" t="s">
        <v>2398</v>
      </c>
      <c r="C2" t="s">
        <v>2399</v>
      </c>
      <c r="D2" t="s">
        <v>2400</v>
      </c>
      <c r="E2" t="s">
        <v>2401</v>
      </c>
      <c r="F2" t="s">
        <v>2402</v>
      </c>
      <c r="G2" t="s">
        <v>2403</v>
      </c>
      <c r="H2" t="s">
        <v>2404</v>
      </c>
    </row>
    <row r="3" spans="1:8" x14ac:dyDescent="0.3">
      <c r="A3" t="s">
        <v>2405</v>
      </c>
      <c r="B3">
        <v>6</v>
      </c>
      <c r="C3" t="s">
        <v>2313</v>
      </c>
      <c r="D3">
        <v>77</v>
      </c>
      <c r="E3" t="s">
        <v>2406</v>
      </c>
      <c r="F3" t="s">
        <v>2407</v>
      </c>
      <c r="H3" s="2">
        <v>1707</v>
      </c>
    </row>
    <row r="4" spans="1:8" x14ac:dyDescent="0.3">
      <c r="A4" t="s">
        <v>2405</v>
      </c>
      <c r="B4">
        <v>6</v>
      </c>
      <c r="C4" t="s">
        <v>2313</v>
      </c>
      <c r="D4">
        <v>77</v>
      </c>
      <c r="E4" t="s">
        <v>2406</v>
      </c>
      <c r="F4" t="s">
        <v>2407</v>
      </c>
      <c r="G4" t="s">
        <v>2408</v>
      </c>
      <c r="H4">
        <v>360</v>
      </c>
    </row>
    <row r="5" spans="1:8" x14ac:dyDescent="0.3">
      <c r="A5" t="s">
        <v>2405</v>
      </c>
      <c r="B5">
        <v>6</v>
      </c>
      <c r="C5" t="s">
        <v>2313</v>
      </c>
      <c r="D5">
        <v>77</v>
      </c>
      <c r="E5" t="s">
        <v>2406</v>
      </c>
      <c r="F5" t="s">
        <v>2407</v>
      </c>
      <c r="G5" t="s">
        <v>2409</v>
      </c>
      <c r="H5">
        <v>284</v>
      </c>
    </row>
    <row r="6" spans="1:8" x14ac:dyDescent="0.3">
      <c r="A6" t="s">
        <v>2405</v>
      </c>
      <c r="B6">
        <v>6</v>
      </c>
      <c r="C6" t="s">
        <v>2313</v>
      </c>
      <c r="D6">
        <v>77</v>
      </c>
      <c r="E6" t="s">
        <v>2406</v>
      </c>
      <c r="F6" t="s">
        <v>2407</v>
      </c>
      <c r="G6" t="s">
        <v>2410</v>
      </c>
      <c r="H6">
        <v>303</v>
      </c>
    </row>
    <row r="7" spans="1:8" x14ac:dyDescent="0.3">
      <c r="A7" t="s">
        <v>2405</v>
      </c>
      <c r="B7">
        <v>6</v>
      </c>
      <c r="C7" t="s">
        <v>2313</v>
      </c>
      <c r="D7">
        <v>77</v>
      </c>
      <c r="E7" t="s">
        <v>2406</v>
      </c>
      <c r="F7" t="s">
        <v>2407</v>
      </c>
      <c r="G7" t="s">
        <v>2411</v>
      </c>
      <c r="H7">
        <v>302</v>
      </c>
    </row>
    <row r="8" spans="1:8" x14ac:dyDescent="0.3">
      <c r="A8" t="s">
        <v>2405</v>
      </c>
      <c r="B8">
        <v>6</v>
      </c>
      <c r="C8" t="s">
        <v>2313</v>
      </c>
      <c r="D8">
        <v>77</v>
      </c>
      <c r="E8" t="s">
        <v>2406</v>
      </c>
      <c r="F8" t="s">
        <v>2407</v>
      </c>
      <c r="G8" t="s">
        <v>2412</v>
      </c>
      <c r="H8">
        <v>458</v>
      </c>
    </row>
    <row r="9" spans="1:8" x14ac:dyDescent="0.3">
      <c r="A9" t="s">
        <v>2405</v>
      </c>
      <c r="B9">
        <v>6</v>
      </c>
      <c r="C9" t="s">
        <v>2313</v>
      </c>
      <c r="D9">
        <v>77</v>
      </c>
      <c r="E9" t="s">
        <v>2406</v>
      </c>
      <c r="F9" t="s">
        <v>2407</v>
      </c>
      <c r="G9" t="s">
        <v>2413</v>
      </c>
      <c r="H9">
        <v>559</v>
      </c>
    </row>
    <row r="10" spans="1:8" x14ac:dyDescent="0.3">
      <c r="A10" t="s">
        <v>2405</v>
      </c>
      <c r="B10">
        <v>6</v>
      </c>
      <c r="C10" t="s">
        <v>2313</v>
      </c>
      <c r="D10">
        <v>77</v>
      </c>
      <c r="E10" t="s">
        <v>2406</v>
      </c>
      <c r="F10" t="s">
        <v>2414</v>
      </c>
      <c r="H10" s="2">
        <v>19741</v>
      </c>
    </row>
    <row r="11" spans="1:8" x14ac:dyDescent="0.3">
      <c r="A11" t="s">
        <v>2405</v>
      </c>
      <c r="B11">
        <v>6</v>
      </c>
      <c r="C11" t="s">
        <v>2313</v>
      </c>
      <c r="D11">
        <v>77</v>
      </c>
      <c r="E11" t="s">
        <v>2406</v>
      </c>
      <c r="F11" t="s">
        <v>2414</v>
      </c>
      <c r="G11" t="s">
        <v>2408</v>
      </c>
      <c r="H11">
        <v>360</v>
      </c>
    </row>
    <row r="12" spans="1:8" x14ac:dyDescent="0.3">
      <c r="A12" t="s">
        <v>2405</v>
      </c>
      <c r="B12">
        <v>6</v>
      </c>
      <c r="C12" t="s">
        <v>2313</v>
      </c>
      <c r="D12">
        <v>77</v>
      </c>
      <c r="E12" t="s">
        <v>2406</v>
      </c>
      <c r="F12" t="s">
        <v>2414</v>
      </c>
      <c r="G12" t="s">
        <v>2409</v>
      </c>
      <c r="H12">
        <v>568</v>
      </c>
    </row>
    <row r="13" spans="1:8" x14ac:dyDescent="0.3">
      <c r="A13" t="s">
        <v>2405</v>
      </c>
      <c r="B13">
        <v>6</v>
      </c>
      <c r="C13" t="s">
        <v>2313</v>
      </c>
      <c r="D13">
        <v>77</v>
      </c>
      <c r="E13" t="s">
        <v>2406</v>
      </c>
      <c r="F13" t="s">
        <v>2414</v>
      </c>
      <c r="G13" t="s">
        <v>2410</v>
      </c>
      <c r="H13" s="2">
        <v>1030</v>
      </c>
    </row>
    <row r="14" spans="1:8" x14ac:dyDescent="0.3">
      <c r="A14" t="s">
        <v>2405</v>
      </c>
      <c r="B14">
        <v>6</v>
      </c>
      <c r="C14" t="s">
        <v>2313</v>
      </c>
      <c r="D14">
        <v>77</v>
      </c>
      <c r="E14" t="s">
        <v>2406</v>
      </c>
      <c r="F14" t="s">
        <v>2414</v>
      </c>
      <c r="G14" t="s">
        <v>2411</v>
      </c>
      <c r="H14" s="2">
        <v>1936</v>
      </c>
    </row>
    <row r="15" spans="1:8" x14ac:dyDescent="0.3">
      <c r="A15" t="s">
        <v>2405</v>
      </c>
      <c r="B15">
        <v>6</v>
      </c>
      <c r="C15" t="s">
        <v>2313</v>
      </c>
      <c r="D15">
        <v>77</v>
      </c>
      <c r="E15" t="s">
        <v>2406</v>
      </c>
      <c r="F15" t="s">
        <v>2414</v>
      </c>
      <c r="G15" t="s">
        <v>2412</v>
      </c>
      <c r="H15" s="2">
        <v>15847</v>
      </c>
    </row>
    <row r="16" spans="1:8" x14ac:dyDescent="0.3">
      <c r="A16" t="s">
        <v>2405</v>
      </c>
      <c r="B16">
        <v>6</v>
      </c>
      <c r="C16" t="s">
        <v>2313</v>
      </c>
      <c r="D16">
        <v>77</v>
      </c>
      <c r="E16" t="s">
        <v>2406</v>
      </c>
      <c r="F16" t="s">
        <v>2415</v>
      </c>
      <c r="H16" s="2">
        <v>319748000</v>
      </c>
    </row>
    <row r="17" spans="1:8" x14ac:dyDescent="0.3">
      <c r="A17" t="s">
        <v>2405</v>
      </c>
      <c r="B17">
        <v>6</v>
      </c>
      <c r="C17" t="s">
        <v>2313</v>
      </c>
      <c r="D17">
        <v>77</v>
      </c>
      <c r="E17" t="s">
        <v>2406</v>
      </c>
      <c r="F17" t="s">
        <v>2415</v>
      </c>
      <c r="G17" t="s">
        <v>2413</v>
      </c>
      <c r="H17" s="2">
        <v>190365000</v>
      </c>
    </row>
    <row r="18" spans="1:8" x14ac:dyDescent="0.3">
      <c r="A18" t="s">
        <v>2405</v>
      </c>
      <c r="B18">
        <v>6</v>
      </c>
      <c r="C18" t="s">
        <v>2313</v>
      </c>
      <c r="D18">
        <v>77</v>
      </c>
      <c r="E18" t="s">
        <v>2406</v>
      </c>
      <c r="F18" t="s">
        <v>2416</v>
      </c>
      <c r="H18" s="2">
        <v>1037</v>
      </c>
    </row>
    <row r="19" spans="1:8" x14ac:dyDescent="0.3">
      <c r="A19" t="s">
        <v>2405</v>
      </c>
      <c r="B19">
        <v>6</v>
      </c>
      <c r="C19" t="s">
        <v>2313</v>
      </c>
      <c r="D19">
        <v>77</v>
      </c>
      <c r="E19" t="s">
        <v>2406</v>
      </c>
      <c r="F19" t="s">
        <v>2416</v>
      </c>
      <c r="G19" t="s">
        <v>2408</v>
      </c>
      <c r="H19">
        <v>264</v>
      </c>
    </row>
    <row r="20" spans="1:8" x14ac:dyDescent="0.3">
      <c r="A20" t="s">
        <v>2405</v>
      </c>
      <c r="B20">
        <v>6</v>
      </c>
      <c r="C20" t="s">
        <v>2313</v>
      </c>
      <c r="D20">
        <v>77</v>
      </c>
      <c r="E20" t="s">
        <v>2406</v>
      </c>
      <c r="F20" t="s">
        <v>2416</v>
      </c>
      <c r="G20" t="s">
        <v>2409</v>
      </c>
      <c r="H20">
        <v>222</v>
      </c>
    </row>
    <row r="21" spans="1:8" x14ac:dyDescent="0.3">
      <c r="A21" t="s">
        <v>2405</v>
      </c>
      <c r="B21">
        <v>6</v>
      </c>
      <c r="C21" t="s">
        <v>2313</v>
      </c>
      <c r="D21">
        <v>77</v>
      </c>
      <c r="E21" t="s">
        <v>2406</v>
      </c>
      <c r="F21" t="s">
        <v>2416</v>
      </c>
      <c r="G21" t="s">
        <v>2410</v>
      </c>
      <c r="H21">
        <v>186</v>
      </c>
    </row>
    <row r="22" spans="1:8" x14ac:dyDescent="0.3">
      <c r="A22" t="s">
        <v>2405</v>
      </c>
      <c r="B22">
        <v>6</v>
      </c>
      <c r="C22" t="s">
        <v>2313</v>
      </c>
      <c r="D22">
        <v>77</v>
      </c>
      <c r="E22" t="s">
        <v>2406</v>
      </c>
      <c r="F22" t="s">
        <v>2416</v>
      </c>
      <c r="G22" t="s">
        <v>2411</v>
      </c>
      <c r="H22">
        <v>174</v>
      </c>
    </row>
    <row r="23" spans="1:8" x14ac:dyDescent="0.3">
      <c r="A23" t="s">
        <v>2405</v>
      </c>
      <c r="B23">
        <v>6</v>
      </c>
      <c r="C23" t="s">
        <v>2313</v>
      </c>
      <c r="D23">
        <v>77</v>
      </c>
      <c r="E23" t="s">
        <v>2406</v>
      </c>
      <c r="F23" t="s">
        <v>2416</v>
      </c>
      <c r="G23" t="s">
        <v>2412</v>
      </c>
      <c r="H23">
        <v>191</v>
      </c>
    </row>
    <row r="24" spans="1:8" x14ac:dyDescent="0.3">
      <c r="A24" t="s">
        <v>2405</v>
      </c>
      <c r="B24">
        <v>6</v>
      </c>
      <c r="C24" t="s">
        <v>2313</v>
      </c>
      <c r="D24">
        <v>77</v>
      </c>
      <c r="E24" t="s">
        <v>2406</v>
      </c>
      <c r="F24" t="s">
        <v>2416</v>
      </c>
      <c r="G24" t="s">
        <v>2417</v>
      </c>
      <c r="H24">
        <v>478</v>
      </c>
    </row>
    <row r="25" spans="1:8" x14ac:dyDescent="0.3">
      <c r="A25" t="s">
        <v>2405</v>
      </c>
      <c r="B25">
        <v>6</v>
      </c>
      <c r="C25" t="s">
        <v>2313</v>
      </c>
      <c r="D25">
        <v>77</v>
      </c>
      <c r="E25" t="s">
        <v>2406</v>
      </c>
      <c r="F25" t="s">
        <v>2418</v>
      </c>
      <c r="H25" s="2">
        <v>8003</v>
      </c>
    </row>
    <row r="26" spans="1:8" x14ac:dyDescent="0.3">
      <c r="A26" t="s">
        <v>2405</v>
      </c>
      <c r="B26">
        <v>6</v>
      </c>
      <c r="C26" t="s">
        <v>2313</v>
      </c>
      <c r="D26">
        <v>77</v>
      </c>
      <c r="E26" t="s">
        <v>2406</v>
      </c>
      <c r="F26" t="s">
        <v>2418</v>
      </c>
      <c r="G26" t="s">
        <v>2408</v>
      </c>
      <c r="H26">
        <v>264</v>
      </c>
    </row>
    <row r="27" spans="1:8" x14ac:dyDescent="0.3">
      <c r="A27" t="s">
        <v>2405</v>
      </c>
      <c r="B27">
        <v>6</v>
      </c>
      <c r="C27" t="s">
        <v>2313</v>
      </c>
      <c r="D27">
        <v>77</v>
      </c>
      <c r="E27" t="s">
        <v>2406</v>
      </c>
      <c r="F27" t="s">
        <v>2418</v>
      </c>
      <c r="G27" t="s">
        <v>2409</v>
      </c>
      <c r="H27">
        <v>444</v>
      </c>
    </row>
    <row r="28" spans="1:8" x14ac:dyDescent="0.3">
      <c r="A28" t="s">
        <v>2405</v>
      </c>
      <c r="B28">
        <v>6</v>
      </c>
      <c r="C28" t="s">
        <v>2313</v>
      </c>
      <c r="D28">
        <v>77</v>
      </c>
      <c r="E28" t="s">
        <v>2406</v>
      </c>
      <c r="F28" t="s">
        <v>2418</v>
      </c>
      <c r="G28" t="s">
        <v>2410</v>
      </c>
      <c r="H28" s="2">
        <v>646</v>
      </c>
    </row>
    <row r="29" spans="1:8" x14ac:dyDescent="0.3">
      <c r="A29" t="s">
        <v>2405</v>
      </c>
      <c r="B29">
        <v>6</v>
      </c>
      <c r="C29" t="s">
        <v>2313</v>
      </c>
      <c r="D29">
        <v>77</v>
      </c>
      <c r="E29" t="s">
        <v>2406</v>
      </c>
      <c r="F29" t="s">
        <v>2418</v>
      </c>
      <c r="G29" t="s">
        <v>2411</v>
      </c>
      <c r="H29" s="2">
        <v>1106</v>
      </c>
    </row>
    <row r="30" spans="1:8" x14ac:dyDescent="0.3">
      <c r="A30" t="s">
        <v>2405</v>
      </c>
      <c r="B30">
        <v>6</v>
      </c>
      <c r="C30" t="s">
        <v>2313</v>
      </c>
      <c r="D30">
        <v>77</v>
      </c>
      <c r="E30" t="s">
        <v>2406</v>
      </c>
      <c r="F30" t="s">
        <v>2418</v>
      </c>
      <c r="G30" t="s">
        <v>2412</v>
      </c>
      <c r="H30" s="2">
        <v>5543</v>
      </c>
    </row>
    <row r="31" spans="1:8" x14ac:dyDescent="0.3">
      <c r="A31" t="s">
        <v>2405</v>
      </c>
      <c r="B31">
        <v>6</v>
      </c>
      <c r="C31" t="s">
        <v>2313</v>
      </c>
      <c r="D31">
        <v>77</v>
      </c>
      <c r="E31" t="s">
        <v>2406</v>
      </c>
      <c r="F31" t="s">
        <v>2418</v>
      </c>
      <c r="G31" t="s">
        <v>2417</v>
      </c>
      <c r="H31" s="2">
        <v>3445</v>
      </c>
    </row>
    <row r="32" spans="1:8" x14ac:dyDescent="0.3">
      <c r="A32" t="s">
        <v>2405</v>
      </c>
      <c r="B32">
        <v>6</v>
      </c>
      <c r="C32" t="s">
        <v>2313</v>
      </c>
      <c r="D32">
        <v>77</v>
      </c>
      <c r="E32" t="s">
        <v>2406</v>
      </c>
      <c r="F32" t="s">
        <v>2418</v>
      </c>
      <c r="G32" t="s">
        <v>2413</v>
      </c>
      <c r="H32" s="2">
        <v>4558</v>
      </c>
    </row>
    <row r="33" spans="1:8" x14ac:dyDescent="0.3">
      <c r="A33" t="s">
        <v>2405</v>
      </c>
      <c r="B33">
        <v>6</v>
      </c>
      <c r="C33" t="s">
        <v>2313</v>
      </c>
      <c r="D33">
        <v>77</v>
      </c>
      <c r="E33" t="s">
        <v>2406</v>
      </c>
      <c r="F33" t="s">
        <v>2419</v>
      </c>
      <c r="H33" s="2">
        <v>1229</v>
      </c>
    </row>
    <row r="34" spans="1:8" x14ac:dyDescent="0.3">
      <c r="A34" t="s">
        <v>2405</v>
      </c>
      <c r="B34">
        <v>6</v>
      </c>
      <c r="C34" t="s">
        <v>2313</v>
      </c>
      <c r="D34">
        <v>77</v>
      </c>
      <c r="E34" t="s">
        <v>2406</v>
      </c>
      <c r="F34" t="s">
        <v>2419</v>
      </c>
      <c r="G34" t="s">
        <v>2408</v>
      </c>
      <c r="H34">
        <v>331</v>
      </c>
    </row>
    <row r="35" spans="1:8" x14ac:dyDescent="0.3">
      <c r="A35" t="s">
        <v>2405</v>
      </c>
      <c r="B35">
        <v>6</v>
      </c>
      <c r="C35" t="s">
        <v>2313</v>
      </c>
      <c r="D35">
        <v>77</v>
      </c>
      <c r="E35" t="s">
        <v>2406</v>
      </c>
      <c r="F35" t="s">
        <v>2419</v>
      </c>
      <c r="G35" t="s">
        <v>2409</v>
      </c>
      <c r="H35">
        <v>249</v>
      </c>
    </row>
    <row r="36" spans="1:8" x14ac:dyDescent="0.3">
      <c r="A36" t="s">
        <v>2405</v>
      </c>
      <c r="B36">
        <v>6</v>
      </c>
      <c r="C36" t="s">
        <v>2313</v>
      </c>
      <c r="D36">
        <v>77</v>
      </c>
      <c r="E36" t="s">
        <v>2406</v>
      </c>
      <c r="F36" t="s">
        <v>2419</v>
      </c>
      <c r="G36" t="s">
        <v>2410</v>
      </c>
      <c r="H36">
        <v>190</v>
      </c>
    </row>
    <row r="37" spans="1:8" x14ac:dyDescent="0.3">
      <c r="A37" t="s">
        <v>2405</v>
      </c>
      <c r="B37">
        <v>6</v>
      </c>
      <c r="C37" t="s">
        <v>2313</v>
      </c>
      <c r="D37">
        <v>77</v>
      </c>
      <c r="E37" t="s">
        <v>2406</v>
      </c>
      <c r="F37" t="s">
        <v>2419</v>
      </c>
      <c r="G37" t="s">
        <v>2411</v>
      </c>
      <c r="H37">
        <v>178</v>
      </c>
    </row>
    <row r="38" spans="1:8" x14ac:dyDescent="0.3">
      <c r="A38" t="s">
        <v>2405</v>
      </c>
      <c r="B38">
        <v>6</v>
      </c>
      <c r="C38" t="s">
        <v>2313</v>
      </c>
      <c r="D38">
        <v>77</v>
      </c>
      <c r="E38" t="s">
        <v>2406</v>
      </c>
      <c r="F38" t="s">
        <v>2419</v>
      </c>
      <c r="G38" t="s">
        <v>2412</v>
      </c>
      <c r="H38">
        <v>281</v>
      </c>
    </row>
    <row r="39" spans="1:8" x14ac:dyDescent="0.3">
      <c r="A39" t="s">
        <v>2405</v>
      </c>
      <c r="B39">
        <v>6</v>
      </c>
      <c r="C39" t="s">
        <v>2313</v>
      </c>
      <c r="D39">
        <v>77</v>
      </c>
      <c r="E39" t="s">
        <v>2406</v>
      </c>
      <c r="F39" t="s">
        <v>2419</v>
      </c>
      <c r="G39" t="s">
        <v>2420</v>
      </c>
      <c r="H39">
        <v>670</v>
      </c>
    </row>
    <row r="40" spans="1:8" x14ac:dyDescent="0.3">
      <c r="A40" t="s">
        <v>2405</v>
      </c>
      <c r="B40">
        <v>6</v>
      </c>
      <c r="C40" t="s">
        <v>2313</v>
      </c>
      <c r="D40">
        <v>77</v>
      </c>
      <c r="E40" t="s">
        <v>2406</v>
      </c>
      <c r="F40" t="s">
        <v>2421</v>
      </c>
      <c r="H40" s="2">
        <v>11738</v>
      </c>
    </row>
    <row r="41" spans="1:8" x14ac:dyDescent="0.3">
      <c r="A41" t="s">
        <v>2405</v>
      </c>
      <c r="B41">
        <v>6</v>
      </c>
      <c r="C41" t="s">
        <v>2313</v>
      </c>
      <c r="D41">
        <v>77</v>
      </c>
      <c r="E41" t="s">
        <v>2406</v>
      </c>
      <c r="F41" t="s">
        <v>2421</v>
      </c>
      <c r="G41" t="s">
        <v>2408</v>
      </c>
      <c r="H41">
        <v>331</v>
      </c>
    </row>
    <row r="42" spans="1:8" x14ac:dyDescent="0.3">
      <c r="A42" t="s">
        <v>2405</v>
      </c>
      <c r="B42">
        <v>6</v>
      </c>
      <c r="C42" t="s">
        <v>2313</v>
      </c>
      <c r="D42">
        <v>77</v>
      </c>
      <c r="E42" t="s">
        <v>2406</v>
      </c>
      <c r="F42" t="s">
        <v>2421</v>
      </c>
      <c r="G42" t="s">
        <v>2409</v>
      </c>
      <c r="H42">
        <v>498</v>
      </c>
    </row>
    <row r="43" spans="1:8" x14ac:dyDescent="0.3">
      <c r="A43" t="s">
        <v>2405</v>
      </c>
      <c r="B43">
        <v>6</v>
      </c>
      <c r="C43" t="s">
        <v>2313</v>
      </c>
      <c r="D43">
        <v>77</v>
      </c>
      <c r="E43" t="s">
        <v>2406</v>
      </c>
      <c r="F43" t="s">
        <v>2421</v>
      </c>
      <c r="G43" t="s">
        <v>2410</v>
      </c>
      <c r="H43">
        <v>645</v>
      </c>
    </row>
    <row r="44" spans="1:8" x14ac:dyDescent="0.3">
      <c r="A44" t="s">
        <v>2405</v>
      </c>
      <c r="B44">
        <v>6</v>
      </c>
      <c r="C44" t="s">
        <v>2313</v>
      </c>
      <c r="D44">
        <v>77</v>
      </c>
      <c r="E44" t="s">
        <v>2406</v>
      </c>
      <c r="F44" t="s">
        <v>2421</v>
      </c>
      <c r="G44" t="s">
        <v>2411</v>
      </c>
      <c r="H44" s="2">
        <v>1125</v>
      </c>
    </row>
    <row r="45" spans="1:8" x14ac:dyDescent="0.3">
      <c r="A45" t="s">
        <v>2405</v>
      </c>
      <c r="B45">
        <v>6</v>
      </c>
      <c r="C45" t="s">
        <v>2313</v>
      </c>
      <c r="D45">
        <v>77</v>
      </c>
      <c r="E45" t="s">
        <v>2406</v>
      </c>
      <c r="F45" t="s">
        <v>2421</v>
      </c>
      <c r="G45" t="s">
        <v>2412</v>
      </c>
      <c r="H45" s="2">
        <v>9139</v>
      </c>
    </row>
    <row r="46" spans="1:8" x14ac:dyDescent="0.3">
      <c r="A46" t="s">
        <v>2405</v>
      </c>
      <c r="B46">
        <v>6</v>
      </c>
      <c r="C46" t="s">
        <v>2313</v>
      </c>
      <c r="D46">
        <v>77</v>
      </c>
      <c r="E46" t="s">
        <v>2406</v>
      </c>
      <c r="F46" t="s">
        <v>2421</v>
      </c>
      <c r="G46" t="s">
        <v>2420</v>
      </c>
      <c r="H46" s="2">
        <v>3971</v>
      </c>
    </row>
    <row r="47" spans="1:8" x14ac:dyDescent="0.3">
      <c r="A47" t="s">
        <v>2405</v>
      </c>
      <c r="B47">
        <v>6</v>
      </c>
      <c r="C47" t="s">
        <v>2313</v>
      </c>
      <c r="D47">
        <v>77</v>
      </c>
      <c r="E47" t="s">
        <v>2406</v>
      </c>
      <c r="F47" t="s">
        <v>2421</v>
      </c>
      <c r="G47" t="s">
        <v>2413</v>
      </c>
      <c r="H47" s="2">
        <v>7767</v>
      </c>
    </row>
    <row r="48" spans="1:8" x14ac:dyDescent="0.3">
      <c r="A48" t="s">
        <v>2405</v>
      </c>
      <c r="B48">
        <v>6</v>
      </c>
      <c r="C48" t="s">
        <v>2313</v>
      </c>
      <c r="D48">
        <v>77</v>
      </c>
      <c r="E48" t="s">
        <v>2406</v>
      </c>
      <c r="F48" t="s">
        <v>2422</v>
      </c>
    </row>
    <row r="49" spans="1:8" x14ac:dyDescent="0.3">
      <c r="A49" t="s">
        <v>2405</v>
      </c>
      <c r="B49">
        <v>6</v>
      </c>
      <c r="C49" t="s">
        <v>2313</v>
      </c>
      <c r="D49">
        <v>77</v>
      </c>
      <c r="E49" t="s">
        <v>2406</v>
      </c>
      <c r="F49" t="s">
        <v>2422</v>
      </c>
      <c r="G49" t="s">
        <v>2417</v>
      </c>
      <c r="H49" s="2">
        <v>116745000</v>
      </c>
    </row>
    <row r="50" spans="1:8" x14ac:dyDescent="0.3">
      <c r="A50" t="s">
        <v>2405</v>
      </c>
      <c r="B50">
        <v>6</v>
      </c>
      <c r="C50" t="s">
        <v>2313</v>
      </c>
      <c r="D50">
        <v>77</v>
      </c>
      <c r="E50" t="s">
        <v>2406</v>
      </c>
      <c r="F50" t="s">
        <v>2423</v>
      </c>
    </row>
    <row r="51" spans="1:8" x14ac:dyDescent="0.3">
      <c r="A51" t="s">
        <v>2405</v>
      </c>
      <c r="B51">
        <v>6</v>
      </c>
      <c r="C51" t="s">
        <v>2313</v>
      </c>
      <c r="D51">
        <v>77</v>
      </c>
      <c r="E51" t="s">
        <v>2406</v>
      </c>
      <c r="F51" t="s">
        <v>2423</v>
      </c>
      <c r="G51" t="s">
        <v>2420</v>
      </c>
      <c r="H51" s="2">
        <v>12637000</v>
      </c>
    </row>
    <row r="52" spans="1:8" x14ac:dyDescent="0.3">
      <c r="A52" t="s">
        <v>2405</v>
      </c>
      <c r="B52">
        <v>6</v>
      </c>
      <c r="C52" t="s">
        <v>2313</v>
      </c>
      <c r="D52">
        <v>77</v>
      </c>
      <c r="E52" t="s">
        <v>2406</v>
      </c>
      <c r="F52" t="s">
        <v>2424</v>
      </c>
      <c r="H52">
        <v>319</v>
      </c>
    </row>
    <row r="53" spans="1:8" x14ac:dyDescent="0.3">
      <c r="A53" t="s">
        <v>2405</v>
      </c>
      <c r="B53">
        <v>6</v>
      </c>
      <c r="C53" t="s">
        <v>2313</v>
      </c>
      <c r="D53">
        <v>77</v>
      </c>
      <c r="E53" t="s">
        <v>2406</v>
      </c>
      <c r="F53" t="s">
        <v>2424</v>
      </c>
      <c r="G53" t="s">
        <v>2425</v>
      </c>
      <c r="H53">
        <v>215</v>
      </c>
    </row>
    <row r="54" spans="1:8" x14ac:dyDescent="0.3">
      <c r="A54" t="s">
        <v>2405</v>
      </c>
      <c r="B54">
        <v>6</v>
      </c>
      <c r="C54" t="s">
        <v>2313</v>
      </c>
      <c r="D54">
        <v>77</v>
      </c>
      <c r="E54" t="s">
        <v>2406</v>
      </c>
      <c r="F54" t="s">
        <v>2424</v>
      </c>
      <c r="G54" t="s">
        <v>2426</v>
      </c>
      <c r="H54">
        <v>104</v>
      </c>
    </row>
    <row r="55" spans="1:8" x14ac:dyDescent="0.3">
      <c r="A55" t="s">
        <v>2405</v>
      </c>
      <c r="B55">
        <v>6</v>
      </c>
      <c r="C55" t="s">
        <v>2313</v>
      </c>
      <c r="D55">
        <v>77</v>
      </c>
      <c r="E55" t="s">
        <v>2406</v>
      </c>
      <c r="F55" t="s">
        <v>2427</v>
      </c>
      <c r="H55" s="2">
        <v>12097</v>
      </c>
    </row>
    <row r="56" spans="1:8" x14ac:dyDescent="0.3">
      <c r="A56" t="s">
        <v>2405</v>
      </c>
      <c r="B56">
        <v>6</v>
      </c>
      <c r="C56" t="s">
        <v>2313</v>
      </c>
      <c r="D56">
        <v>77</v>
      </c>
      <c r="E56" t="s">
        <v>2406</v>
      </c>
      <c r="F56" t="s">
        <v>2427</v>
      </c>
      <c r="G56" t="s">
        <v>2425</v>
      </c>
      <c r="H56" s="2">
        <v>9297</v>
      </c>
    </row>
    <row r="57" spans="1:8" x14ac:dyDescent="0.3">
      <c r="A57" t="s">
        <v>2405</v>
      </c>
      <c r="B57">
        <v>6</v>
      </c>
      <c r="C57" t="s">
        <v>2313</v>
      </c>
      <c r="D57">
        <v>77</v>
      </c>
      <c r="E57" t="s">
        <v>2406</v>
      </c>
      <c r="F57" t="s">
        <v>2427</v>
      </c>
      <c r="G57" t="s">
        <v>2426</v>
      </c>
      <c r="H57" s="2">
        <v>2800</v>
      </c>
    </row>
    <row r="58" spans="1:8" x14ac:dyDescent="0.3">
      <c r="A58" t="s">
        <v>2405</v>
      </c>
      <c r="B58">
        <v>6</v>
      </c>
      <c r="C58" t="s">
        <v>2313</v>
      </c>
      <c r="D58">
        <v>77</v>
      </c>
      <c r="E58" t="s">
        <v>2406</v>
      </c>
      <c r="F58" t="s">
        <v>2428</v>
      </c>
      <c r="H58" s="2">
        <v>1277</v>
      </c>
    </row>
    <row r="59" spans="1:8" x14ac:dyDescent="0.3">
      <c r="A59" t="s">
        <v>2405</v>
      </c>
      <c r="B59">
        <v>6</v>
      </c>
      <c r="C59" t="s">
        <v>2313</v>
      </c>
      <c r="D59">
        <v>77</v>
      </c>
      <c r="E59" t="s">
        <v>2406</v>
      </c>
      <c r="F59" t="s">
        <v>2429</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2508</v>
      </c>
    </row>
    <row r="2" spans="1:11" x14ac:dyDescent="0.3">
      <c r="A2" s="298"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167</v>
      </c>
    </row>
    <row r="2" spans="1:10" s="9" customFormat="1" x14ac:dyDescent="0.3">
      <c r="A2" s="348" t="s">
        <v>5</v>
      </c>
      <c r="B2" s="349"/>
      <c r="C2" s="349"/>
      <c r="D2" s="349"/>
      <c r="E2" s="349"/>
      <c r="F2" s="349"/>
      <c r="G2" s="349"/>
      <c r="H2" s="350"/>
      <c r="I2" s="98" t="s">
        <v>6</v>
      </c>
      <c r="J2" s="347"/>
    </row>
    <row r="3" spans="1:10" x14ac:dyDescent="0.3">
      <c r="A3" s="77" t="s">
        <v>0</v>
      </c>
      <c r="B3" s="77" t="str">
        <f>Overview!B2</f>
        <v>City of Tracy</v>
      </c>
      <c r="C3" s="94"/>
      <c r="D3" s="94"/>
      <c r="E3" s="94"/>
      <c r="F3" s="94"/>
      <c r="G3" s="94"/>
      <c r="H3" s="269"/>
      <c r="I3" s="95"/>
      <c r="J3" s="347"/>
    </row>
    <row r="4" spans="1:10" x14ac:dyDescent="0.3">
      <c r="A4" s="77" t="s">
        <v>2</v>
      </c>
      <c r="B4" s="77" t="str">
        <f>Overview!B3</f>
        <v>San Joaquin County</v>
      </c>
      <c r="C4" s="94"/>
      <c r="D4" s="94"/>
      <c r="E4" s="94"/>
      <c r="F4" s="94"/>
      <c r="G4" s="94"/>
      <c r="H4" s="269"/>
      <c r="I4" s="95"/>
      <c r="J4" s="347"/>
    </row>
    <row r="6" spans="1:10" x14ac:dyDescent="0.3">
      <c r="A6" s="1" t="s">
        <v>168</v>
      </c>
      <c r="I6" s="155" t="s">
        <v>169</v>
      </c>
    </row>
    <row r="7" spans="1:10" ht="28.8" x14ac:dyDescent="0.3">
      <c r="A7" s="43" t="s">
        <v>170</v>
      </c>
      <c r="B7" s="39" t="str">
        <f>B3</f>
        <v>City of Tracy</v>
      </c>
      <c r="C7" s="39" t="s">
        <v>1441</v>
      </c>
      <c r="D7" s="39" t="str">
        <f>B4</f>
        <v>San Joaquin County</v>
      </c>
      <c r="E7" s="39" t="s">
        <v>2448</v>
      </c>
      <c r="F7" s="39" t="s">
        <v>171</v>
      </c>
    </row>
    <row r="8" spans="1:10" x14ac:dyDescent="0.3">
      <c r="A8" s="44" t="s">
        <v>172</v>
      </c>
      <c r="B8" s="45">
        <f>'Ref. ACS-5-YR'!H65</f>
        <v>91462</v>
      </c>
      <c r="C8" s="46">
        <f>B8/D8</f>
        <v>0.12168730001396992</v>
      </c>
      <c r="D8" s="45">
        <f>'Ref. ACS-5-YR'!R65</f>
        <v>751615</v>
      </c>
      <c r="E8" s="46">
        <f>D8/F8</f>
        <v>1.9102693047274435E-2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70"/>
      <c r="I12" s="37"/>
    </row>
    <row r="13" spans="1:10" x14ac:dyDescent="0.3">
      <c r="A13" s="13" t="s">
        <v>168</v>
      </c>
      <c r="B13" s="16">
        <f>'Ref. DC-1980'!B5</f>
        <v>18428</v>
      </c>
      <c r="C13" s="16">
        <f>'Ref. DC-1990'!B5</f>
        <v>33558</v>
      </c>
      <c r="D13" s="16">
        <f>'Ref. DC-2000'!B5</f>
        <v>56929</v>
      </c>
      <c r="E13" s="16">
        <f>'Ref. DC-2010'!B8</f>
        <v>82922</v>
      </c>
      <c r="F13" s="16">
        <f>'Ref. DC-2020'!B11</f>
        <v>93000</v>
      </c>
      <c r="H13" s="271"/>
      <c r="I13" s="37"/>
    </row>
    <row r="14" spans="1:10" x14ac:dyDescent="0.3">
      <c r="A14" s="13" t="s">
        <v>175</v>
      </c>
      <c r="B14" s="20"/>
      <c r="C14" s="30">
        <f>(C13-B13)/B13</f>
        <v>0.8210332103321033</v>
      </c>
      <c r="D14" s="30">
        <f t="shared" ref="D14:F14" si="0">(D13-C13)/C13</f>
        <v>0.69643602121699744</v>
      </c>
      <c r="E14" s="30">
        <f t="shared" si="0"/>
        <v>0.456586274130935</v>
      </c>
      <c r="F14" s="30">
        <f t="shared" si="0"/>
        <v>0.12153590120836448</v>
      </c>
      <c r="H14" s="272"/>
      <c r="I14" s="37"/>
    </row>
    <row r="15" spans="1:10" x14ac:dyDescent="0.3">
      <c r="A15" s="49" t="s">
        <v>2531</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Tracy</v>
      </c>
      <c r="C23" s="51" t="s">
        <v>177</v>
      </c>
      <c r="D23" s="51" t="str">
        <f>B4</f>
        <v>San Joaquin County</v>
      </c>
      <c r="E23" s="51" t="s">
        <v>177</v>
      </c>
      <c r="F23" s="51" t="s">
        <v>171</v>
      </c>
      <c r="G23" s="51" t="s">
        <v>177</v>
      </c>
      <c r="H23" s="273"/>
      <c r="I23" s="26"/>
    </row>
    <row r="24" spans="1:9" x14ac:dyDescent="0.3">
      <c r="A24" s="13" t="s">
        <v>178</v>
      </c>
      <c r="B24" s="16">
        <f>B8</f>
        <v>91462</v>
      </c>
      <c r="C24" s="53"/>
      <c r="D24" s="16">
        <f>D8</f>
        <v>751615</v>
      </c>
      <c r="E24" s="53"/>
      <c r="F24" s="16">
        <f>F8</f>
        <v>39346023</v>
      </c>
      <c r="G24" s="53"/>
      <c r="H24" s="274"/>
      <c r="I24" s="37"/>
    </row>
    <row r="25" spans="1:9" x14ac:dyDescent="0.3">
      <c r="A25" s="13" t="s">
        <v>179</v>
      </c>
      <c r="B25" s="16">
        <f>'Ref. ACS-5-YR'!H8</f>
        <v>46083</v>
      </c>
      <c r="C25" s="53">
        <f>'Ref. ACS-5-YR'!I8</f>
        <v>0.50384859285823624</v>
      </c>
      <c r="D25" s="16">
        <f>'Ref. ACS-5-YR'!R8</f>
        <v>374641</v>
      </c>
      <c r="E25" s="53">
        <f>'Ref. ACS-5-YR'!S8</f>
        <v>0.49844800862143518</v>
      </c>
      <c r="F25" s="16">
        <f>'Ref. ACS-5-YR'!AB8</f>
        <v>19562882</v>
      </c>
      <c r="G25" s="53">
        <f>'Ref. ACS-5-YR'!AC8</f>
        <v>0.497</v>
      </c>
      <c r="H25" s="274"/>
      <c r="I25" s="37"/>
    </row>
    <row r="26" spans="1:9" x14ac:dyDescent="0.3">
      <c r="A26" s="13" t="s">
        <v>180</v>
      </c>
      <c r="B26" s="16">
        <f>'Ref. ACS-5-YR'!H9</f>
        <v>2957</v>
      </c>
      <c r="C26" s="53">
        <f>'Ref. ACS-5-YR'!I9</f>
        <v>3.2330366709671779E-2</v>
      </c>
      <c r="D26" s="16">
        <f>'Ref. ACS-5-YR'!R9</f>
        <v>26741</v>
      </c>
      <c r="E26" s="53">
        <f>'Ref. ACS-5-YR'!S9</f>
        <v>3.5578055254352293E-2</v>
      </c>
      <c r="F26" s="16">
        <f>'Ref. ACS-5-YR'!AB9</f>
        <v>1233088</v>
      </c>
      <c r="G26" s="53">
        <f>'Ref. ACS-5-YR'!AC9</f>
        <v>3.1E-2</v>
      </c>
      <c r="H26" s="274"/>
      <c r="I26" s="37"/>
    </row>
    <row r="27" spans="1:9" x14ac:dyDescent="0.3">
      <c r="A27" s="13" t="s">
        <v>181</v>
      </c>
      <c r="B27" s="16">
        <f>'Ref. ACS-5-YR'!H10</f>
        <v>3643</v>
      </c>
      <c r="C27" s="53">
        <f>'Ref. ACS-5-YR'!I10</f>
        <v>3.9830749382257113E-2</v>
      </c>
      <c r="D27" s="16">
        <f>'Ref. ACS-5-YR'!R10</f>
        <v>29533</v>
      </c>
      <c r="E27" s="53">
        <f>'Ref. ACS-5-YR'!S10</f>
        <v>3.9292723003133252E-2</v>
      </c>
      <c r="F27" s="16">
        <f>'Ref. ACS-5-YR'!AB10</f>
        <v>1242495</v>
      </c>
      <c r="G27" s="53">
        <f>'Ref. ACS-5-YR'!AC10</f>
        <v>3.2000000000000001E-2</v>
      </c>
      <c r="H27" s="274"/>
    </row>
    <row r="28" spans="1:9" x14ac:dyDescent="0.3">
      <c r="A28" s="13" t="s">
        <v>182</v>
      </c>
      <c r="B28" s="16">
        <f>'Ref. ACS-5-YR'!H11</f>
        <v>4880</v>
      </c>
      <c r="C28" s="53">
        <f>'Ref. ACS-5-YR'!I11</f>
        <v>5.3355491898274696E-2</v>
      </c>
      <c r="D28" s="16">
        <f>'Ref. ACS-5-YR'!R11</f>
        <v>30358</v>
      </c>
      <c r="E28" s="53">
        <f>'Ref. ACS-5-YR'!S11</f>
        <v>4.0390359426035936E-2</v>
      </c>
      <c r="F28" s="16">
        <f>'Ref. ACS-5-YR'!AB11</f>
        <v>1328272</v>
      </c>
      <c r="G28" s="53">
        <f>'Ref. ACS-5-YR'!AC11</f>
        <v>3.4000000000000002E-2</v>
      </c>
      <c r="H28" s="274"/>
    </row>
    <row r="29" spans="1:9" x14ac:dyDescent="0.3">
      <c r="A29" s="13" t="s">
        <v>183</v>
      </c>
      <c r="B29" s="16">
        <f>'Ref. ACS-5-YR'!H12</f>
        <v>2285</v>
      </c>
      <c r="C29" s="53">
        <f>'Ref. ACS-5-YR'!I12</f>
        <v>2.4983053071220836E-2</v>
      </c>
      <c r="D29" s="16">
        <f>'Ref. ACS-5-YR'!R12</f>
        <v>17871</v>
      </c>
      <c r="E29" s="53">
        <f>'Ref. ACS-5-YR'!S12</f>
        <v>2.3776800622659206E-2</v>
      </c>
      <c r="F29" s="16">
        <f>'Ref. ACS-5-YR'!AB12</f>
        <v>774841</v>
      </c>
      <c r="G29" s="53">
        <f>'Ref. ACS-5-YR'!AC12</f>
        <v>0.02</v>
      </c>
      <c r="H29" s="274"/>
      <c r="I29" s="37"/>
    </row>
    <row r="30" spans="1:9" x14ac:dyDescent="0.3">
      <c r="A30" s="13" t="s">
        <v>184</v>
      </c>
      <c r="B30" s="16">
        <f>'Ref. ACS-5-YR'!H13</f>
        <v>1655</v>
      </c>
      <c r="C30" s="53">
        <f>'Ref. ACS-5-YR'!I13</f>
        <v>1.8094946535173077E-2</v>
      </c>
      <c r="D30" s="16">
        <f>'Ref. ACS-5-YR'!R13</f>
        <v>11008</v>
      </c>
      <c r="E30" s="53">
        <f>'Ref. ACS-5-YR'!S13</f>
        <v>1.4645796052500283E-2</v>
      </c>
      <c r="F30" s="16">
        <f>'Ref. ACS-5-YR'!AB13</f>
        <v>525740</v>
      </c>
      <c r="G30" s="53">
        <f>'Ref. ACS-5-YR'!AC13</f>
        <v>1.2999999999999999E-2</v>
      </c>
      <c r="H30" s="274"/>
      <c r="I30" s="37"/>
    </row>
    <row r="31" spans="1:9" x14ac:dyDescent="0.3">
      <c r="A31" s="13" t="s">
        <v>185</v>
      </c>
      <c r="B31" s="16">
        <f>'Ref. ACS-5-YR'!H14</f>
        <v>733</v>
      </c>
      <c r="C31" s="53">
        <f>'Ref. ACS-5-YR'!I14</f>
        <v>8.0142572871793744E-3</v>
      </c>
      <c r="D31" s="16">
        <f>'Ref. ACS-5-YR'!R14</f>
        <v>5909</v>
      </c>
      <c r="E31" s="53">
        <f>'Ref. ACS-5-YR'!S14</f>
        <v>7.861737724766003E-3</v>
      </c>
      <c r="F31" s="16">
        <f>'Ref. ACS-5-YR'!AB14</f>
        <v>285907</v>
      </c>
      <c r="G31" s="53">
        <f>'Ref. ACS-5-YR'!AC14</f>
        <v>7.0000000000000001E-3</v>
      </c>
      <c r="H31" s="274"/>
      <c r="I31" s="37"/>
    </row>
    <row r="32" spans="1:9" x14ac:dyDescent="0.3">
      <c r="A32" s="13" t="s">
        <v>186</v>
      </c>
      <c r="B32" s="16">
        <f>'Ref. ACS-5-YR'!H15</f>
        <v>488</v>
      </c>
      <c r="C32" s="53">
        <f>'Ref. ACS-5-YR'!I15</f>
        <v>5.335549189827469E-3</v>
      </c>
      <c r="D32" s="16">
        <f>'Ref. ACS-5-YR'!R15</f>
        <v>6098</v>
      </c>
      <c r="E32" s="53">
        <f>'Ref. ACS-5-YR'!S15</f>
        <v>8.1131962507400724E-3</v>
      </c>
      <c r="F32" s="16">
        <f>'Ref. ACS-5-YR'!AB15</f>
        <v>281350</v>
      </c>
      <c r="G32" s="53">
        <f>'Ref. ACS-5-YR'!AC15</f>
        <v>7.0000000000000001E-3</v>
      </c>
      <c r="H32" s="274"/>
      <c r="I32" s="37"/>
    </row>
    <row r="33" spans="1:9" x14ac:dyDescent="0.3">
      <c r="A33" s="13" t="s">
        <v>187</v>
      </c>
      <c r="B33" s="16">
        <f>'Ref. ACS-5-YR'!H16</f>
        <v>1782</v>
      </c>
      <c r="C33" s="53">
        <f>'Ref. ACS-5-YR'!I16</f>
        <v>1.9483501344820801E-2</v>
      </c>
      <c r="D33" s="16">
        <f>'Ref. ACS-5-YR'!R16</f>
        <v>14355</v>
      </c>
      <c r="E33" s="53">
        <f>'Ref. ACS-5-YR'!S16</f>
        <v>1.9098873758506683E-2</v>
      </c>
      <c r="F33" s="16">
        <f>'Ref. ACS-5-YR'!AB16</f>
        <v>821103</v>
      </c>
      <c r="G33" s="53">
        <f>'Ref. ACS-5-YR'!AC16</f>
        <v>2.1000000000000001E-2</v>
      </c>
      <c r="H33" s="274"/>
      <c r="I33" s="37"/>
    </row>
    <row r="34" spans="1:9" x14ac:dyDescent="0.3">
      <c r="A34" s="13" t="s">
        <v>188</v>
      </c>
      <c r="B34" s="16">
        <f>'Ref. ACS-5-YR'!H17</f>
        <v>2879</v>
      </c>
      <c r="C34" s="53">
        <f>'Ref. ACS-5-YR'!I17</f>
        <v>3.1477553519494432E-2</v>
      </c>
      <c r="D34" s="16">
        <f>'Ref. ACS-5-YR'!R17</f>
        <v>28079</v>
      </c>
      <c r="E34" s="53">
        <f>'Ref. ACS-5-YR'!S17</f>
        <v>3.7358221962041735E-2</v>
      </c>
      <c r="F34" s="16">
        <f>'Ref. ACS-5-YR'!AB17</f>
        <v>1594429</v>
      </c>
      <c r="G34" s="53">
        <f>'Ref. ACS-5-YR'!AC17</f>
        <v>4.1000000000000002E-2</v>
      </c>
      <c r="H34" s="274"/>
      <c r="I34" s="37"/>
    </row>
    <row r="35" spans="1:9" x14ac:dyDescent="0.3">
      <c r="A35" s="13" t="s">
        <v>189</v>
      </c>
      <c r="B35" s="16">
        <f>'Ref. ACS-5-YR'!H18</f>
        <v>2989</v>
      </c>
      <c r="C35" s="53">
        <f>'Ref. ACS-5-YR'!I18</f>
        <v>3.2680238787693251E-2</v>
      </c>
      <c r="D35" s="16">
        <f>'Ref. ACS-5-YR'!R18</f>
        <v>26002</v>
      </c>
      <c r="E35" s="53">
        <f>'Ref. ACS-5-YR'!S18</f>
        <v>3.4594839113109767E-2</v>
      </c>
      <c r="F35" s="16">
        <f>'Ref. ACS-5-YR'!AB18</f>
        <v>1505530</v>
      </c>
      <c r="G35" s="53">
        <f>'Ref. ACS-5-YR'!AC18</f>
        <v>3.7999999999999999E-2</v>
      </c>
      <c r="H35" s="274"/>
      <c r="I35" s="37"/>
    </row>
    <row r="36" spans="1:9" x14ac:dyDescent="0.3">
      <c r="A36" s="13" t="s">
        <v>190</v>
      </c>
      <c r="B36" s="16">
        <f>'Ref. ACS-5-YR'!H19</f>
        <v>3138</v>
      </c>
      <c r="C36" s="53">
        <f>'Ref. ACS-5-YR'!I19</f>
        <v>3.4309330650980734E-2</v>
      </c>
      <c r="D36" s="16">
        <f>'Ref. ACS-5-YR'!R19</f>
        <v>26186</v>
      </c>
      <c r="E36" s="53">
        <f>'Ref. ACS-5-YR'!S19</f>
        <v>3.4839645297126853E-2</v>
      </c>
      <c r="F36" s="16">
        <f>'Ref. ACS-5-YR'!AB19</f>
        <v>1377089</v>
      </c>
      <c r="G36" s="53">
        <f>'Ref. ACS-5-YR'!AC19</f>
        <v>3.5000000000000003E-2</v>
      </c>
      <c r="H36" s="274"/>
      <c r="I36" s="37"/>
    </row>
    <row r="37" spans="1:9" x14ac:dyDescent="0.3">
      <c r="A37" s="13" t="s">
        <v>191</v>
      </c>
      <c r="B37" s="16">
        <f>'Ref. ACS-5-YR'!H20</f>
        <v>3066</v>
      </c>
      <c r="C37" s="53">
        <f>'Ref. ACS-5-YR'!I20</f>
        <v>3.3522118475432419E-2</v>
      </c>
      <c r="D37" s="16">
        <f>'Ref. ACS-5-YR'!R20</f>
        <v>22989</v>
      </c>
      <c r="E37" s="53">
        <f>'Ref. ACS-5-YR'!S20</f>
        <v>3.0586137849830032E-2</v>
      </c>
      <c r="F37" s="16">
        <f>'Ref. ACS-5-YR'!AB20</f>
        <v>1265725</v>
      </c>
      <c r="G37" s="53">
        <f>'Ref. ACS-5-YR'!AC20</f>
        <v>3.2000000000000001E-2</v>
      </c>
      <c r="H37" s="274"/>
      <c r="I37" s="37"/>
    </row>
    <row r="38" spans="1:9" x14ac:dyDescent="0.3">
      <c r="A38" s="13" t="s">
        <v>192</v>
      </c>
      <c r="B38" s="16">
        <f>'Ref. ACS-5-YR'!H21</f>
        <v>3174</v>
      </c>
      <c r="C38" s="53">
        <f>'Ref. ACS-5-YR'!I21</f>
        <v>3.4702936738754894E-2</v>
      </c>
      <c r="D38" s="16">
        <f>'Ref. ACS-5-YR'!R21</f>
        <v>23214</v>
      </c>
      <c r="E38" s="53">
        <f>'Ref. ACS-5-YR'!S21</f>
        <v>3.0885493237894402E-2</v>
      </c>
      <c r="F38" s="16">
        <f>'Ref. ACS-5-YR'!AB21</f>
        <v>1264479</v>
      </c>
      <c r="G38" s="53">
        <f>'Ref. ACS-5-YR'!AC21</f>
        <v>3.2000000000000001E-2</v>
      </c>
      <c r="H38" s="274"/>
      <c r="I38" s="37"/>
    </row>
    <row r="39" spans="1:9" x14ac:dyDescent="0.3">
      <c r="A39" s="13" t="s">
        <v>193</v>
      </c>
      <c r="B39" s="16">
        <f>'Ref. ACS-5-YR'!H22</f>
        <v>3549</v>
      </c>
      <c r="C39" s="53">
        <f>'Ref. ACS-5-YR'!I22</f>
        <v>3.8803000153069034E-2</v>
      </c>
      <c r="D39" s="16">
        <f>'Ref. ACS-5-YR'!R22</f>
        <v>22860</v>
      </c>
      <c r="E39" s="53">
        <f>'Ref. ACS-5-YR'!S22</f>
        <v>3.0414507427339796E-2</v>
      </c>
      <c r="F39" s="16">
        <f>'Ref. ACS-5-YR'!AB22</f>
        <v>1245267</v>
      </c>
      <c r="G39" s="53">
        <f>'Ref. ACS-5-YR'!AC22</f>
        <v>3.2000000000000001E-2</v>
      </c>
      <c r="H39" s="274"/>
      <c r="I39" s="37"/>
    </row>
    <row r="40" spans="1:9" x14ac:dyDescent="0.3">
      <c r="A40" s="13" t="s">
        <v>194</v>
      </c>
      <c r="B40" s="16">
        <f>'Ref. ACS-5-YR'!H23</f>
        <v>2985</v>
      </c>
      <c r="C40" s="53">
        <f>'Ref. ACS-5-YR'!I23</f>
        <v>3.2636504777940563E-2</v>
      </c>
      <c r="D40" s="16">
        <f>'Ref. ACS-5-YR'!R23</f>
        <v>21905</v>
      </c>
      <c r="E40" s="53">
        <f>'Ref. ACS-5-YR'!S23</f>
        <v>2.9143910113555476E-2</v>
      </c>
      <c r="F40" s="16">
        <f>'Ref. ACS-5-YR'!AB23</f>
        <v>1216743</v>
      </c>
      <c r="G40" s="53">
        <f>'Ref. ACS-5-YR'!AC23</f>
        <v>3.1E-2</v>
      </c>
      <c r="H40" s="274"/>
      <c r="I40" s="37"/>
    </row>
    <row r="41" spans="1:9" x14ac:dyDescent="0.3">
      <c r="A41" s="13" t="s">
        <v>195</v>
      </c>
      <c r="B41" s="16">
        <f>'Ref. ACS-5-YR'!H24</f>
        <v>877</v>
      </c>
      <c r="C41" s="53">
        <f>'Ref. ACS-5-YR'!I24</f>
        <v>9.5886816382760049E-3</v>
      </c>
      <c r="D41" s="16">
        <f>'Ref. ACS-5-YR'!R24</f>
        <v>8709</v>
      </c>
      <c r="E41" s="53">
        <f>'Ref. ACS-5-YR'!S24</f>
        <v>1.1587049220678139E-2</v>
      </c>
      <c r="F41" s="16">
        <f>'Ref. ACS-5-YR'!AB24</f>
        <v>470895</v>
      </c>
      <c r="G41" s="53">
        <f>'Ref. ACS-5-YR'!AC24</f>
        <v>1.2E-2</v>
      </c>
      <c r="H41" s="274"/>
      <c r="I41" s="37"/>
    </row>
    <row r="42" spans="1:9" x14ac:dyDescent="0.3">
      <c r="A42" s="13" t="s">
        <v>196</v>
      </c>
      <c r="B42" s="16">
        <f>'Ref. ACS-5-YR'!H25</f>
        <v>1168</v>
      </c>
      <c r="C42" s="53">
        <f>'Ref. ACS-5-YR'!I25</f>
        <v>1.2770330847783779E-2</v>
      </c>
      <c r="D42" s="16">
        <f>'Ref. ACS-5-YR'!R25</f>
        <v>10553</v>
      </c>
      <c r="E42" s="53">
        <f>'Ref. ACS-5-YR'!S25</f>
        <v>1.404043293441456E-2</v>
      </c>
      <c r="F42" s="16">
        <f>'Ref. ACS-5-YR'!AB25</f>
        <v>618484</v>
      </c>
      <c r="G42" s="53">
        <f>'Ref. ACS-5-YR'!AC25</f>
        <v>1.6E-2</v>
      </c>
      <c r="H42" s="274"/>
      <c r="I42" s="37"/>
    </row>
    <row r="43" spans="1:9" x14ac:dyDescent="0.3">
      <c r="A43" s="13" t="s">
        <v>197</v>
      </c>
      <c r="B43" s="16">
        <f>'Ref. ACS-5-YR'!H26</f>
        <v>544</v>
      </c>
      <c r="C43" s="53">
        <f>'Ref. ACS-5-YR'!I26</f>
        <v>5.9478253263650482E-3</v>
      </c>
      <c r="D43" s="16">
        <f>'Ref. ACS-5-YR'!R26</f>
        <v>6458</v>
      </c>
      <c r="E43" s="53">
        <f>'Ref. ACS-5-YR'!S26</f>
        <v>8.5921648716430626E-3</v>
      </c>
      <c r="F43" s="16">
        <f>'Ref. ACS-5-YR'!AB26</f>
        <v>378972</v>
      </c>
      <c r="G43" s="53">
        <f>'Ref. ACS-5-YR'!AC26</f>
        <v>0.01</v>
      </c>
      <c r="H43" s="274"/>
      <c r="I43" s="37"/>
    </row>
    <row r="44" spans="1:9" x14ac:dyDescent="0.3">
      <c r="A44" s="13" t="s">
        <v>198</v>
      </c>
      <c r="B44" s="16">
        <f>'Ref. ACS-5-YR'!H27</f>
        <v>765</v>
      </c>
      <c r="C44" s="53">
        <f>'Ref. ACS-5-YR'!I27</f>
        <v>8.3641293652008484E-3</v>
      </c>
      <c r="D44" s="16">
        <f>'Ref. ACS-5-YR'!R27</f>
        <v>8445</v>
      </c>
      <c r="E44" s="53">
        <f>'Ref. ACS-5-YR'!S27</f>
        <v>1.1235805565349281E-2</v>
      </c>
      <c r="F44" s="16">
        <f>'Ref. ACS-5-YR'!AB27</f>
        <v>499096</v>
      </c>
      <c r="G44" s="53">
        <f>'Ref. ACS-5-YR'!AC27</f>
        <v>1.2999999999999999E-2</v>
      </c>
      <c r="H44" s="274"/>
      <c r="I44" s="37"/>
    </row>
    <row r="45" spans="1:9" x14ac:dyDescent="0.3">
      <c r="A45" s="13" t="s">
        <v>199</v>
      </c>
      <c r="B45" s="16">
        <f>'Ref. ACS-5-YR'!H28</f>
        <v>949</v>
      </c>
      <c r="C45" s="53">
        <f>'Ref. ACS-5-YR'!I28</f>
        <v>1.0375893813824321E-2</v>
      </c>
      <c r="D45" s="16">
        <f>'Ref. ACS-5-YR'!R28</f>
        <v>11266</v>
      </c>
      <c r="E45" s="53">
        <f>'Ref. ACS-5-YR'!S28</f>
        <v>1.4989056897480759E-2</v>
      </c>
      <c r="F45" s="16">
        <f>'Ref. ACS-5-YR'!AB28</f>
        <v>643905</v>
      </c>
      <c r="G45" s="53">
        <f>'Ref. ACS-5-YR'!AC28</f>
        <v>1.6E-2</v>
      </c>
      <c r="H45" s="274"/>
      <c r="I45" s="37"/>
    </row>
    <row r="46" spans="1:9" x14ac:dyDescent="0.3">
      <c r="A46" s="13" t="s">
        <v>200</v>
      </c>
      <c r="B46" s="16">
        <f>'Ref. ACS-5-YR'!H29</f>
        <v>702</v>
      </c>
      <c r="C46" s="53">
        <f>'Ref. ACS-5-YR'!I29</f>
        <v>7.6753187115960724E-3</v>
      </c>
      <c r="D46" s="16">
        <f>'Ref. ACS-5-YR'!R29</f>
        <v>7228</v>
      </c>
      <c r="E46" s="53">
        <f>'Ref. ACS-5-YR'!S29</f>
        <v>9.6166255330189E-3</v>
      </c>
      <c r="F46" s="16">
        <f>'Ref. ACS-5-YR'!AB29</f>
        <v>427222</v>
      </c>
      <c r="G46" s="53">
        <f>'Ref. ACS-5-YR'!AC29</f>
        <v>1.0999999999999999E-2</v>
      </c>
      <c r="H46" s="274"/>
      <c r="I46" s="37"/>
    </row>
    <row r="47" spans="1:9" x14ac:dyDescent="0.3">
      <c r="A47" s="13" t="s">
        <v>201</v>
      </c>
      <c r="B47" s="16">
        <f>'Ref. ACS-5-YR'!H30</f>
        <v>276</v>
      </c>
      <c r="C47" s="53">
        <f>'Ref. ACS-5-YR'!I30</f>
        <v>3.0176466729352081E-3</v>
      </c>
      <c r="D47" s="16">
        <f>'Ref. ACS-5-YR'!R30</f>
        <v>4303</v>
      </c>
      <c r="E47" s="53">
        <f>'Ref. ACS-5-YR'!S30</f>
        <v>5.7250054881821145E-3</v>
      </c>
      <c r="F47" s="16">
        <f>'Ref. ACS-5-YR'!AB30</f>
        <v>278926</v>
      </c>
      <c r="G47" s="53">
        <f>'Ref. ACS-5-YR'!AC30</f>
        <v>7.0000000000000001E-3</v>
      </c>
      <c r="H47" s="274"/>
      <c r="I47" s="37"/>
    </row>
    <row r="48" spans="1:9" x14ac:dyDescent="0.3">
      <c r="A48" s="13" t="s">
        <v>202</v>
      </c>
      <c r="B48" s="16">
        <f>'Ref. ACS-5-YR'!H31</f>
        <v>599</v>
      </c>
      <c r="C48" s="53">
        <f>'Ref. ACS-5-YR'!I31</f>
        <v>6.5491679604644552E-3</v>
      </c>
      <c r="D48" s="16">
        <f>'Ref. ACS-5-YR'!R31</f>
        <v>4571</v>
      </c>
      <c r="E48" s="53">
        <f>'Ref. ACS-5-YR'!S31</f>
        <v>6.0815710170765615E-3</v>
      </c>
      <c r="F48" s="16">
        <f>'Ref. ACS-5-YR'!AB31</f>
        <v>283324</v>
      </c>
      <c r="G48" s="53">
        <f>'Ref. ACS-5-YR'!AC31</f>
        <v>7.0000000000000001E-3</v>
      </c>
      <c r="H48" s="274"/>
      <c r="I48" s="37"/>
    </row>
    <row r="49" spans="1:9" x14ac:dyDescent="0.3">
      <c r="A49" s="13" t="s">
        <v>203</v>
      </c>
      <c r="B49" s="16">
        <f>'Ref. ACS-5-YR'!H32</f>
        <v>45379</v>
      </c>
      <c r="C49" s="53">
        <f>'Ref. ACS-5-YR'!I32</f>
        <v>0.49615140714176381</v>
      </c>
      <c r="D49" s="16">
        <f>'Ref. ACS-5-YR'!R32</f>
        <v>376974</v>
      </c>
      <c r="E49" s="53">
        <f>'Ref. ACS-5-YR'!S32</f>
        <v>0.50155199137856488</v>
      </c>
      <c r="F49" s="16">
        <f>'Ref. ACS-5-YR'!AB32</f>
        <v>19783141</v>
      </c>
      <c r="G49" s="53">
        <f>'Ref. ACS-5-YR'!AC32</f>
        <v>0.503</v>
      </c>
      <c r="H49" s="274"/>
      <c r="I49" s="37"/>
    </row>
    <row r="50" spans="1:9" x14ac:dyDescent="0.3">
      <c r="A50" s="13" t="s">
        <v>180</v>
      </c>
      <c r="B50" s="16">
        <f>'Ref. ACS-5-YR'!H33</f>
        <v>2859</v>
      </c>
      <c r="C50" s="53">
        <f>'Ref. ACS-5-YR'!I33</f>
        <v>3.1258883470731011E-2</v>
      </c>
      <c r="D50" s="16">
        <f>'Ref. ACS-5-YR'!R33</f>
        <v>25629</v>
      </c>
      <c r="E50" s="53">
        <f>'Ref. ACS-5-YR'!S33</f>
        <v>3.4098574403118621E-2</v>
      </c>
      <c r="F50" s="16">
        <f>'Ref. ACS-5-YR'!AB33</f>
        <v>1175994</v>
      </c>
      <c r="G50" s="53">
        <f>'Ref. ACS-5-YR'!AC33</f>
        <v>0.03</v>
      </c>
      <c r="H50" s="274"/>
      <c r="I50" s="37"/>
    </row>
    <row r="51" spans="1:9" x14ac:dyDescent="0.3">
      <c r="A51" s="13" t="s">
        <v>181</v>
      </c>
      <c r="B51" s="16">
        <f>'Ref. ACS-5-YR'!H34</f>
        <v>2890</v>
      </c>
      <c r="C51" s="53">
        <f>'Ref. ACS-5-YR'!I34</f>
        <v>3.1597822046314318E-2</v>
      </c>
      <c r="D51" s="16">
        <f>'Ref. ACS-5-YR'!R34</f>
        <v>27859</v>
      </c>
      <c r="E51" s="53">
        <f>'Ref. ACS-5-YR'!S34</f>
        <v>3.7065518915934355E-2</v>
      </c>
      <c r="F51" s="16">
        <f>'Ref. ACS-5-YR'!AB34</f>
        <v>1189152</v>
      </c>
      <c r="G51" s="53">
        <f>'Ref. ACS-5-YR'!AC34</f>
        <v>0.03</v>
      </c>
      <c r="H51" s="274"/>
      <c r="I51" s="37"/>
    </row>
    <row r="52" spans="1:9" x14ac:dyDescent="0.3">
      <c r="A52" s="13" t="s">
        <v>182</v>
      </c>
      <c r="B52" s="16">
        <f>'Ref. ACS-5-YR'!H35</f>
        <v>3656</v>
      </c>
      <c r="C52" s="53">
        <f>'Ref. ACS-5-YR'!I35</f>
        <v>3.9972884913953337E-2</v>
      </c>
      <c r="D52" s="16">
        <f>'Ref. ACS-5-YR'!R35</f>
        <v>28819</v>
      </c>
      <c r="E52" s="53">
        <f>'Ref. ACS-5-YR'!S35</f>
        <v>3.8342768571675657E-2</v>
      </c>
      <c r="F52" s="16">
        <f>'Ref. ACS-5-YR'!AB35</f>
        <v>1269171</v>
      </c>
      <c r="G52" s="53">
        <f>'Ref. ACS-5-YR'!AC35</f>
        <v>3.2000000000000001E-2</v>
      </c>
      <c r="H52" s="274"/>
      <c r="I52" s="37"/>
    </row>
    <row r="53" spans="1:9" x14ac:dyDescent="0.3">
      <c r="A53" s="13" t="s">
        <v>183</v>
      </c>
      <c r="B53" s="16">
        <f>'Ref. ACS-5-YR'!H36</f>
        <v>2357</v>
      </c>
      <c r="C53" s="53">
        <f>'Ref. ACS-5-YR'!I36</f>
        <v>2.5770265246769151E-2</v>
      </c>
      <c r="D53" s="16">
        <f>'Ref. ACS-5-YR'!R36</f>
        <v>16860</v>
      </c>
      <c r="E53" s="53">
        <f>'Ref. ACS-5-YR'!S36</f>
        <v>2.2431697078956647E-2</v>
      </c>
      <c r="F53" s="16">
        <f>'Ref. ACS-5-YR'!AB36</f>
        <v>743628</v>
      </c>
      <c r="G53" s="53">
        <f>'Ref. ACS-5-YR'!AC36</f>
        <v>1.9E-2</v>
      </c>
      <c r="H53" s="274"/>
      <c r="I53" s="37"/>
    </row>
    <row r="54" spans="1:9" x14ac:dyDescent="0.3">
      <c r="A54" s="13" t="s">
        <v>184</v>
      </c>
      <c r="B54" s="16">
        <f>'Ref. ACS-5-YR'!H37</f>
        <v>1218</v>
      </c>
      <c r="C54" s="53">
        <f>'Ref. ACS-5-YR'!I37</f>
        <v>1.3317005969692331E-2</v>
      </c>
      <c r="D54" s="16">
        <f>'Ref. ACS-5-YR'!R37</f>
        <v>9989</v>
      </c>
      <c r="E54" s="53">
        <f>'Ref. ACS-5-YR'!S37</f>
        <v>1.3290048761666545E-2</v>
      </c>
      <c r="F54" s="16">
        <f>'Ref. ACS-5-YR'!AB37</f>
        <v>503863</v>
      </c>
      <c r="G54" s="53">
        <f>'Ref. ACS-5-YR'!AC37</f>
        <v>1.2999999999999999E-2</v>
      </c>
      <c r="H54" s="274"/>
      <c r="I54" s="37"/>
    </row>
    <row r="55" spans="1:9" x14ac:dyDescent="0.3">
      <c r="A55" s="13" t="s">
        <v>185</v>
      </c>
      <c r="B55" s="16">
        <f>'Ref. ACS-5-YR'!H38</f>
        <v>630</v>
      </c>
      <c r="C55" s="53">
        <f>'Ref. ACS-5-YR'!I38</f>
        <v>6.8881065360477571E-3</v>
      </c>
      <c r="D55" s="16">
        <f>'Ref. ACS-5-YR'!R38</f>
        <v>4949</v>
      </c>
      <c r="E55" s="53">
        <f>'Ref. ACS-5-YR'!S38</f>
        <v>6.5844880690247003E-3</v>
      </c>
      <c r="F55" s="16">
        <f>'Ref. ACS-5-YR'!AB38</f>
        <v>259140</v>
      </c>
      <c r="G55" s="53">
        <f>'Ref. ACS-5-YR'!AC38</f>
        <v>7.0000000000000001E-3</v>
      </c>
      <c r="H55" s="274"/>
      <c r="I55" s="37"/>
    </row>
    <row r="56" spans="1:9" x14ac:dyDescent="0.3">
      <c r="A56" s="13" t="s">
        <v>186</v>
      </c>
      <c r="B56" s="16">
        <f>'Ref. ACS-5-YR'!H39</f>
        <v>603</v>
      </c>
      <c r="C56" s="53">
        <f>'Ref. ACS-5-YR'!I39</f>
        <v>6.5929019702171392E-3</v>
      </c>
      <c r="D56" s="16">
        <f>'Ref. ACS-5-YR'!R39</f>
        <v>5406</v>
      </c>
      <c r="E56" s="53">
        <f>'Ref. ACS-5-YR'!S39</f>
        <v>7.1925121238932167E-3</v>
      </c>
      <c r="F56" s="16">
        <f>'Ref. ACS-5-YR'!AB39</f>
        <v>259522</v>
      </c>
      <c r="G56" s="53">
        <f>'Ref. ACS-5-YR'!AC39</f>
        <v>7.0000000000000001E-3</v>
      </c>
      <c r="H56" s="274"/>
      <c r="I56" s="37"/>
    </row>
    <row r="57" spans="1:9" x14ac:dyDescent="0.3">
      <c r="A57" s="13" t="s">
        <v>187</v>
      </c>
      <c r="B57" s="16">
        <f>'Ref. ACS-5-YR'!H40</f>
        <v>1695</v>
      </c>
      <c r="C57" s="53">
        <f>'Ref. ACS-5-YR'!I40</f>
        <v>1.8532286632699919E-2</v>
      </c>
      <c r="D57" s="16">
        <f>'Ref. ACS-5-YR'!R40</f>
        <v>14771</v>
      </c>
      <c r="E57" s="53">
        <f>'Ref. ACS-5-YR'!S40</f>
        <v>1.9652348609327915E-2</v>
      </c>
      <c r="F57" s="16">
        <f>'Ref. ACS-5-YR'!AB40</f>
        <v>787614</v>
      </c>
      <c r="G57" s="53">
        <f>'Ref. ACS-5-YR'!AC40</f>
        <v>0.02</v>
      </c>
      <c r="H57" s="274"/>
      <c r="I57" s="37"/>
    </row>
    <row r="58" spans="1:9" x14ac:dyDescent="0.3">
      <c r="A58" s="13" t="s">
        <v>188</v>
      </c>
      <c r="B58" s="16">
        <f>'Ref. ACS-5-YR'!H41</f>
        <v>3342</v>
      </c>
      <c r="C58" s="53">
        <f>'Ref. ACS-5-YR'!I41</f>
        <v>3.6539765148367626E-2</v>
      </c>
      <c r="D58" s="16">
        <f>'Ref. ACS-5-YR'!R41</f>
        <v>26224</v>
      </c>
      <c r="E58" s="53">
        <f>'Ref. ACS-5-YR'!S41</f>
        <v>3.4890203095999946E-2</v>
      </c>
      <c r="F58" s="16">
        <f>'Ref. ACS-5-YR'!AB41</f>
        <v>1489607</v>
      </c>
      <c r="G58" s="53">
        <f>'Ref. ACS-5-YR'!AC41</f>
        <v>3.7999999999999999E-2</v>
      </c>
      <c r="H58" s="274"/>
      <c r="I58" s="37"/>
    </row>
    <row r="59" spans="1:9" x14ac:dyDescent="0.3">
      <c r="A59" s="13" t="s">
        <v>189</v>
      </c>
      <c r="B59" s="16">
        <f>'Ref. ACS-5-YR'!H42</f>
        <v>3279</v>
      </c>
      <c r="C59" s="53">
        <f>'Ref. ACS-5-YR'!I42</f>
        <v>3.5850954494762853E-2</v>
      </c>
      <c r="D59" s="16">
        <f>'Ref. ACS-5-YR'!R42</f>
        <v>25061</v>
      </c>
      <c r="E59" s="53">
        <f>'Ref. ACS-5-YR'!S42</f>
        <v>3.3342868356805014E-2</v>
      </c>
      <c r="F59" s="16">
        <f>'Ref. ACS-5-YR'!AB42</f>
        <v>1418347</v>
      </c>
      <c r="G59" s="53">
        <f>'Ref. ACS-5-YR'!AC42</f>
        <v>3.5999999999999997E-2</v>
      </c>
      <c r="H59" s="274"/>
      <c r="I59" s="37"/>
    </row>
    <row r="60" spans="1:9" x14ac:dyDescent="0.3">
      <c r="A60" s="13" t="s">
        <v>190</v>
      </c>
      <c r="B60" s="16">
        <f>'Ref. ACS-5-YR'!H43</f>
        <v>3260</v>
      </c>
      <c r="C60" s="53">
        <f>'Ref. ACS-5-YR'!I43</f>
        <v>3.5643217948437604E-2</v>
      </c>
      <c r="D60" s="16">
        <f>'Ref. ACS-5-YR'!R43</f>
        <v>24409</v>
      </c>
      <c r="E60" s="53">
        <f>'Ref. ACS-5-YR'!S43</f>
        <v>3.2475402965614047E-2</v>
      </c>
      <c r="F60" s="16">
        <f>'Ref. ACS-5-YR'!AB43</f>
        <v>1333091</v>
      </c>
      <c r="G60" s="53">
        <f>'Ref. ACS-5-YR'!AC43</f>
        <v>3.4000000000000002E-2</v>
      </c>
      <c r="H60" s="274"/>
      <c r="I60" s="37"/>
    </row>
    <row r="61" spans="1:9" x14ac:dyDescent="0.3">
      <c r="A61" s="13" t="s">
        <v>191</v>
      </c>
      <c r="B61" s="16">
        <f>'Ref. ACS-5-YR'!H44</f>
        <v>2909</v>
      </c>
      <c r="C61" s="53">
        <f>'Ref. ACS-5-YR'!I44</f>
        <v>3.1805558592639567E-2</v>
      </c>
      <c r="D61" s="16">
        <f>'Ref. ACS-5-YR'!R44</f>
        <v>24576</v>
      </c>
      <c r="E61" s="53">
        <f>'Ref. ACS-5-YR'!S44</f>
        <v>3.2697591186977376E-2</v>
      </c>
      <c r="F61" s="16">
        <f>'Ref. ACS-5-YR'!AB44</f>
        <v>1257998</v>
      </c>
      <c r="G61" s="53">
        <f>'Ref. ACS-5-YR'!AC44</f>
        <v>3.2000000000000001E-2</v>
      </c>
      <c r="H61" s="274"/>
      <c r="I61" s="37"/>
    </row>
    <row r="62" spans="1:9" x14ac:dyDescent="0.3">
      <c r="A62" s="13" t="s">
        <v>192</v>
      </c>
      <c r="B62" s="16">
        <f>'Ref. ACS-5-YR'!H45</f>
        <v>3959</v>
      </c>
      <c r="C62" s="53">
        <f>'Ref. ACS-5-YR'!I45</f>
        <v>4.3285736152719162E-2</v>
      </c>
      <c r="D62" s="16">
        <f>'Ref. ACS-5-YR'!R45</f>
        <v>23377</v>
      </c>
      <c r="E62" s="53">
        <f>'Ref. ACS-5-YR'!S45</f>
        <v>3.1102359585692144E-2</v>
      </c>
      <c r="F62" s="16">
        <f>'Ref. ACS-5-YR'!AB45</f>
        <v>1272718</v>
      </c>
      <c r="G62" s="53">
        <f>'Ref. ACS-5-YR'!AC45</f>
        <v>3.2000000000000001E-2</v>
      </c>
      <c r="H62" s="274"/>
      <c r="I62" s="37"/>
    </row>
    <row r="63" spans="1:9" x14ac:dyDescent="0.3">
      <c r="A63" s="13" t="s">
        <v>193</v>
      </c>
      <c r="B63" s="16">
        <f>'Ref. ACS-5-YR'!H46</f>
        <v>3314</v>
      </c>
      <c r="C63" s="53">
        <f>'Ref. ACS-5-YR'!I46</f>
        <v>3.6233627080098842E-2</v>
      </c>
      <c r="D63" s="16">
        <f>'Ref. ACS-5-YR'!R46</f>
        <v>22426</v>
      </c>
      <c r="E63" s="53">
        <f>'Ref. ACS-5-YR'!S46</f>
        <v>2.9837084145473414E-2</v>
      </c>
      <c r="F63" s="16">
        <f>'Ref. ACS-5-YR'!AB46</f>
        <v>1256691</v>
      </c>
      <c r="G63" s="53">
        <f>'Ref. ACS-5-YR'!AC46</f>
        <v>3.2000000000000001E-2</v>
      </c>
      <c r="H63" s="274"/>
      <c r="I63" s="37"/>
    </row>
    <row r="64" spans="1:9" x14ac:dyDescent="0.3">
      <c r="A64" s="13" t="s">
        <v>194</v>
      </c>
      <c r="B64" s="16">
        <f>'Ref. ACS-5-YR'!H47</f>
        <v>2658</v>
      </c>
      <c r="C64" s="53">
        <f>'Ref. ACS-5-YR'!I47</f>
        <v>2.9061249480658635E-2</v>
      </c>
      <c r="D64" s="16">
        <f>'Ref. ACS-5-YR'!R47</f>
        <v>21758</v>
      </c>
      <c r="E64" s="53">
        <f>'Ref. ACS-5-YR'!S47</f>
        <v>2.894833126002009E-2</v>
      </c>
      <c r="F64" s="16">
        <f>'Ref. ACS-5-YR'!AB47</f>
        <v>1268744</v>
      </c>
      <c r="G64" s="53">
        <f>'Ref. ACS-5-YR'!AC47</f>
        <v>3.2000000000000001E-2</v>
      </c>
      <c r="H64" s="274"/>
    </row>
    <row r="65" spans="1:9" x14ac:dyDescent="0.3">
      <c r="A65" s="13" t="s">
        <v>195</v>
      </c>
      <c r="B65" s="16">
        <f>'Ref. ACS-5-YR'!H48</f>
        <v>904</v>
      </c>
      <c r="C65" s="53">
        <f>'Ref. ACS-5-YR'!I48</f>
        <v>9.8838862041066237E-3</v>
      </c>
      <c r="D65" s="16">
        <f>'Ref. ACS-5-YR'!R48</f>
        <v>9348</v>
      </c>
      <c r="E65" s="53">
        <f>'Ref. ACS-5-YR'!S48</f>
        <v>1.2437218522780945E-2</v>
      </c>
      <c r="F65" s="16">
        <f>'Ref. ACS-5-YR'!AB48</f>
        <v>493428</v>
      </c>
      <c r="G65" s="53">
        <f>'Ref. ACS-5-YR'!AC48</f>
        <v>1.2999999999999999E-2</v>
      </c>
      <c r="H65" s="274"/>
    </row>
    <row r="66" spans="1:9" x14ac:dyDescent="0.3">
      <c r="A66" s="13" t="s">
        <v>196</v>
      </c>
      <c r="B66" s="16">
        <f>'Ref. ACS-5-YR'!H49</f>
        <v>1243</v>
      </c>
      <c r="C66" s="53">
        <f>'Ref. ACS-5-YR'!I49</f>
        <v>1.3590343530646608E-2</v>
      </c>
      <c r="D66" s="16">
        <f>'Ref. ACS-5-YR'!R49</f>
        <v>11835</v>
      </c>
      <c r="E66" s="53">
        <f>'Ref. ACS-5-YR'!S49</f>
        <v>1.574609341218576E-2</v>
      </c>
      <c r="F66" s="16">
        <f>'Ref. ACS-5-YR'!AB49</f>
        <v>671381</v>
      </c>
      <c r="G66" s="53">
        <f>'Ref. ACS-5-YR'!AC49</f>
        <v>1.7000000000000001E-2</v>
      </c>
      <c r="H66" s="274"/>
      <c r="I66" s="61" t="s">
        <v>204</v>
      </c>
    </row>
    <row r="67" spans="1:9" x14ac:dyDescent="0.3">
      <c r="A67" s="13" t="s">
        <v>197</v>
      </c>
      <c r="B67" s="16">
        <f>'Ref. ACS-5-YR'!H50</f>
        <v>524</v>
      </c>
      <c r="C67" s="53">
        <f>'Ref. ACS-5-YR'!I50</f>
        <v>5.7291552776016271E-3</v>
      </c>
      <c r="D67" s="16">
        <f>'Ref. ACS-5-YR'!R50</f>
        <v>7226</v>
      </c>
      <c r="E67" s="53">
        <f>'Ref. ACS-5-YR'!S50</f>
        <v>9.6139645962361048E-3</v>
      </c>
      <c r="F67" s="16">
        <f>'Ref. ACS-5-YR'!AB50</f>
        <v>418129</v>
      </c>
      <c r="G67" s="53">
        <f>'Ref. ACS-5-YR'!AC50</f>
        <v>1.0999999999999999E-2</v>
      </c>
      <c r="H67" s="274"/>
    </row>
    <row r="68" spans="1:9" x14ac:dyDescent="0.3">
      <c r="A68" s="13" t="s">
        <v>198</v>
      </c>
      <c r="B68" s="16">
        <f>'Ref. ACS-5-YR'!H51</f>
        <v>1064</v>
      </c>
      <c r="C68" s="53">
        <f>'Ref. ACS-5-YR'!I51</f>
        <v>1.163324659421399E-2</v>
      </c>
      <c r="D68" s="16">
        <f>'Ref. ACS-5-YR'!R51</f>
        <v>9515</v>
      </c>
      <c r="E68" s="53">
        <f>'Ref. ACS-5-YR'!S51</f>
        <v>1.2659406744144275E-2</v>
      </c>
      <c r="F68" s="16">
        <f>'Ref. ACS-5-YR'!AB51</f>
        <v>569190</v>
      </c>
      <c r="G68" s="53">
        <f>'Ref. ACS-5-YR'!AC51</f>
        <v>1.4E-2</v>
      </c>
      <c r="H68" s="274"/>
    </row>
    <row r="69" spans="1:9" x14ac:dyDescent="0.3">
      <c r="A69" s="13" t="s">
        <v>199</v>
      </c>
      <c r="B69" s="16">
        <f>'Ref. ACS-5-YR'!H52</f>
        <v>1177</v>
      </c>
      <c r="C69" s="53">
        <f>'Ref. ACS-5-YR'!I52</f>
        <v>1.2868732369727319E-2</v>
      </c>
      <c r="D69" s="16">
        <f>'Ref. ACS-5-YR'!R52</f>
        <v>13745</v>
      </c>
      <c r="E69" s="53">
        <f>'Ref. ACS-5-YR'!S52</f>
        <v>1.8287288039754396E-2</v>
      </c>
      <c r="F69" s="16">
        <f>'Ref. ACS-5-YR'!AB52</f>
        <v>761088</v>
      </c>
      <c r="G69" s="53">
        <f>'Ref. ACS-5-YR'!AC52</f>
        <v>1.9E-2</v>
      </c>
      <c r="H69" s="274"/>
    </row>
    <row r="70" spans="1:9" x14ac:dyDescent="0.3">
      <c r="A70" s="13" t="s">
        <v>200</v>
      </c>
      <c r="B70" s="16">
        <f>'Ref. ACS-5-YR'!H53</f>
        <v>748</v>
      </c>
      <c r="C70" s="53">
        <f>'Ref. ACS-5-YR'!I53</f>
        <v>8.1782598237519401E-3</v>
      </c>
      <c r="D70" s="16">
        <f>'Ref. ACS-5-YR'!R53</f>
        <v>9270</v>
      </c>
      <c r="E70" s="53">
        <f>'Ref. ACS-5-YR'!S53</f>
        <v>1.2333441988251963E-2</v>
      </c>
      <c r="F70" s="16">
        <f>'Ref. ACS-5-YR'!AB53</f>
        <v>524400</v>
      </c>
      <c r="G70" s="53">
        <f>'Ref. ACS-5-YR'!AC53</f>
        <v>1.2999999999999999E-2</v>
      </c>
      <c r="H70" s="274"/>
    </row>
    <row r="71" spans="1:9" x14ac:dyDescent="0.3">
      <c r="A71" s="13" t="s">
        <v>201</v>
      </c>
      <c r="B71" s="16">
        <f>'Ref. ACS-5-YR'!H54</f>
        <v>506</v>
      </c>
      <c r="C71" s="53">
        <f>'Ref. ACS-5-YR'!I54</f>
        <v>5.5323522337145485E-3</v>
      </c>
      <c r="D71" s="16">
        <f>'Ref. ACS-5-YR'!R54</f>
        <v>6011</v>
      </c>
      <c r="E71" s="53">
        <f>'Ref. ACS-5-YR'!S54</f>
        <v>7.9974455006885173E-3</v>
      </c>
      <c r="F71" s="16">
        <f>'Ref. ACS-5-YR'!AB54</f>
        <v>378825</v>
      </c>
      <c r="G71" s="53">
        <f>'Ref. ACS-5-YR'!AC54</f>
        <v>0.01</v>
      </c>
      <c r="H71" s="274"/>
    </row>
    <row r="72" spans="1:9" x14ac:dyDescent="0.3">
      <c r="A72" s="13" t="s">
        <v>202</v>
      </c>
      <c r="B72" s="16">
        <f>'Ref. ACS-5-YR'!H55</f>
        <v>584</v>
      </c>
      <c r="C72" s="53">
        <f>'Ref. ACS-5-YR'!I55</f>
        <v>6.3851654238918894E-3</v>
      </c>
      <c r="D72" s="16">
        <f>'Ref. ACS-5-YR'!R55</f>
        <v>7911</v>
      </c>
      <c r="E72" s="53">
        <f>'Ref. ACS-5-YR'!S55</f>
        <v>1.0525335444343181E-2</v>
      </c>
      <c r="F72" s="16">
        <f>'Ref. ACS-5-YR'!AB55</f>
        <v>481420</v>
      </c>
      <c r="G72" s="53">
        <f>'Ref. ACS-5-YR'!AC55</f>
        <v>1.2E-2</v>
      </c>
      <c r="H72" s="274"/>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Tracy</v>
      </c>
      <c r="C76" s="51" t="str">
        <f>B3</f>
        <v>City of Tracy</v>
      </c>
      <c r="D76" s="51" t="str">
        <f>B4</f>
        <v>San Joaquin County</v>
      </c>
      <c r="E76" s="51" t="str">
        <f>B4</f>
        <v>San Joaquin County</v>
      </c>
      <c r="F76" s="51" t="s">
        <v>171</v>
      </c>
      <c r="G76" s="51" t="s">
        <v>171</v>
      </c>
      <c r="H76" s="273"/>
      <c r="I76" s="37"/>
    </row>
    <row r="77" spans="1:9" x14ac:dyDescent="0.3">
      <c r="A77" s="13" t="s">
        <v>178</v>
      </c>
      <c r="B77" s="16">
        <f>B24</f>
        <v>91462</v>
      </c>
      <c r="C77" s="53"/>
      <c r="D77" s="16">
        <f>D24</f>
        <v>751615</v>
      </c>
      <c r="E77" s="53"/>
      <c r="F77" s="16">
        <f>F24</f>
        <v>39346023</v>
      </c>
      <c r="G77" s="53"/>
      <c r="H77" s="274"/>
      <c r="I77" s="37"/>
    </row>
    <row r="78" spans="1:9" x14ac:dyDescent="0.3">
      <c r="A78" s="13" t="s">
        <v>207</v>
      </c>
      <c r="B78" s="16">
        <f t="shared" ref="B78" si="1">SUM(B26,B50)</f>
        <v>5816</v>
      </c>
      <c r="C78" s="53">
        <f>SUM(C26,C50)</f>
        <v>6.358925018040279E-2</v>
      </c>
      <c r="D78" s="16">
        <f t="shared" ref="D78:G78" si="2">SUM(D26,D50)</f>
        <v>52370</v>
      </c>
      <c r="E78" s="53">
        <f t="shared" si="2"/>
        <v>6.9676629657470915E-2</v>
      </c>
      <c r="F78" s="16">
        <f t="shared" si="2"/>
        <v>2409082</v>
      </c>
      <c r="G78" s="53">
        <f t="shared" si="2"/>
        <v>6.0999999999999999E-2</v>
      </c>
      <c r="H78" s="274"/>
      <c r="I78" s="37"/>
    </row>
    <row r="79" spans="1:9" x14ac:dyDescent="0.3">
      <c r="A79" s="13" t="s">
        <v>208</v>
      </c>
      <c r="B79" s="16">
        <f>SUM(B27:B29,B51:B53)</f>
        <v>19711</v>
      </c>
      <c r="C79" s="53">
        <f t="shared" ref="C79:G79" si="3">SUM(C27:C29,C51:C53)</f>
        <v>0.21551026655878947</v>
      </c>
      <c r="D79" s="16">
        <f t="shared" si="3"/>
        <v>151300</v>
      </c>
      <c r="E79" s="53">
        <f t="shared" si="3"/>
        <v>0.20129986761839505</v>
      </c>
      <c r="F79" s="16">
        <f t="shared" si="3"/>
        <v>6547559</v>
      </c>
      <c r="G79" s="53">
        <f t="shared" si="3"/>
        <v>0.16700000000000001</v>
      </c>
      <c r="H79" s="274"/>
      <c r="I79" s="37"/>
    </row>
    <row r="80" spans="1:9" x14ac:dyDescent="0.3">
      <c r="A80" s="13" t="s">
        <v>209</v>
      </c>
      <c r="B80" s="16">
        <f>SUM(B30:B33,B54:B57)</f>
        <v>8804</v>
      </c>
      <c r="C80" s="53">
        <f t="shared" ref="C80:G80" si="4">SUM(C30:C33,C54:C57)</f>
        <v>9.6258555465657869E-2</v>
      </c>
      <c r="D80" s="16">
        <f t="shared" si="4"/>
        <v>72485</v>
      </c>
      <c r="E80" s="53">
        <f t="shared" si="4"/>
        <v>9.6439001350425407E-2</v>
      </c>
      <c r="F80" s="16">
        <f t="shared" si="4"/>
        <v>3724239</v>
      </c>
      <c r="G80" s="53">
        <f t="shared" si="4"/>
        <v>9.5000000000000015E-2</v>
      </c>
      <c r="H80" s="274"/>
      <c r="I80" s="37"/>
    </row>
    <row r="81" spans="1:9" x14ac:dyDescent="0.3">
      <c r="A81" s="13" t="s">
        <v>210</v>
      </c>
      <c r="B81" s="16">
        <f>SUM(B34:B35,B58:B59)</f>
        <v>12489</v>
      </c>
      <c r="C81" s="53">
        <f t="shared" ref="C81:G81" si="5">SUM(C34:C35,C58:C59)</f>
        <v>0.13654851195031817</v>
      </c>
      <c r="D81" s="16">
        <f t="shared" si="5"/>
        <v>105366</v>
      </c>
      <c r="E81" s="53">
        <f t="shared" si="5"/>
        <v>0.14018613252795648</v>
      </c>
      <c r="F81" s="16">
        <f t="shared" si="5"/>
        <v>6007913</v>
      </c>
      <c r="G81" s="53">
        <f t="shared" si="5"/>
        <v>0.153</v>
      </c>
      <c r="H81" s="274"/>
      <c r="I81" s="37"/>
    </row>
    <row r="82" spans="1:9" x14ac:dyDescent="0.3">
      <c r="A82" s="13" t="s">
        <v>211</v>
      </c>
      <c r="B82" s="16">
        <f>SUM(B36:B37,B60:B61)</f>
        <v>12373</v>
      </c>
      <c r="C82" s="53">
        <f t="shared" ref="C82:G82" si="6">SUM(C36:C37,C60:C61)</f>
        <v>0.13528022566749032</v>
      </c>
      <c r="D82" s="16">
        <f t="shared" si="6"/>
        <v>98160</v>
      </c>
      <c r="E82" s="53">
        <f t="shared" si="6"/>
        <v>0.1305987772995483</v>
      </c>
      <c r="F82" s="16">
        <f t="shared" si="6"/>
        <v>5233903</v>
      </c>
      <c r="G82" s="53">
        <f t="shared" si="6"/>
        <v>0.13300000000000001</v>
      </c>
      <c r="H82" s="274"/>
      <c r="I82" s="37"/>
    </row>
    <row r="83" spans="1:9" x14ac:dyDescent="0.3">
      <c r="A83" s="13" t="s">
        <v>212</v>
      </c>
      <c r="B83" s="16">
        <f>SUM(B38:B39,B62:B63)</f>
        <v>13996</v>
      </c>
      <c r="C83" s="53">
        <f t="shared" ref="C83:G83" si="7">SUM(C38:C39,C62:C63)</f>
        <v>0.15302530012464194</v>
      </c>
      <c r="D83" s="16">
        <f t="shared" si="7"/>
        <v>91877</v>
      </c>
      <c r="E83" s="53">
        <f t="shared" si="7"/>
        <v>0.12223944439639975</v>
      </c>
      <c r="F83" s="16">
        <f t="shared" si="7"/>
        <v>5039155</v>
      </c>
      <c r="G83" s="53">
        <f t="shared" si="7"/>
        <v>0.128</v>
      </c>
      <c r="H83" s="274"/>
      <c r="I83" s="37"/>
    </row>
    <row r="84" spans="1:9" x14ac:dyDescent="0.3">
      <c r="A84" s="13" t="s">
        <v>213</v>
      </c>
      <c r="B84" s="16">
        <f>SUM(B40:B42,B64:B66)</f>
        <v>9835</v>
      </c>
      <c r="C84" s="53">
        <f t="shared" ref="C84:G84" si="8">SUM(C40:C42,C64:C66)</f>
        <v>0.10753099647941222</v>
      </c>
      <c r="D84" s="16">
        <f t="shared" si="8"/>
        <v>84108</v>
      </c>
      <c r="E84" s="53">
        <f t="shared" si="8"/>
        <v>0.11190303546363498</v>
      </c>
      <c r="F84" s="16">
        <f t="shared" si="8"/>
        <v>4739675</v>
      </c>
      <c r="G84" s="53">
        <f t="shared" si="8"/>
        <v>0.121</v>
      </c>
      <c r="H84" s="274"/>
      <c r="I84" s="37"/>
    </row>
    <row r="85" spans="1:9" x14ac:dyDescent="0.3">
      <c r="A85" s="13" t="s">
        <v>214</v>
      </c>
      <c r="B85" s="16">
        <f>SUM(B43:B45,B67:B69)</f>
        <v>5023</v>
      </c>
      <c r="C85" s="53">
        <f t="shared" ref="C85:G85" si="9">SUM(C43:C45,C67:C69)</f>
        <v>5.4918982746933152E-2</v>
      </c>
      <c r="D85" s="16">
        <f t="shared" si="9"/>
        <v>56655</v>
      </c>
      <c r="E85" s="53">
        <f t="shared" si="9"/>
        <v>7.5377686714607872E-2</v>
      </c>
      <c r="F85" s="16">
        <f t="shared" si="9"/>
        <v>3270380</v>
      </c>
      <c r="G85" s="53">
        <f t="shared" si="9"/>
        <v>8.3000000000000004E-2</v>
      </c>
      <c r="H85" s="274"/>
      <c r="I85" s="37"/>
    </row>
    <row r="86" spans="1:9" x14ac:dyDescent="0.3">
      <c r="A86" s="13" t="s">
        <v>215</v>
      </c>
      <c r="B86" s="16">
        <f>SUM(B46:B47,B70:B71)</f>
        <v>2232</v>
      </c>
      <c r="C86" s="53">
        <f t="shared" ref="C86:G86" si="10">SUM(C46:C47,C70:C71)</f>
        <v>2.4403577441997771E-2</v>
      </c>
      <c r="D86" s="16">
        <f t="shared" si="10"/>
        <v>26812</v>
      </c>
      <c r="E86" s="53">
        <f t="shared" si="10"/>
        <v>3.5672518510141499E-2</v>
      </c>
      <c r="F86" s="16">
        <f t="shared" si="10"/>
        <v>1609373</v>
      </c>
      <c r="G86" s="53">
        <f t="shared" si="10"/>
        <v>4.1000000000000002E-2</v>
      </c>
      <c r="H86" s="274"/>
    </row>
    <row r="87" spans="1:9" x14ac:dyDescent="0.3">
      <c r="A87" s="13" t="s">
        <v>216</v>
      </c>
      <c r="B87" s="16">
        <f>SUM(B48,B72)</f>
        <v>1183</v>
      </c>
      <c r="C87" s="53">
        <f t="shared" ref="C87:G87" si="11">SUM(C48,C72)</f>
        <v>1.2934333384356345E-2</v>
      </c>
      <c r="D87" s="16">
        <f t="shared" si="11"/>
        <v>12482</v>
      </c>
      <c r="E87" s="53">
        <f t="shared" si="11"/>
        <v>1.660690646141974E-2</v>
      </c>
      <c r="F87" s="16">
        <f t="shared" si="11"/>
        <v>764744</v>
      </c>
      <c r="G87" s="53">
        <f t="shared" si="11"/>
        <v>1.9E-2</v>
      </c>
      <c r="H87" s="274"/>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Tracy</v>
      </c>
      <c r="C92" s="51" t="s">
        <v>177</v>
      </c>
      <c r="D92" s="51" t="str">
        <f>B4</f>
        <v>San Joaquin County</v>
      </c>
      <c r="E92" s="51" t="s">
        <v>177</v>
      </c>
      <c r="F92" s="51" t="s">
        <v>171</v>
      </c>
      <c r="G92" s="51" t="s">
        <v>177</v>
      </c>
      <c r="H92" s="273"/>
      <c r="I92" s="37"/>
    </row>
    <row r="93" spans="1:9" x14ac:dyDescent="0.3">
      <c r="A93" s="13" t="s">
        <v>178</v>
      </c>
      <c r="B93" s="16">
        <f>B8</f>
        <v>91462</v>
      </c>
      <c r="C93" s="55"/>
      <c r="D93" s="16">
        <f>D8</f>
        <v>751615</v>
      </c>
      <c r="E93" s="55"/>
      <c r="F93" s="16">
        <f>F8</f>
        <v>39346023</v>
      </c>
      <c r="G93" s="55"/>
      <c r="H93" s="274"/>
      <c r="I93" s="37"/>
    </row>
    <row r="94" spans="1:9" x14ac:dyDescent="0.3">
      <c r="A94" s="13" t="s">
        <v>218</v>
      </c>
      <c r="B94" s="16">
        <f>'Ref. ACS-5-YR'!H70</f>
        <v>46339</v>
      </c>
      <c r="C94" s="55">
        <f>'Ref. ACS-5-YR'!I70</f>
        <v>0.50664756948240797</v>
      </c>
      <c r="D94" s="16">
        <f>'Ref. ACS-5-YR'!R70</f>
        <v>387165</v>
      </c>
      <c r="E94" s="55">
        <f>'Ref. ACS-5-YR'!S70</f>
        <v>0.51511079475529364</v>
      </c>
      <c r="F94" s="16">
        <f>'Ref. ACS-5-YR'!AB70</f>
        <v>22053721</v>
      </c>
      <c r="G94" s="55">
        <f>'Ref. ACS-5-YR'!AC70</f>
        <v>0.56100000000000005</v>
      </c>
      <c r="H94" s="274"/>
      <c r="I94" s="37"/>
    </row>
    <row r="95" spans="1:9" x14ac:dyDescent="0.3">
      <c r="A95" s="13" t="s">
        <v>219</v>
      </c>
      <c r="B95" s="16">
        <f>'Ref. ACS-5-YR'!H71</f>
        <v>4814</v>
      </c>
      <c r="C95" s="55">
        <f>'Ref. ACS-5-YR'!I71</f>
        <v>5.2633880737355407E-2</v>
      </c>
      <c r="D95" s="16">
        <f>'Ref. ACS-5-YR'!R71</f>
        <v>53116</v>
      </c>
      <c r="E95" s="55">
        <f>'Ref. ACS-5-YR'!S71</f>
        <v>7.066915907745322E-2</v>
      </c>
      <c r="F95" s="16">
        <f>'Ref. ACS-5-YR'!AB71</f>
        <v>2250962</v>
      </c>
      <c r="G95" s="55">
        <f>'Ref. ACS-5-YR'!AC71</f>
        <v>5.7000000000000002E-2</v>
      </c>
      <c r="H95" s="274"/>
      <c r="I95" s="37"/>
    </row>
    <row r="96" spans="1:9" x14ac:dyDescent="0.3">
      <c r="A96" s="13" t="s">
        <v>220</v>
      </c>
      <c r="B96" s="16">
        <f>'Ref. ACS-5-YR'!H72</f>
        <v>395</v>
      </c>
      <c r="C96" s="55">
        <f>'Ref. ACS-5-YR'!I72</f>
        <v>4.3187334630775624E-3</v>
      </c>
      <c r="D96" s="16">
        <f>'Ref. ACS-5-YR'!R72</f>
        <v>4695</v>
      </c>
      <c r="E96" s="55">
        <f>'Ref. ACS-5-YR'!S72</f>
        <v>6.2465490976098131E-3</v>
      </c>
      <c r="F96" s="16">
        <f>'Ref. ACS-5-YR'!AB72</f>
        <v>311629</v>
      </c>
      <c r="G96" s="55">
        <f>'Ref. ACS-5-YR'!AC72</f>
        <v>8.0000000000000002E-3</v>
      </c>
      <c r="H96" s="274"/>
      <c r="I96" s="37"/>
    </row>
    <row r="97" spans="1:9" x14ac:dyDescent="0.3">
      <c r="A97" s="13" t="s">
        <v>221</v>
      </c>
      <c r="B97" s="16">
        <f>'Ref. ACS-5-YR'!H73</f>
        <v>16090</v>
      </c>
      <c r="C97" s="55">
        <f>'Ref. ACS-5-YR'!I73</f>
        <v>0.1759200542301721</v>
      </c>
      <c r="D97" s="16">
        <f>'Ref. ACS-5-YR'!R73</f>
        <v>119446</v>
      </c>
      <c r="E97" s="55">
        <f>'Ref. ACS-5-YR'!S73</f>
        <v>0.15891912747882891</v>
      </c>
      <c r="F97" s="16">
        <f>'Ref. ACS-5-YR'!AB73</f>
        <v>5834312</v>
      </c>
      <c r="G97" s="55">
        <f>'Ref. ACS-5-YR'!AC73</f>
        <v>0.14799999999999999</v>
      </c>
      <c r="H97" s="274"/>
      <c r="I97" s="37"/>
    </row>
    <row r="98" spans="1:9" x14ac:dyDescent="0.3">
      <c r="A98" s="13" t="s">
        <v>222</v>
      </c>
      <c r="B98" s="16">
        <f>'Ref. ACS-5-YR'!H74</f>
        <v>1126</v>
      </c>
      <c r="C98" s="55">
        <f>'Ref. ACS-5-YR'!I74</f>
        <v>1.2311123745380596E-2</v>
      </c>
      <c r="D98" s="16">
        <f>'Ref. ACS-5-YR'!R74</f>
        <v>4597</v>
      </c>
      <c r="E98" s="55">
        <f>'Ref. ACS-5-YR'!S74</f>
        <v>6.1161631952528885E-3</v>
      </c>
      <c r="F98" s="16">
        <f>'Ref. ACS-5-YR'!AB74</f>
        <v>149636</v>
      </c>
      <c r="G98" s="55">
        <f>'Ref. ACS-5-YR'!AC74</f>
        <v>4.0000000000000001E-3</v>
      </c>
      <c r="H98" s="274"/>
      <c r="I98" s="37"/>
    </row>
    <row r="99" spans="1:9" x14ac:dyDescent="0.3">
      <c r="A99" s="13" t="s">
        <v>223</v>
      </c>
      <c r="B99" s="16">
        <f>'Ref. ACS-5-YR'!H75</f>
        <v>10741</v>
      </c>
      <c r="C99" s="55">
        <f>'Ref. ACS-5-YR'!I75</f>
        <v>0.11743674968839518</v>
      </c>
      <c r="D99" s="16">
        <f>'Ref. ACS-5-YR'!R75</f>
        <v>76400</v>
      </c>
      <c r="E99" s="55">
        <f>'Ref. ACS-5-YR'!S75</f>
        <v>0.10164778510274543</v>
      </c>
      <c r="F99" s="16">
        <f>'Ref. ACS-5-YR'!AB75</f>
        <v>5623747</v>
      </c>
      <c r="G99" s="55">
        <f>'Ref. ACS-5-YR'!AC75</f>
        <v>0.14299999999999999</v>
      </c>
      <c r="H99" s="274"/>
      <c r="I99" s="37"/>
    </row>
    <row r="100" spans="1:9" x14ac:dyDescent="0.3">
      <c r="A100" s="13" t="s">
        <v>224</v>
      </c>
      <c r="B100" s="16">
        <f>'Ref. ACS-5-YR'!H76</f>
        <v>11957</v>
      </c>
      <c r="C100" s="55">
        <f>'Ref. ACS-5-YR'!I76</f>
        <v>0.13073188865321117</v>
      </c>
      <c r="D100" s="16">
        <f>'Ref. ACS-5-YR'!R76</f>
        <v>106196</v>
      </c>
      <c r="E100" s="55">
        <f>'Ref. ACS-5-YR'!S76</f>
        <v>0.14129042129281613</v>
      </c>
      <c r="F100" s="16">
        <f>'Ref. ACS-5-YR'!AB76</f>
        <v>3122016</v>
      </c>
      <c r="G100" s="55">
        <f>'Ref. ACS-5-YR'!AC76</f>
        <v>7.9000000000000001E-2</v>
      </c>
      <c r="H100" s="274"/>
      <c r="I100" s="37" t="str">
        <f>A88</f>
        <v>Source: U.S. Census Bureau, ACS16-20 (5-year Estimates), Table B01001.</v>
      </c>
    </row>
    <row r="101" spans="1:9" ht="28.8" x14ac:dyDescent="0.3">
      <c r="A101" s="13" t="s">
        <v>225</v>
      </c>
      <c r="B101" s="16">
        <f>'Ref. ACS-5-YR'!H77</f>
        <v>5332</v>
      </c>
      <c r="C101" s="55">
        <f>'Ref. ACS-5-YR'!I77</f>
        <v>5.8297435000328003E-2</v>
      </c>
      <c r="D101" s="16">
        <f>'Ref. ACS-5-YR'!R77</f>
        <v>33923</v>
      </c>
      <c r="E101" s="55">
        <f>'Ref. ACS-5-YR'!S77</f>
        <v>4.5133479241366924E-2</v>
      </c>
      <c r="F101" s="16">
        <f>'Ref. ACS-5-YR'!AB77</f>
        <v>1472235</v>
      </c>
      <c r="G101" s="55">
        <f>'Ref. ACS-5-YR'!AC77</f>
        <v>3.6999999999999998E-2</v>
      </c>
      <c r="H101" s="274"/>
      <c r="I101" s="37" t="s">
        <v>226</v>
      </c>
    </row>
    <row r="102" spans="1:9" x14ac:dyDescent="0.3">
      <c r="A102" s="13" t="s">
        <v>227</v>
      </c>
      <c r="B102" s="16">
        <f>'Ref. ACS-5-YR'!H78</f>
        <v>6625</v>
      </c>
      <c r="C102" s="55">
        <f>'Ref. ACS-5-YR'!I78</f>
        <v>7.243445365288316E-2</v>
      </c>
      <c r="D102" s="16">
        <f>'Ref. ACS-5-YR'!R78</f>
        <v>72273</v>
      </c>
      <c r="E102" s="55">
        <f>'Ref. ACS-5-YR'!S78</f>
        <v>9.6156942051449215E-2</v>
      </c>
      <c r="F102" s="16">
        <f>'Ref. ACS-5-YR'!AB78</f>
        <v>1649781</v>
      </c>
      <c r="G102" s="55">
        <f>'Ref. ACS-5-YR'!AC78</f>
        <v>4.2000000000000003E-2</v>
      </c>
      <c r="H102" s="274"/>
      <c r="I102" s="37"/>
    </row>
    <row r="103" spans="1:9" x14ac:dyDescent="0.3">
      <c r="A103" s="47" t="s">
        <v>228</v>
      </c>
      <c r="I103" s="37"/>
    </row>
    <row r="104" spans="1:9" x14ac:dyDescent="0.3">
      <c r="I104" s="37"/>
    </row>
    <row r="105" spans="1:9" x14ac:dyDescent="0.3">
      <c r="A105" s="1" t="s">
        <v>229</v>
      </c>
      <c r="I105" s="37"/>
    </row>
    <row r="106" spans="1:9" ht="28.8" x14ac:dyDescent="0.3">
      <c r="A106" s="56"/>
      <c r="B106" s="306" t="str">
        <f>B3</f>
        <v>City of Tracy</v>
      </c>
      <c r="C106" s="51" t="s">
        <v>177</v>
      </c>
      <c r="D106" s="51" t="str">
        <f>B4</f>
        <v>San Joaquin County</v>
      </c>
      <c r="E106" s="51" t="s">
        <v>177</v>
      </c>
      <c r="F106" s="51" t="s">
        <v>171</v>
      </c>
      <c r="G106" s="51" t="s">
        <v>177</v>
      </c>
      <c r="I106" s="37"/>
    </row>
    <row r="107" spans="1:9" x14ac:dyDescent="0.3">
      <c r="A107" s="13" t="s">
        <v>178</v>
      </c>
      <c r="B107" s="16">
        <f>B8</f>
        <v>91462</v>
      </c>
      <c r="C107" s="55"/>
      <c r="D107" s="16">
        <f>'Ref. ACS-5-YR'!R82</f>
        <v>751615</v>
      </c>
      <c r="E107" s="55"/>
      <c r="F107" s="16">
        <f>'Ref. ACS-5-YR'!AB82</f>
        <v>39346023</v>
      </c>
      <c r="G107" s="55" t="str">
        <f>'Ref. ACS-5-YR'!AC82</f>
        <v xml:space="preserve"> </v>
      </c>
      <c r="I107" s="37"/>
    </row>
    <row r="108" spans="1:9" x14ac:dyDescent="0.3">
      <c r="A108" s="13" t="s">
        <v>230</v>
      </c>
      <c r="B108" s="16">
        <f>'Ref. ACS-5-YR'!H83</f>
        <v>53001</v>
      </c>
      <c r="C108" s="55">
        <f>'Ref. ACS-5-YR'!I83</f>
        <v>0.57948656272550347</v>
      </c>
      <c r="D108" s="16">
        <f>'Ref. ACS-5-YR'!R83</f>
        <v>438230</v>
      </c>
      <c r="E108" s="55">
        <f>'Ref. ACS-5-YR'!S83</f>
        <v>0.58305116316199113</v>
      </c>
      <c r="F108" s="16">
        <f>'Ref. ACS-5-YR'!AB83</f>
        <v>23965094</v>
      </c>
      <c r="G108" s="55">
        <f>'Ref. ACS-5-YR'!AC83</f>
        <v>0.60899999999999999</v>
      </c>
      <c r="I108" s="37"/>
    </row>
    <row r="109" spans="1:9" x14ac:dyDescent="0.3">
      <c r="A109" s="13" t="s">
        <v>231</v>
      </c>
      <c r="B109" s="16">
        <f>'Ref. ACS-5-YR'!H84</f>
        <v>26361</v>
      </c>
      <c r="C109" s="55">
        <f>'Ref. ACS-5-YR'!I84</f>
        <v>0.28821805777262688</v>
      </c>
      <c r="D109" s="16">
        <f>'Ref. ACS-5-YR'!R84</f>
        <v>230857</v>
      </c>
      <c r="E109" s="55">
        <f>'Ref. ACS-5-YR'!S84</f>
        <v>0.3071479414327814</v>
      </c>
      <c r="F109" s="16">
        <f>'Ref. ACS-5-YR'!AB84</f>
        <v>14365145</v>
      </c>
      <c r="G109" s="55">
        <f>'Ref. ACS-5-YR'!AC84</f>
        <v>0.36499999999999999</v>
      </c>
      <c r="I109" s="37"/>
    </row>
    <row r="110" spans="1:9" x14ac:dyDescent="0.3">
      <c r="A110" s="13" t="s">
        <v>232</v>
      </c>
      <c r="B110" s="16">
        <f>'Ref. ACS-5-YR'!H85</f>
        <v>4645</v>
      </c>
      <c r="C110" s="55">
        <f>'Ref. ACS-5-YR'!I85</f>
        <v>5.0786118825304497E-2</v>
      </c>
      <c r="D110" s="16">
        <f>'Ref. ACS-5-YR'!R85</f>
        <v>50920</v>
      </c>
      <c r="E110" s="55">
        <f>'Ref. ACS-5-YR'!S85</f>
        <v>6.7747450489944988E-2</v>
      </c>
      <c r="F110" s="16">
        <f>'Ref. ACS-5-YR'!AB85</f>
        <v>2142371</v>
      </c>
      <c r="G110" s="55">
        <f>'Ref. ACS-5-YR'!AC85</f>
        <v>5.3999999999999999E-2</v>
      </c>
      <c r="I110" s="37"/>
    </row>
    <row r="111" spans="1:9" x14ac:dyDescent="0.3">
      <c r="A111" s="13" t="s">
        <v>233</v>
      </c>
      <c r="B111" s="16">
        <f>'Ref. ACS-5-YR'!H86</f>
        <v>92</v>
      </c>
      <c r="C111" s="55">
        <f>'Ref. ACS-5-YR'!I86</f>
        <v>1.0058822243117361E-3</v>
      </c>
      <c r="D111" s="16">
        <f>'Ref. ACS-5-YR'!R86</f>
        <v>1447</v>
      </c>
      <c r="E111" s="55">
        <f>'Ref. ACS-5-YR'!S86</f>
        <v>1.9251877623517359E-3</v>
      </c>
      <c r="F111" s="16">
        <f>'Ref. ACS-5-YR'!AB86</f>
        <v>131724</v>
      </c>
      <c r="G111" s="55">
        <f>'Ref. ACS-5-YR'!AC86</f>
        <v>3.0000000000000001E-3</v>
      </c>
      <c r="I111" s="37"/>
    </row>
    <row r="112" spans="1:9" x14ac:dyDescent="0.3">
      <c r="A112" s="13" t="s">
        <v>234</v>
      </c>
      <c r="B112" s="16">
        <f>'Ref. ACS-5-YR'!H87</f>
        <v>15749</v>
      </c>
      <c r="C112" s="55">
        <f>'Ref. ACS-5-YR'!I87</f>
        <v>0.17219172989875578</v>
      </c>
      <c r="D112" s="16">
        <f>'Ref. ACS-5-YR'!R87</f>
        <v>116618</v>
      </c>
      <c r="E112" s="55">
        <f>'Ref. ACS-5-YR'!S87</f>
        <v>0.15515656286795768</v>
      </c>
      <c r="F112" s="16">
        <f>'Ref. ACS-5-YR'!AB87</f>
        <v>5743983</v>
      </c>
      <c r="G112" s="55">
        <f>'Ref. ACS-5-YR'!AC87</f>
        <v>0.14599999999999999</v>
      </c>
      <c r="I112" s="37"/>
    </row>
    <row r="113" spans="1:9" x14ac:dyDescent="0.3">
      <c r="A113" s="13" t="s">
        <v>235</v>
      </c>
      <c r="B113" s="16">
        <f>'Ref. ACS-5-YR'!H88</f>
        <v>1033</v>
      </c>
      <c r="C113" s="55">
        <f>'Ref. ACS-5-YR'!I88</f>
        <v>1.1294308018630688E-2</v>
      </c>
      <c r="D113" s="16">
        <f>'Ref. ACS-5-YR'!R88</f>
        <v>4228</v>
      </c>
      <c r="E113" s="55">
        <f>'Ref. ACS-5-YR'!S88</f>
        <v>5.6252203588273248E-3</v>
      </c>
      <c r="F113" s="16">
        <f>'Ref. ACS-5-YR'!AB88</f>
        <v>135524</v>
      </c>
      <c r="G113" s="55">
        <f>'Ref. ACS-5-YR'!AC88</f>
        <v>3.0000000000000001E-3</v>
      </c>
      <c r="I113" s="37"/>
    </row>
    <row r="114" spans="1:9" x14ac:dyDescent="0.3">
      <c r="A114" s="13" t="s">
        <v>236</v>
      </c>
      <c r="B114" s="16">
        <f>'Ref. ACS-5-YR'!H89</f>
        <v>150</v>
      </c>
      <c r="C114" s="55">
        <f>'Ref. ACS-5-YR'!I89</f>
        <v>1.6400253657256566E-3</v>
      </c>
      <c r="D114" s="16">
        <f>'Ref. ACS-5-YR'!R89</f>
        <v>2043</v>
      </c>
      <c r="E114" s="55">
        <f>'Ref. ACS-5-YR'!S89</f>
        <v>2.7181469236244619E-3</v>
      </c>
      <c r="F114" s="16">
        <f>'Ref. ACS-5-YR'!AB89</f>
        <v>124148</v>
      </c>
      <c r="G114" s="55">
        <f>'Ref. ACS-5-YR'!AC89</f>
        <v>3.0000000000000001E-3</v>
      </c>
      <c r="I114" s="37"/>
    </row>
    <row r="115" spans="1:9" x14ac:dyDescent="0.3">
      <c r="A115" s="13" t="s">
        <v>237</v>
      </c>
      <c r="B115" s="16">
        <f>'Ref. ACS-5-YR'!H90</f>
        <v>4971</v>
      </c>
      <c r="C115" s="55">
        <f>'Ref. ACS-5-YR'!I90</f>
        <v>5.4350440620148259E-2</v>
      </c>
      <c r="D115" s="16">
        <f>'Ref. ACS-5-YR'!R90</f>
        <v>32117</v>
      </c>
      <c r="E115" s="55">
        <f>'Ref. ACS-5-YR'!S90</f>
        <v>4.2730653326503595E-2</v>
      </c>
      <c r="F115" s="16">
        <f>'Ref. ACS-5-YR'!AB90</f>
        <v>1322199</v>
      </c>
      <c r="G115" s="55">
        <f>'Ref. ACS-5-YR'!AC90</f>
        <v>3.4000000000000002E-2</v>
      </c>
      <c r="I115" s="37"/>
    </row>
    <row r="116" spans="1:9" x14ac:dyDescent="0.3">
      <c r="A116" s="13" t="s">
        <v>238</v>
      </c>
      <c r="B116" s="16">
        <f>'Ref. ACS-5-YR'!H91</f>
        <v>391</v>
      </c>
      <c r="C116" s="55">
        <f>'Ref. ACS-5-YR'!I91</f>
        <v>4.2749994533248783E-3</v>
      </c>
      <c r="D116" s="16">
        <f>'Ref. ACS-5-YR'!R91</f>
        <v>2918</v>
      </c>
      <c r="E116" s="55">
        <f>'Ref. ACS-5-YR'!S91</f>
        <v>3.8823067660970043E-3</v>
      </c>
      <c r="F116" s="16">
        <f>'Ref. ACS-5-YR'!AB91</f>
        <v>98006</v>
      </c>
      <c r="G116" s="55">
        <f>'Ref. ACS-5-YR'!AC91</f>
        <v>2E-3</v>
      </c>
      <c r="I116" s="37"/>
    </row>
    <row r="117" spans="1:9" x14ac:dyDescent="0.3">
      <c r="A117" s="13" t="s">
        <v>239</v>
      </c>
      <c r="B117" s="16">
        <f>'Ref. ACS-5-YR'!H92</f>
        <v>4580</v>
      </c>
      <c r="C117" s="55">
        <f>'Ref. ACS-5-YR'!I92</f>
        <v>5.007544116682338E-2</v>
      </c>
      <c r="D117" s="16">
        <f>'Ref. ACS-5-YR'!R92</f>
        <v>29199</v>
      </c>
      <c r="E117" s="55">
        <f>'Ref. ACS-5-YR'!S92</f>
        <v>3.8848346560406588E-2</v>
      </c>
      <c r="F117" s="16">
        <f>'Ref. ACS-5-YR'!AB92</f>
        <v>1224193</v>
      </c>
      <c r="G117" s="55">
        <f>'Ref. ACS-5-YR'!AC92</f>
        <v>3.1E-2</v>
      </c>
      <c r="I117" s="37"/>
    </row>
    <row r="118" spans="1:9" x14ac:dyDescent="0.3">
      <c r="A118" s="13" t="s">
        <v>240</v>
      </c>
      <c r="B118" s="16">
        <f>'Ref. ACS-5-YR'!H93</f>
        <v>38461</v>
      </c>
      <c r="C118" s="55">
        <f>'Ref. ACS-5-YR'!I93</f>
        <v>0.42051343727449653</v>
      </c>
      <c r="D118" s="16">
        <f>'Ref. ACS-5-YR'!R93</f>
        <v>313385</v>
      </c>
      <c r="E118" s="55">
        <f>'Ref. ACS-5-YR'!S93</f>
        <v>0.41694883683800882</v>
      </c>
      <c r="F118" s="16">
        <f>'Ref. ACS-5-YR'!AB93</f>
        <v>15380929</v>
      </c>
      <c r="G118" s="55">
        <f>'Ref. ACS-5-YR'!AC93</f>
        <v>0.39100000000000001</v>
      </c>
      <c r="I118" s="37"/>
    </row>
    <row r="119" spans="1:9" x14ac:dyDescent="0.3">
      <c r="A119" s="13" t="s">
        <v>231</v>
      </c>
      <c r="B119" s="16">
        <f>'Ref. ACS-5-YR'!H94</f>
        <v>19978</v>
      </c>
      <c r="C119" s="55">
        <f>'Ref. ACS-5-YR'!I94</f>
        <v>0.21842951170978112</v>
      </c>
      <c r="D119" s="16">
        <f>'Ref. ACS-5-YR'!R94</f>
        <v>156308</v>
      </c>
      <c r="E119" s="55">
        <f>'Ref. ACS-5-YR'!S94</f>
        <v>0.20796285332251219</v>
      </c>
      <c r="F119" s="16">
        <f>'Ref. ACS-5-YR'!AB94</f>
        <v>7688576</v>
      </c>
      <c r="G119" s="55">
        <f>'Ref. ACS-5-YR'!AC94</f>
        <v>0.19500000000000001</v>
      </c>
      <c r="I119" s="37"/>
    </row>
    <row r="120" spans="1:9" x14ac:dyDescent="0.3">
      <c r="A120" s="13" t="s">
        <v>232</v>
      </c>
      <c r="B120" s="16">
        <f>'Ref. ACS-5-YR'!H95</f>
        <v>169</v>
      </c>
      <c r="C120" s="55">
        <f>'Ref. ACS-5-YR'!I95</f>
        <v>1.8477619120509064E-3</v>
      </c>
      <c r="D120" s="16">
        <f>'Ref. ACS-5-YR'!R95</f>
        <v>2196</v>
      </c>
      <c r="E120" s="55">
        <f>'Ref. ACS-5-YR'!S95</f>
        <v>2.9217085875082325E-3</v>
      </c>
      <c r="F120" s="16">
        <f>'Ref. ACS-5-YR'!AB95</f>
        <v>108591</v>
      </c>
      <c r="G120" s="55">
        <f>'Ref. ACS-5-YR'!AC95</f>
        <v>3.0000000000000001E-3</v>
      </c>
      <c r="I120" s="37"/>
    </row>
    <row r="121" spans="1:9" x14ac:dyDescent="0.3">
      <c r="A121" s="13" t="s">
        <v>233</v>
      </c>
      <c r="B121" s="16">
        <f>'Ref. ACS-5-YR'!H96</f>
        <v>303</v>
      </c>
      <c r="C121" s="55">
        <f>'Ref. ACS-5-YR'!I96</f>
        <v>3.3128512387658265E-3</v>
      </c>
      <c r="D121" s="16">
        <f>'Ref. ACS-5-YR'!R96</f>
        <v>3248</v>
      </c>
      <c r="E121" s="55">
        <f>'Ref. ACS-5-YR'!S96</f>
        <v>4.3213613352580775E-3</v>
      </c>
      <c r="F121" s="16">
        <f>'Ref. ACS-5-YR'!AB96</f>
        <v>179905</v>
      </c>
      <c r="G121" s="55">
        <f>'Ref. ACS-5-YR'!AC96</f>
        <v>5.0000000000000001E-3</v>
      </c>
      <c r="I121" s="37"/>
    </row>
    <row r="122" spans="1:9" x14ac:dyDescent="0.3">
      <c r="A122" s="13" t="s">
        <v>234</v>
      </c>
      <c r="B122" s="16">
        <f>'Ref. ACS-5-YR'!H97</f>
        <v>341</v>
      </c>
      <c r="C122" s="55">
        <f>'Ref. ACS-5-YR'!I97</f>
        <v>3.7283243314163261E-3</v>
      </c>
      <c r="D122" s="16">
        <f>'Ref. ACS-5-YR'!R97</f>
        <v>2828</v>
      </c>
      <c r="E122" s="55">
        <f>'Ref. ACS-5-YR'!S97</f>
        <v>3.7625646108712572E-3</v>
      </c>
      <c r="F122" s="16">
        <f>'Ref. ACS-5-YR'!AB97</f>
        <v>90329</v>
      </c>
      <c r="G122" s="55">
        <f>'Ref. ACS-5-YR'!AC97</f>
        <v>2E-3</v>
      </c>
      <c r="I122" s="37"/>
    </row>
    <row r="123" spans="1:9" x14ac:dyDescent="0.3">
      <c r="A123" s="13" t="s">
        <v>235</v>
      </c>
      <c r="B123" s="16">
        <f>'Ref. ACS-5-YR'!H98</f>
        <v>93</v>
      </c>
      <c r="C123" s="55">
        <f>'Ref. ACS-5-YR'!I98</f>
        <v>1.0168157267499071E-3</v>
      </c>
      <c r="D123" s="16">
        <f>'Ref. ACS-5-YR'!R98</f>
        <v>369</v>
      </c>
      <c r="E123" s="55">
        <f>'Ref. ACS-5-YR'!S98</f>
        <v>4.9094283642556365E-4</v>
      </c>
      <c r="F123" s="16">
        <f>'Ref. ACS-5-YR'!AB98</f>
        <v>14112</v>
      </c>
      <c r="G123" s="55">
        <f>'Ref. ACS-5-YR'!AC98</f>
        <v>0</v>
      </c>
      <c r="I123" s="37"/>
    </row>
    <row r="124" spans="1:9" x14ac:dyDescent="0.3">
      <c r="A124" s="13" t="s">
        <v>236</v>
      </c>
      <c r="B124" s="16">
        <f>'Ref. ACS-5-YR'!H99</f>
        <v>10591</v>
      </c>
      <c r="C124" s="55">
        <f>'Ref. ACS-5-YR'!I99</f>
        <v>0.11579672432266952</v>
      </c>
      <c r="D124" s="16">
        <f>'Ref. ACS-5-YR'!R99</f>
        <v>74357</v>
      </c>
      <c r="E124" s="55">
        <f>'Ref. ACS-5-YR'!S99</f>
        <v>9.8929638179120954E-2</v>
      </c>
      <c r="F124" s="16">
        <f>'Ref. ACS-5-YR'!AB99</f>
        <v>5499599</v>
      </c>
      <c r="G124" s="55">
        <f>'Ref. ACS-5-YR'!AC99</f>
        <v>0.14000000000000001</v>
      </c>
      <c r="I124" s="37"/>
    </row>
    <row r="125" spans="1:9" x14ac:dyDescent="0.3">
      <c r="A125" s="13" t="s">
        <v>237</v>
      </c>
      <c r="B125" s="16">
        <f>'Ref. ACS-5-YR'!H100</f>
        <v>6986</v>
      </c>
      <c r="C125" s="55">
        <f>'Ref. ACS-5-YR'!I100</f>
        <v>7.6381448033062918E-2</v>
      </c>
      <c r="D125" s="16">
        <f>'Ref. ACS-5-YR'!R100</f>
        <v>74079</v>
      </c>
      <c r="E125" s="55">
        <f>'Ref. ACS-5-YR'!S100</f>
        <v>9.8559767966312536E-2</v>
      </c>
      <c r="F125" s="16">
        <f>'Ref. ACS-5-YR'!AB100</f>
        <v>1799817</v>
      </c>
      <c r="G125" s="55">
        <f>'Ref. ACS-5-YR'!AC100</f>
        <v>4.5999999999999999E-2</v>
      </c>
      <c r="I125" s="37"/>
    </row>
    <row r="126" spans="1:9" x14ac:dyDescent="0.3">
      <c r="A126" s="13" t="s">
        <v>238</v>
      </c>
      <c r="B126" s="16">
        <f>'Ref. ACS-5-YR'!H101</f>
        <v>4941</v>
      </c>
      <c r="C126" s="55">
        <f>'Ref. ACS-5-YR'!I101</f>
        <v>5.4022435547003124E-2</v>
      </c>
      <c r="D126" s="16">
        <f>'Ref. ACS-5-YR'!R101</f>
        <v>31005</v>
      </c>
      <c r="E126" s="55">
        <f>'Ref. ACS-5-YR'!S101</f>
        <v>4.1251172475269916E-2</v>
      </c>
      <c r="F126" s="16">
        <f>'Ref. ACS-5-YR'!AB101</f>
        <v>1374229</v>
      </c>
      <c r="G126" s="55">
        <f>'Ref. ACS-5-YR'!AC101</f>
        <v>3.5000000000000003E-2</v>
      </c>
      <c r="I126" s="37"/>
    </row>
    <row r="127" spans="1:9" x14ac:dyDescent="0.3">
      <c r="A127" s="13" t="s">
        <v>239</v>
      </c>
      <c r="B127" s="16">
        <f>'Ref. ACS-5-YR'!H102</f>
        <v>2045</v>
      </c>
      <c r="C127" s="55">
        <f>'Ref. ACS-5-YR'!I102</f>
        <v>2.2359012486059784E-2</v>
      </c>
      <c r="D127" s="16">
        <f>'Ref. ACS-5-YR'!R102</f>
        <v>43074</v>
      </c>
      <c r="E127" s="55">
        <f>'Ref. ACS-5-YR'!S102</f>
        <v>5.730859549104262E-2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70"/>
      <c r="I131" s="37"/>
    </row>
    <row r="132" spans="1:9" x14ac:dyDescent="0.3">
      <c r="A132" s="13" t="s">
        <v>178</v>
      </c>
      <c r="B132" s="16">
        <f>'Ref. DC-2000'!B18</f>
        <v>56929</v>
      </c>
      <c r="C132" s="55"/>
      <c r="D132" s="16">
        <f>'Ref. DC-2010'!B18</f>
        <v>82922</v>
      </c>
      <c r="E132" s="55"/>
      <c r="F132" s="16">
        <f>B107</f>
        <v>91462</v>
      </c>
      <c r="G132" s="55"/>
      <c r="H132" s="274"/>
      <c r="I132" s="37"/>
    </row>
    <row r="133" spans="1:9" x14ac:dyDescent="0.3">
      <c r="A133" s="13" t="s">
        <v>244</v>
      </c>
      <c r="B133" s="16">
        <f>'Ref. DC-2000'!B27</f>
        <v>15765</v>
      </c>
      <c r="C133" s="55">
        <f>B133/B132</f>
        <v>0.27692388764952836</v>
      </c>
      <c r="D133" s="16">
        <f>'Ref. DC-2010'!B27</f>
        <v>30557</v>
      </c>
      <c r="E133" s="55">
        <f>D133/D132</f>
        <v>0.36850293046477411</v>
      </c>
      <c r="F133" s="16">
        <f>B118</f>
        <v>38461</v>
      </c>
      <c r="G133" s="55">
        <f>C118</f>
        <v>0.42051343727449653</v>
      </c>
      <c r="H133" s="274"/>
      <c r="I133" s="37"/>
    </row>
    <row r="134" spans="1:9" x14ac:dyDescent="0.3">
      <c r="A134" s="13" t="s">
        <v>230</v>
      </c>
      <c r="B134" s="16">
        <f>'Ref. DC-2000'!B19</f>
        <v>41164</v>
      </c>
      <c r="C134" s="55">
        <f>B134/B132</f>
        <v>0.72307611235047164</v>
      </c>
      <c r="D134" s="16">
        <f>'Ref. DC-2010'!B19</f>
        <v>52365</v>
      </c>
      <c r="E134" s="55">
        <f>D134/D132</f>
        <v>0.63149706953522589</v>
      </c>
      <c r="F134" s="16">
        <f>B108</f>
        <v>53001</v>
      </c>
      <c r="G134" s="55">
        <f>C108</f>
        <v>0.57948656272550347</v>
      </c>
      <c r="H134" s="274"/>
      <c r="I134" s="37"/>
    </row>
    <row r="135" spans="1:9" x14ac:dyDescent="0.3">
      <c r="A135" s="13" t="s">
        <v>231</v>
      </c>
      <c r="B135" s="16">
        <f>'Ref. DC-2000'!B20</f>
        <v>30723</v>
      </c>
      <c r="C135" s="55">
        <f>B135/B132</f>
        <v>0.53967222329568409</v>
      </c>
      <c r="D135" s="16">
        <f>'Ref. DC-2010'!B20</f>
        <v>30005</v>
      </c>
      <c r="E135" s="55">
        <f>D135/D132</f>
        <v>0.36184607221244058</v>
      </c>
      <c r="F135" s="16">
        <f t="shared" ref="F135:F143" si="12">B109</f>
        <v>26361</v>
      </c>
      <c r="G135" s="55">
        <f t="shared" ref="G135:G143" si="13">C109</f>
        <v>0.28821805777262688</v>
      </c>
      <c r="H135" s="274"/>
      <c r="I135" s="37"/>
    </row>
    <row r="136" spans="1:9" x14ac:dyDescent="0.3">
      <c r="A136" s="13" t="s">
        <v>232</v>
      </c>
      <c r="B136" s="16">
        <f>'Ref. DC-2000'!B21</f>
        <v>2976</v>
      </c>
      <c r="C136" s="55">
        <f>B136/B132</f>
        <v>5.2275641588645505E-2</v>
      </c>
      <c r="D136" s="16">
        <f>'Ref. DC-2010'!B21</f>
        <v>5636</v>
      </c>
      <c r="E136" s="55">
        <f>D136/D132</f>
        <v>6.7967487518390782E-2</v>
      </c>
      <c r="F136" s="16">
        <f t="shared" si="12"/>
        <v>4645</v>
      </c>
      <c r="G136" s="55">
        <f t="shared" si="13"/>
        <v>5.0786118825304497E-2</v>
      </c>
      <c r="H136" s="274"/>
      <c r="I136" s="37"/>
    </row>
    <row r="137" spans="1:9" x14ac:dyDescent="0.3">
      <c r="A137" s="13" t="s">
        <v>233</v>
      </c>
      <c r="B137" s="16">
        <f>'Ref. DC-2000'!B22</f>
        <v>297</v>
      </c>
      <c r="C137" s="55">
        <f>B137/B132</f>
        <v>5.2170247149958722E-3</v>
      </c>
      <c r="D137" s="16">
        <f>'Ref. DC-2010'!B22</f>
        <v>297</v>
      </c>
      <c r="E137" s="55">
        <f>D137/D132</f>
        <v>3.5816791683750994E-3</v>
      </c>
      <c r="F137" s="16">
        <f t="shared" si="12"/>
        <v>92</v>
      </c>
      <c r="G137" s="55">
        <f t="shared" si="13"/>
        <v>1.0058822243117361E-3</v>
      </c>
      <c r="H137" s="274"/>
      <c r="I137" s="37"/>
    </row>
    <row r="138" spans="1:9" x14ac:dyDescent="0.3">
      <c r="A138" s="13" t="s">
        <v>234</v>
      </c>
      <c r="B138" s="16">
        <f>'Ref. DC-2000'!B23</f>
        <v>4481</v>
      </c>
      <c r="C138" s="55">
        <f>B138/B132</f>
        <v>7.8712079959247477E-2</v>
      </c>
      <c r="D138" s="16">
        <f>'Ref. DC-2010'!B23</f>
        <v>11803</v>
      </c>
      <c r="E138" s="55">
        <f>D138/D132</f>
        <v>0.14233858324690674</v>
      </c>
      <c r="F138" s="16">
        <f t="shared" si="12"/>
        <v>15749</v>
      </c>
      <c r="G138" s="55">
        <f t="shared" si="13"/>
        <v>0.17219172989875578</v>
      </c>
      <c r="H138" s="274"/>
      <c r="I138" s="37"/>
    </row>
    <row r="139" spans="1:9" x14ac:dyDescent="0.3">
      <c r="A139" s="13" t="s">
        <v>235</v>
      </c>
      <c r="B139" s="16">
        <f>'Ref. DC-2000'!B24</f>
        <v>275</v>
      </c>
      <c r="C139" s="55">
        <f>B139/B132</f>
        <v>4.8305784398109926E-3</v>
      </c>
      <c r="D139" s="16">
        <f>'Ref. DC-2010'!B24</f>
        <v>641</v>
      </c>
      <c r="E139" s="55">
        <f>D139/D132</f>
        <v>7.7301560502641038E-3</v>
      </c>
      <c r="F139" s="16">
        <f t="shared" si="12"/>
        <v>1033</v>
      </c>
      <c r="G139" s="55">
        <f t="shared" si="13"/>
        <v>1.1294308018630688E-2</v>
      </c>
      <c r="H139" s="274"/>
      <c r="I139" s="37"/>
    </row>
    <row r="140" spans="1:9" x14ac:dyDescent="0.3">
      <c r="A140" s="13" t="s">
        <v>236</v>
      </c>
      <c r="B140" s="16">
        <f>'Ref. DC-2000'!B25</f>
        <v>182</v>
      </c>
      <c r="C140" s="55">
        <f>B140/B132</f>
        <v>3.1969646401658206E-3</v>
      </c>
      <c r="D140" s="16">
        <f>'Ref. DC-2010'!B25</f>
        <v>223</v>
      </c>
      <c r="E140" s="55">
        <f>D140/D132</f>
        <v>2.6892742577361859E-3</v>
      </c>
      <c r="F140" s="16">
        <f t="shared" si="12"/>
        <v>150</v>
      </c>
      <c r="G140" s="55">
        <f t="shared" si="13"/>
        <v>1.6400253657256566E-3</v>
      </c>
      <c r="H140" s="274"/>
      <c r="I140" s="37"/>
    </row>
    <row r="141" spans="1:9" x14ac:dyDescent="0.3">
      <c r="A141" s="13" t="s">
        <v>237</v>
      </c>
      <c r="B141" s="16">
        <f>'Ref. DC-2000'!B26</f>
        <v>2230</v>
      </c>
      <c r="C141" s="55">
        <f>B141/B132</f>
        <v>3.917159971192187E-2</v>
      </c>
      <c r="D141" s="16">
        <f>'Ref. DC-2010'!B26</f>
        <v>3760</v>
      </c>
      <c r="E141" s="55">
        <f>D141/D132</f>
        <v>4.5343817081112368E-2</v>
      </c>
      <c r="F141" s="16">
        <f t="shared" si="12"/>
        <v>4971</v>
      </c>
      <c r="G141" s="55">
        <f t="shared" si="13"/>
        <v>5.4350440620148259E-2</v>
      </c>
      <c r="H141" s="274"/>
      <c r="I141" s="37"/>
    </row>
    <row r="142" spans="1:9" x14ac:dyDescent="0.3">
      <c r="A142" s="13" t="s">
        <v>238</v>
      </c>
      <c r="B142" s="16"/>
      <c r="C142" s="55"/>
      <c r="D142" s="16"/>
      <c r="E142" s="55"/>
      <c r="F142" s="16">
        <f t="shared" si="12"/>
        <v>391</v>
      </c>
      <c r="G142" s="55">
        <f t="shared" si="13"/>
        <v>4.2749994533248783E-3</v>
      </c>
      <c r="H142" s="274"/>
      <c r="I142" s="37"/>
    </row>
    <row r="143" spans="1:9" x14ac:dyDescent="0.3">
      <c r="A143" s="13" t="s">
        <v>239</v>
      </c>
      <c r="B143" s="16"/>
      <c r="C143" s="55"/>
      <c r="D143" s="16"/>
      <c r="E143" s="55"/>
      <c r="F143" s="16">
        <f t="shared" si="12"/>
        <v>4580</v>
      </c>
      <c r="G143" s="55">
        <f t="shared" si="13"/>
        <v>5.007544116682338E-2</v>
      </c>
      <c r="H143" s="274"/>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15765</v>
      </c>
      <c r="C148" s="16">
        <f>D133</f>
        <v>30557</v>
      </c>
      <c r="D148" s="16">
        <f>'Ref. DC-2020'!B26</f>
        <v>35997</v>
      </c>
      <c r="I148" s="37"/>
    </row>
    <row r="149" spans="1:9" x14ac:dyDescent="0.3">
      <c r="A149" s="13" t="s">
        <v>248</v>
      </c>
      <c r="B149" s="16">
        <f>B135</f>
        <v>30723</v>
      </c>
      <c r="C149" s="16">
        <f>D135</f>
        <v>30005</v>
      </c>
      <c r="D149" s="16">
        <f>'Ref. DC-2020'!B19</f>
        <v>25117</v>
      </c>
      <c r="I149" s="37"/>
    </row>
    <row r="150" spans="1:9" x14ac:dyDescent="0.3">
      <c r="A150" s="13" t="s">
        <v>249</v>
      </c>
      <c r="B150" s="16">
        <f t="shared" ref="B150:B154" si="14">B136</f>
        <v>2976</v>
      </c>
      <c r="C150" s="16">
        <f t="shared" ref="C150:C155" si="15">D136</f>
        <v>5636</v>
      </c>
      <c r="D150" s="16">
        <f>'Ref. DC-2020'!B20</f>
        <v>5737</v>
      </c>
      <c r="I150" s="37"/>
    </row>
    <row r="151" spans="1:9" x14ac:dyDescent="0.3">
      <c r="A151" s="13" t="s">
        <v>250</v>
      </c>
      <c r="B151" s="16">
        <f t="shared" si="14"/>
        <v>297</v>
      </c>
      <c r="C151" s="16">
        <f t="shared" si="15"/>
        <v>297</v>
      </c>
      <c r="D151" s="16">
        <f>'Ref. DC-2020'!B21</f>
        <v>310</v>
      </c>
      <c r="I151" s="37"/>
    </row>
    <row r="152" spans="1:9" x14ac:dyDescent="0.3">
      <c r="A152" s="13" t="s">
        <v>251</v>
      </c>
      <c r="B152" s="16">
        <f t="shared" si="14"/>
        <v>4481</v>
      </c>
      <c r="C152" s="16">
        <f t="shared" si="15"/>
        <v>11803</v>
      </c>
      <c r="D152" s="16">
        <f>'Ref. DC-2020'!B22</f>
        <v>19339</v>
      </c>
      <c r="I152" s="37"/>
    </row>
    <row r="153" spans="1:9" x14ac:dyDescent="0.3">
      <c r="A153" s="13" t="s">
        <v>252</v>
      </c>
      <c r="B153" s="16">
        <f t="shared" si="14"/>
        <v>275</v>
      </c>
      <c r="C153" s="16">
        <f t="shared" si="15"/>
        <v>641</v>
      </c>
      <c r="D153" s="16">
        <f>'Ref. DC-2020'!B23</f>
        <v>897</v>
      </c>
      <c r="I153" s="37"/>
    </row>
    <row r="154" spans="1:9" x14ac:dyDescent="0.3">
      <c r="A154" s="13" t="s">
        <v>253</v>
      </c>
      <c r="B154" s="16">
        <f t="shared" si="14"/>
        <v>182</v>
      </c>
      <c r="C154" s="16">
        <f t="shared" si="15"/>
        <v>223</v>
      </c>
      <c r="D154" s="16">
        <f>'Ref. DC-2020'!B24</f>
        <v>634</v>
      </c>
      <c r="I154" s="37"/>
    </row>
    <row r="155" spans="1:9" x14ac:dyDescent="0.3">
      <c r="A155" s="13" t="s">
        <v>254</v>
      </c>
      <c r="B155" s="16">
        <f>B141</f>
        <v>2230</v>
      </c>
      <c r="C155" s="16">
        <f t="shared" si="15"/>
        <v>3760</v>
      </c>
      <c r="D155" s="16">
        <f>'Ref. DC-2020'!B25</f>
        <v>4969</v>
      </c>
      <c r="I155" s="37"/>
    </row>
    <row r="156" spans="1:9" x14ac:dyDescent="0.3">
      <c r="A156" s="47" t="s">
        <v>2532</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Tracy</v>
      </c>
      <c r="C160" s="51" t="str">
        <f>B3</f>
        <v>City of Tracy</v>
      </c>
      <c r="D160" s="51" t="str">
        <f>B4</f>
        <v>San Joaquin County</v>
      </c>
      <c r="E160" s="51" t="str">
        <f>B4</f>
        <v>San Joaquin County</v>
      </c>
      <c r="F160" s="51" t="s">
        <v>171</v>
      </c>
      <c r="G160" s="51" t="s">
        <v>171</v>
      </c>
      <c r="H160" s="273"/>
      <c r="I160" s="61" t="s">
        <v>256</v>
      </c>
    </row>
    <row r="161" spans="1:9" x14ac:dyDescent="0.3">
      <c r="A161" s="13" t="s">
        <v>178</v>
      </c>
      <c r="B161" s="16">
        <f>'Ref. ACS-5-YR'!H1535</f>
        <v>91275</v>
      </c>
      <c r="C161" s="55"/>
      <c r="D161" s="16">
        <f>'Ref. ACS-5-YR'!R1535</f>
        <v>740931</v>
      </c>
      <c r="E161" s="55"/>
      <c r="F161" s="16">
        <f>'Ref. ACS-5-YR'!AB1535</f>
        <v>38838726</v>
      </c>
      <c r="G161" s="55"/>
      <c r="H161" s="274"/>
      <c r="I161" s="37"/>
    </row>
    <row r="162" spans="1:9" x14ac:dyDescent="0.3">
      <c r="A162" s="13" t="s">
        <v>257</v>
      </c>
      <c r="B162" s="16">
        <f>'Ref. ACS-5-YR'!H1536</f>
        <v>25522</v>
      </c>
      <c r="C162" s="55">
        <f>'Ref. ACS-5-YR'!I1536</f>
        <v>0.27961654341276365</v>
      </c>
      <c r="D162" s="16">
        <f>'Ref. ACS-5-YR'!R1536</f>
        <v>203311</v>
      </c>
      <c r="E162" s="55">
        <f>'Ref. ACS-5-YR'!S1536</f>
        <v>0.27439937052168151</v>
      </c>
      <c r="F162" s="16">
        <f>'Ref. ACS-5-YR'!AB1536</f>
        <v>8942907</v>
      </c>
      <c r="G162" s="55">
        <f>'Ref. ACS-5-YR'!AC1536</f>
        <v>0.23</v>
      </c>
      <c r="H162" s="274"/>
      <c r="I162" s="37"/>
    </row>
    <row r="163" spans="1:9" x14ac:dyDescent="0.3">
      <c r="A163" s="13" t="s">
        <v>258</v>
      </c>
      <c r="B163" s="16">
        <f>'Ref. ACS-5-YR'!H1537</f>
        <v>614</v>
      </c>
      <c r="C163" s="55">
        <f>B163/B162</f>
        <v>2.4057675730742106E-2</v>
      </c>
      <c r="D163" s="16">
        <f>'Ref. ACS-5-YR'!R1537</f>
        <v>5012</v>
      </c>
      <c r="E163" s="55">
        <f>D163/D162</f>
        <v>2.4651887994255106E-2</v>
      </c>
      <c r="F163" s="16">
        <f>'Ref. ACS-5-YR'!AB1537</f>
        <v>207793</v>
      </c>
      <c r="G163" s="55">
        <f>F163/F162</f>
        <v>2.3235509437814796E-2</v>
      </c>
      <c r="H163" s="274"/>
      <c r="I163" s="37"/>
    </row>
    <row r="164" spans="1:9" x14ac:dyDescent="0.3">
      <c r="A164" s="13" t="s">
        <v>259</v>
      </c>
      <c r="B164" s="16">
        <f>'Ref. ACS-5-YR'!H1538</f>
        <v>223</v>
      </c>
      <c r="C164" s="55">
        <f>B164/B162</f>
        <v>8.7375597523705033E-3</v>
      </c>
      <c r="D164" s="16">
        <f>'Ref. ACS-5-YR'!R1538</f>
        <v>2023</v>
      </c>
      <c r="E164" s="55">
        <f>D164/D162</f>
        <v>9.9502732267314608E-3</v>
      </c>
      <c r="F164" s="16">
        <f>'Ref. ACS-5-YR'!AB1538</f>
        <v>99013</v>
      </c>
      <c r="G164" s="55">
        <f>F164/F162</f>
        <v>1.1071679488560041E-2</v>
      </c>
      <c r="H164" s="274"/>
      <c r="I164" s="37"/>
    </row>
    <row r="165" spans="1:9" x14ac:dyDescent="0.3">
      <c r="A165" s="13" t="s">
        <v>260</v>
      </c>
      <c r="B165" s="16">
        <f>'Ref. ACS-5-YR'!H1539</f>
        <v>24685</v>
      </c>
      <c r="C165" s="55">
        <f>B165/B162</f>
        <v>0.96720476451688742</v>
      </c>
      <c r="D165" s="16">
        <f>'Ref. ACS-5-YR'!R1539</f>
        <v>196276</v>
      </c>
      <c r="E165" s="55">
        <f>D165/D162</f>
        <v>0.96539783877901342</v>
      </c>
      <c r="F165" s="16">
        <f>'Ref. ACS-5-YR'!AB1539</f>
        <v>8636101</v>
      </c>
      <c r="G165" s="55">
        <f>F165/F162</f>
        <v>0.96569281107362515</v>
      </c>
      <c r="H165" s="274"/>
      <c r="I165" s="37"/>
    </row>
    <row r="166" spans="1:9" x14ac:dyDescent="0.3">
      <c r="A166" s="13" t="s">
        <v>261</v>
      </c>
      <c r="B166" s="16">
        <f>'Ref. ACS-5-YR'!H1540</f>
        <v>57468</v>
      </c>
      <c r="C166" s="55">
        <f>'Ref. ACS-5-YR'!I1540</f>
        <v>0.62961380443714055</v>
      </c>
      <c r="D166" s="16">
        <f>'Ref. ACS-5-YR'!R1540</f>
        <v>444781</v>
      </c>
      <c r="E166" s="55">
        <f>'Ref. ACS-5-YR'!S1540</f>
        <v>0.60030016290315835</v>
      </c>
      <c r="F166" s="16">
        <f>'Ref. ACS-5-YR'!AB1540</f>
        <v>24347395</v>
      </c>
      <c r="G166" s="55">
        <f>'Ref. ACS-5-YR'!AC1540</f>
        <v>0.627</v>
      </c>
      <c r="H166" s="274"/>
      <c r="I166" s="37"/>
    </row>
    <row r="167" spans="1:9" x14ac:dyDescent="0.3">
      <c r="A167" s="13" t="s">
        <v>262</v>
      </c>
      <c r="B167" s="16">
        <f>'Ref. ACS-5-YR'!H1541</f>
        <v>2326</v>
      </c>
      <c r="C167" s="55">
        <f>B167/B166</f>
        <v>4.0474698962901096E-2</v>
      </c>
      <c r="D167" s="16">
        <f>'Ref. ACS-5-YR'!R1541</f>
        <v>24884</v>
      </c>
      <c r="E167" s="55">
        <f>D167/D166</f>
        <v>5.5946634411092197E-2</v>
      </c>
      <c r="F167" s="16">
        <f>'Ref. ACS-5-YR'!AB1541</f>
        <v>1077809</v>
      </c>
      <c r="G167" s="55">
        <f>F167/F166</f>
        <v>4.4267939136815253E-2</v>
      </c>
      <c r="H167" s="274"/>
      <c r="I167" s="37"/>
    </row>
    <row r="168" spans="1:9" x14ac:dyDescent="0.3">
      <c r="A168" s="13" t="s">
        <v>263</v>
      </c>
      <c r="B168" s="16">
        <f>'Ref. ACS-5-YR'!H1542</f>
        <v>1593</v>
      </c>
      <c r="C168" s="55">
        <f>B168/B166</f>
        <v>2.7719774483190646E-2</v>
      </c>
      <c r="D168" s="16">
        <f>'Ref. ACS-5-YR'!R1542</f>
        <v>23297</v>
      </c>
      <c r="E168" s="55">
        <f>D168/D166</f>
        <v>5.2378586315512579E-2</v>
      </c>
      <c r="F168" s="16">
        <f>'Ref. ACS-5-YR'!AB1542</f>
        <v>866771</v>
      </c>
      <c r="G168" s="55">
        <f>F168/F166</f>
        <v>3.560015352771826E-2</v>
      </c>
      <c r="H168" s="274"/>
      <c r="I168" s="37"/>
    </row>
    <row r="169" spans="1:9" x14ac:dyDescent="0.3">
      <c r="A169" s="13" t="s">
        <v>264</v>
      </c>
      <c r="B169" s="16">
        <f>'Ref. ACS-5-YR'!H1543</f>
        <v>53549</v>
      </c>
      <c r="C169" s="55">
        <f>B169/B166</f>
        <v>0.93180552655390825</v>
      </c>
      <c r="D169" s="16">
        <f>'Ref. ACS-5-YR'!R1543</f>
        <v>396600</v>
      </c>
      <c r="E169" s="55">
        <f>D169/D166</f>
        <v>0.89167477927339522</v>
      </c>
      <c r="F169" s="16">
        <f>'Ref. ACS-5-YR'!AB1543</f>
        <v>22402815</v>
      </c>
      <c r="G169" s="55">
        <f>F169/F166</f>
        <v>0.92013190733546646</v>
      </c>
      <c r="H169" s="274"/>
      <c r="I169" s="37"/>
    </row>
    <row r="170" spans="1:9" x14ac:dyDescent="0.3">
      <c r="A170" s="13" t="s">
        <v>265</v>
      </c>
      <c r="B170" s="16">
        <f>'Ref. ACS-5-YR'!H1544</f>
        <v>8285</v>
      </c>
      <c r="C170" s="55">
        <f>'Ref. ACS-5-YR'!I1544</f>
        <v>9.0769652150095859E-2</v>
      </c>
      <c r="D170" s="16">
        <f>'Ref. ACS-5-YR'!R1544</f>
        <v>92839</v>
      </c>
      <c r="E170" s="55">
        <f>'Ref. ACS-5-YR'!S1544</f>
        <v>0.12530046657516017</v>
      </c>
      <c r="F170" s="16">
        <f>'Ref. ACS-5-YR'!AB1544</f>
        <v>5548424</v>
      </c>
      <c r="G170" s="55">
        <f>'Ref. ACS-5-YR'!AC1544</f>
        <v>0.14299999999999999</v>
      </c>
      <c r="H170" s="274"/>
      <c r="I170" s="37"/>
    </row>
    <row r="171" spans="1:9" x14ac:dyDescent="0.3">
      <c r="A171" s="13" t="s">
        <v>266</v>
      </c>
      <c r="B171" s="16">
        <f>'Ref. ACS-5-YR'!H1545</f>
        <v>1266</v>
      </c>
      <c r="C171" s="55">
        <f>B171/B170</f>
        <v>0.15280627640313821</v>
      </c>
      <c r="D171" s="16">
        <f>'Ref. ACS-5-YR'!R1545</f>
        <v>15055</v>
      </c>
      <c r="E171" s="55">
        <f>D171/D170</f>
        <v>0.16216245327933304</v>
      </c>
      <c r="F171" s="16">
        <f>'Ref. ACS-5-YR'!AB1545</f>
        <v>803463</v>
      </c>
      <c r="G171" s="55">
        <f>F171/F170</f>
        <v>0.14480922871071136</v>
      </c>
      <c r="H171" s="274"/>
      <c r="I171" s="37"/>
    </row>
    <row r="172" spans="1:9" x14ac:dyDescent="0.3">
      <c r="A172" s="13" t="s">
        <v>267</v>
      </c>
      <c r="B172" s="16">
        <f>'Ref. ACS-5-YR'!H1546</f>
        <v>1896</v>
      </c>
      <c r="C172" s="55">
        <f>B172/B170</f>
        <v>0.22884731442365722</v>
      </c>
      <c r="D172" s="16">
        <f>'Ref. ACS-5-YR'!R1546</f>
        <v>21435</v>
      </c>
      <c r="E172" s="55">
        <f>D172/D170</f>
        <v>0.23088357263649975</v>
      </c>
      <c r="F172" s="16">
        <f>'Ref. ACS-5-YR'!AB1546</f>
        <v>1092102</v>
      </c>
      <c r="G172" s="55">
        <f>F172/F170</f>
        <v>0.19683102805409247</v>
      </c>
      <c r="H172" s="274"/>
      <c r="I172"/>
    </row>
    <row r="173" spans="1:9" x14ac:dyDescent="0.3">
      <c r="A173" s="13" t="s">
        <v>268</v>
      </c>
      <c r="B173" s="16">
        <f>'Ref. ACS-5-YR'!H1547</f>
        <v>5123</v>
      </c>
      <c r="C173" s="55">
        <f>B173/B170</f>
        <v>0.6183464091732046</v>
      </c>
      <c r="D173" s="16">
        <f>'Ref. ACS-5-YR'!R1547</f>
        <v>56349</v>
      </c>
      <c r="E173" s="55">
        <f>D173/D170</f>
        <v>0.60695397408416718</v>
      </c>
      <c r="F173" s="16">
        <f>'Ref. ACS-5-YR'!AB1547</f>
        <v>3652859</v>
      </c>
      <c r="G173" s="55">
        <f>F173/F170</f>
        <v>0.65835974323519619</v>
      </c>
      <c r="H173" s="274"/>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Tracy</v>
      </c>
      <c r="C180" s="51" t="s">
        <v>177</v>
      </c>
      <c r="D180" s="51" t="str">
        <f>B4</f>
        <v>San Joaquin County</v>
      </c>
      <c r="E180" s="51" t="s">
        <v>177</v>
      </c>
      <c r="F180" s="51" t="s">
        <v>171</v>
      </c>
      <c r="G180" s="51" t="s">
        <v>177</v>
      </c>
      <c r="H180" s="275"/>
      <c r="I180" s="61" t="s">
        <v>271</v>
      </c>
    </row>
    <row r="181" spans="1:9" x14ac:dyDescent="0.3">
      <c r="A181" s="13" t="s">
        <v>178</v>
      </c>
      <c r="B181" s="16">
        <f>B161</f>
        <v>91275</v>
      </c>
      <c r="C181" s="55"/>
      <c r="D181" s="16">
        <f>D161</f>
        <v>740931</v>
      </c>
      <c r="E181" s="55"/>
      <c r="F181" s="16">
        <f>F161</f>
        <v>38838726</v>
      </c>
      <c r="G181" s="55"/>
      <c r="H181" s="274"/>
    </row>
    <row r="182" spans="1:9" x14ac:dyDescent="0.3">
      <c r="A182" s="13" t="s">
        <v>272</v>
      </c>
      <c r="B182" s="16">
        <f t="shared" ref="B182:F182" si="16">SUM(B163,B167,B171)</f>
        <v>4206</v>
      </c>
      <c r="C182" s="55">
        <f>B182/$B$181</f>
        <v>4.6080525883319637E-2</v>
      </c>
      <c r="D182" s="16">
        <f t="shared" si="16"/>
        <v>44951</v>
      </c>
      <c r="E182" s="55">
        <f>D182/$D$181</f>
        <v>6.0668267355529736E-2</v>
      </c>
      <c r="F182" s="16">
        <f t="shared" si="16"/>
        <v>2089065</v>
      </c>
      <c r="G182" s="55">
        <f>F182/$F$181</f>
        <v>5.3788195833200089E-2</v>
      </c>
      <c r="H182" s="274"/>
    </row>
    <row r="183" spans="1:9" x14ac:dyDescent="0.3">
      <c r="A183" s="13" t="s">
        <v>273</v>
      </c>
      <c r="B183" s="16">
        <f t="shared" ref="B183:D184" si="17">SUM(B164,B168,B172)</f>
        <v>3712</v>
      </c>
      <c r="C183" s="55">
        <f t="shared" ref="C183:C184" si="18">B183/$B$181</f>
        <v>4.0668310052040538E-2</v>
      </c>
      <c r="D183" s="16">
        <f t="shared" si="17"/>
        <v>46755</v>
      </c>
      <c r="E183" s="55">
        <f t="shared" ref="E183:E184" si="19">D183/$D$181</f>
        <v>6.3103041983666494E-2</v>
      </c>
      <c r="F183" s="16">
        <f t="shared" ref="F183" si="20">SUM(F164,F168,F172)</f>
        <v>2057886</v>
      </c>
      <c r="G183" s="55">
        <f t="shared" ref="G183:G184" si="21">F183/$F$181</f>
        <v>5.2985414609119777E-2</v>
      </c>
      <c r="H183" s="274"/>
    </row>
    <row r="184" spans="1:9" x14ac:dyDescent="0.3">
      <c r="A184" s="13" t="s">
        <v>274</v>
      </c>
      <c r="B184" s="16">
        <f t="shared" si="17"/>
        <v>83357</v>
      </c>
      <c r="C184" s="55">
        <f t="shared" si="18"/>
        <v>0.9132511640646398</v>
      </c>
      <c r="D184" s="16">
        <f t="shared" si="17"/>
        <v>649225</v>
      </c>
      <c r="E184" s="55">
        <f t="shared" si="19"/>
        <v>0.87622869066080378</v>
      </c>
      <c r="F184" s="16">
        <f t="shared" ref="F184" si="22">SUM(F165,F169,F173)</f>
        <v>34691775</v>
      </c>
      <c r="G184" s="55">
        <f t="shared" si="21"/>
        <v>0.89322638955768019</v>
      </c>
      <c r="H184" s="274"/>
    </row>
    <row r="185" spans="1:9" x14ac:dyDescent="0.3">
      <c r="A185" s="47" t="s">
        <v>269</v>
      </c>
    </row>
    <row r="188" spans="1:9" x14ac:dyDescent="0.3">
      <c r="A188" s="1" t="s">
        <v>275</v>
      </c>
    </row>
    <row r="189" spans="1:9" ht="28.8" x14ac:dyDescent="0.3">
      <c r="A189" s="48" t="s">
        <v>170</v>
      </c>
      <c r="B189" s="51" t="str">
        <f>B3</f>
        <v>City of Tracy</v>
      </c>
      <c r="C189" s="60" t="s">
        <v>177</v>
      </c>
      <c r="D189" s="51" t="str">
        <f>B4</f>
        <v>San Joaquin County</v>
      </c>
      <c r="E189" s="60" t="s">
        <v>177</v>
      </c>
      <c r="F189" s="59" t="s">
        <v>171</v>
      </c>
      <c r="G189" s="60" t="s">
        <v>177</v>
      </c>
      <c r="H189" s="275"/>
    </row>
    <row r="190" spans="1:9" x14ac:dyDescent="0.3">
      <c r="A190" s="13" t="s">
        <v>276</v>
      </c>
      <c r="B190" s="16">
        <f>B182+B183</f>
        <v>7918</v>
      </c>
      <c r="C190" s="55"/>
      <c r="D190" s="16">
        <f>D182+D183</f>
        <v>91706</v>
      </c>
      <c r="E190" s="55"/>
      <c r="F190" s="16">
        <f>F182+F183</f>
        <v>4146951</v>
      </c>
      <c r="G190" s="55"/>
      <c r="H190" s="275"/>
    </row>
    <row r="191" spans="1:9" x14ac:dyDescent="0.3">
      <c r="A191" s="13" t="s">
        <v>277</v>
      </c>
      <c r="B191" s="16">
        <f>'Ref. ACS-5-YR'!H1316+'Ref. ACS-5-YR'!H1319+'Ref. ACS-5-YR'!H1322+'Ref. ACS-5-YR'!H1325+'Ref. ACS-5-YR'!H1328+'Ref. ACS-5-YR'!H1331+'Ref. ACS-5-YR'!H1335+'Ref. ACS-5-YR'!H1338+'Ref. ACS-5-YR'!H1341+'Ref. ACS-5-YR'!H1344+'Ref. ACS-5-YR'!H1347+'Ref. ACS-5-YR'!H1350</f>
        <v>2163</v>
      </c>
      <c r="C191" s="55">
        <f>B191/B190</f>
        <v>0.27317504420308159</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278</v>
      </c>
      <c r="B192" s="16">
        <f>'Ref. ACS-5-YR'!H1358+'Ref. ACS-5-YR'!H1361+'Ref. ACS-5-YR'!H1364+'Ref. ACS-5-YR'!H1367+'Ref. ACS-5-YR'!H1370+'Ref. ACS-5-YR'!H1373+'Ref. ACS-5-YR'!H1377+'Ref. ACS-5-YR'!H1380+'Ref. ACS-5-YR'!H1383+'Ref. ACS-5-YR'!H1386+'Ref. ACS-5-YR'!H1389+'Ref. ACS-5-YR'!H1392</f>
        <v>1312</v>
      </c>
      <c r="C192" s="55">
        <f>B192/B190</f>
        <v>0.16569840868906288</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279</v>
      </c>
      <c r="B193" s="16">
        <f>SUM('Ref. ACS-5-YR'!H1400,'Ref. ACS-5-YR'!H1403,'Ref. ACS-5-YR'!H1406,'Ref. ACS-5-YR'!H1409,'Ref. ACS-5-YR'!H1412,'Ref. ACS-5-YR'!H1416+'Ref. ACS-5-YR'!H1419,'Ref. ACS-5-YR'!H1422,'Ref. ACS-5-YR'!H1425,'Ref. ACS-5-YR'!H1428)</f>
        <v>3081</v>
      </c>
      <c r="C193" s="55">
        <f>B193/B190</f>
        <v>0.38911341247789843</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280</v>
      </c>
      <c r="B194" s="16">
        <f>SUM('Ref. ACS-5-YR'!H1436,'Ref. ACS-5-YR'!H1439,'Ref. ACS-5-YR'!H1442,'Ref. ACS-5-YR'!H1445,'Ref. ACS-5-YR'!H1448,'Ref. ACS-5-YR'!H1452,'Ref. ACS-5-YR'!H1455,'Ref. ACS-5-YR'!H1458,'Ref. ACS-5-YR'!H1461,'Ref. ACS-5-YR'!H1464)</f>
        <v>3627</v>
      </c>
      <c r="C194" s="55">
        <f>B194/B190</f>
        <v>0.45807021975246276</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1590</v>
      </c>
      <c r="C195" s="55">
        <f>B195/B190</f>
        <v>0.20080828492043445</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282</v>
      </c>
      <c r="B196" s="16">
        <f>SUM('Ref. ACS-5-YR'!H1508,'Ref. ACS-5-YR'!H1511,'Ref. ACS-5-YR'!H1514,'Ref. ACS-5-YR'!H1517,'Ref. ACS-5-YR'!H1521,'Ref. ACS-5-YR'!H1524,'Ref. ACS-5-YR'!H1527,'Ref. ACS-5-YR'!H1530)</f>
        <v>2798</v>
      </c>
      <c r="C196" s="55">
        <f>B196/B190</f>
        <v>0.35337206365243751</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74"/>
    </row>
    <row r="197" spans="1:9" x14ac:dyDescent="0.3">
      <c r="A197" s="47" t="s">
        <v>283</v>
      </c>
    </row>
    <row r="198" spans="1:9" x14ac:dyDescent="0.3">
      <c r="A198" s="47"/>
    </row>
    <row r="199" spans="1:9" x14ac:dyDescent="0.3">
      <c r="A199" s="1" t="s">
        <v>284</v>
      </c>
    </row>
    <row r="200" spans="1:9" ht="28.8" x14ac:dyDescent="0.3">
      <c r="A200" s="48"/>
      <c r="B200" s="51" t="str">
        <f>B3</f>
        <v>City of Tracy</v>
      </c>
      <c r="C200" s="51" t="str">
        <f>B4</f>
        <v>San Joaquin County</v>
      </c>
      <c r="D200" s="51" t="s">
        <v>285</v>
      </c>
    </row>
    <row r="201" spans="1:9" x14ac:dyDescent="0.3">
      <c r="A201" s="13" t="s">
        <v>286</v>
      </c>
      <c r="B201" s="16">
        <f>VLOOKUP(Population!B211,'Ref. DDS_Pivot'!A$2:K$465,5,FALSE)</f>
        <v>905</v>
      </c>
      <c r="C201" s="16">
        <f>VLOOKUP(C211,'Ref. DDS_Pivot'!A$467:K$527,5,FALSE)</f>
        <v>7604</v>
      </c>
      <c r="D201" s="16">
        <v>309381</v>
      </c>
      <c r="I201" s="61" t="s">
        <v>2498</v>
      </c>
    </row>
    <row r="202" spans="1:9" x14ac:dyDescent="0.3">
      <c r="A202" s="13" t="s">
        <v>287</v>
      </c>
      <c r="B202" s="16">
        <f>VLOOKUP(Population!B211,'Ref. DDS_Pivot'!A$2:K$465,6,FALSE)</f>
        <v>23</v>
      </c>
      <c r="C202" s="16">
        <f>VLOOKUP(C211,'Ref. DDS_Pivot'!A$467:K$527,6,FALSE)</f>
        <v>528</v>
      </c>
      <c r="D202" s="16">
        <v>27881</v>
      </c>
      <c r="I202" s="37"/>
    </row>
    <row r="203" spans="1:9" x14ac:dyDescent="0.3">
      <c r="A203" s="13" t="s">
        <v>288</v>
      </c>
      <c r="B203" s="16">
        <f>VLOOKUP(Population!B211,'Ref. DDS_Pivot'!A$2:K$465,7,FALSE)</f>
        <v>38</v>
      </c>
      <c r="C203" s="16">
        <f>VLOOKUP(C211,'Ref. DDS_Pivot'!A$467:K$527,7,FALSE)</f>
        <v>778</v>
      </c>
      <c r="D203" s="16">
        <v>23728</v>
      </c>
      <c r="I203" s="37"/>
    </row>
    <row r="204" spans="1:9" x14ac:dyDescent="0.3">
      <c r="A204" s="13" t="s">
        <v>289</v>
      </c>
      <c r="B204" s="16">
        <f>VLOOKUP(Population!B211,'Ref. DDS_Pivot'!A$2:K$465,8,FALSE)</f>
        <v>5</v>
      </c>
      <c r="C204" s="16">
        <f>VLOOKUP(C211,'Ref. DDS_Pivot'!A$467:K$527,8,FALSE)</f>
        <v>192</v>
      </c>
      <c r="D204" s="16">
        <v>6188</v>
      </c>
      <c r="I204" s="37"/>
    </row>
    <row r="205" spans="1:9" x14ac:dyDescent="0.3">
      <c r="A205" s="13" t="s">
        <v>290</v>
      </c>
      <c r="B205" s="16">
        <f>VLOOKUP(Population!B211,'Ref. DDS_Pivot'!A$2:K$465,9,FALSE)</f>
        <v>15</v>
      </c>
      <c r="C205" s="16">
        <f>VLOOKUP(C211,'Ref. DDS_Pivot'!A$467:K$527,9,FALSE)</f>
        <v>195</v>
      </c>
      <c r="D205" s="16">
        <v>8288</v>
      </c>
      <c r="I205" s="37"/>
    </row>
    <row r="206" spans="1:9" x14ac:dyDescent="0.3">
      <c r="A206" s="13" t="s">
        <v>291</v>
      </c>
      <c r="B206" s="16">
        <f>VLOOKUP(Population!B211,'Ref. DDS_Pivot'!A$2:K$465,10,FALSE)</f>
        <v>10</v>
      </c>
      <c r="C206" s="16">
        <f>VLOOKUP(C211,'Ref. DDS_Pivot'!A$467:K$527,10,FALSE)</f>
        <v>90</v>
      </c>
      <c r="D206" s="16">
        <v>4792</v>
      </c>
      <c r="I206" s="37"/>
    </row>
    <row r="207" spans="1:9" x14ac:dyDescent="0.3">
      <c r="A207" s="47" t="s">
        <v>2522</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Tracy</v>
      </c>
      <c r="C211" s="51" t="str">
        <f>B4</f>
        <v>San Joaquin County</v>
      </c>
      <c r="D211" s="51" t="s">
        <v>285</v>
      </c>
      <c r="I211" s="37"/>
    </row>
    <row r="212" spans="1:9" x14ac:dyDescent="0.3">
      <c r="A212" s="13" t="s">
        <v>293</v>
      </c>
      <c r="B212" s="16">
        <f>VLOOKUP(Population!B211,'Ref. DDS_Pivot'!A$2:K$465,3,FALSE)</f>
        <v>632</v>
      </c>
      <c r="C212" s="16">
        <f>VLOOKUP(C211,'Ref. DDS_Pivot'!A$467:K$527,3,FALSE)</f>
        <v>5405</v>
      </c>
      <c r="D212" s="16">
        <v>192384</v>
      </c>
      <c r="I212" s="37"/>
    </row>
    <row r="213" spans="1:9" x14ac:dyDescent="0.3">
      <c r="A213" s="13" t="s">
        <v>294</v>
      </c>
      <c r="B213" s="16">
        <f>VLOOKUP(Population!B211,'Ref. DDS_Pivot'!A$2:K$465,4,FALSE)</f>
        <v>359</v>
      </c>
      <c r="C213" s="16">
        <f>VLOOKUP(C211,'Ref. DDS_Pivot'!A$467:K$527,4,FALSE)</f>
        <v>3953</v>
      </c>
      <c r="D213" s="16">
        <v>185353</v>
      </c>
      <c r="I213" s="37"/>
    </row>
    <row r="214" spans="1:9" x14ac:dyDescent="0.3">
      <c r="A214" s="13" t="s">
        <v>168</v>
      </c>
      <c r="B214" s="16">
        <f>SUM(B212:B213)</f>
        <v>991</v>
      </c>
      <c r="C214" s="16">
        <f>SUM(C212:C213)</f>
        <v>9358</v>
      </c>
      <c r="D214" s="16">
        <f>SUM(D212:D213)</f>
        <v>377737</v>
      </c>
      <c r="I214" s="37"/>
    </row>
    <row r="215" spans="1:9" x14ac:dyDescent="0.3">
      <c r="A215" s="47" t="s">
        <v>2522</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35433</v>
      </c>
      <c r="C220" s="115">
        <f t="shared" ref="C220:C233" si="23">B220/$B$220</f>
        <v>1</v>
      </c>
      <c r="D220" s="16">
        <f>'Ref. ACS-5-YR Add.'!E62</f>
        <v>38794</v>
      </c>
      <c r="E220" s="115">
        <f t="shared" ref="E220:E233" si="24">D220/$D$220</f>
        <v>1</v>
      </c>
      <c r="F220" s="16">
        <f>'Ref. ACS-5-YR Add.'!H62</f>
        <v>45000</v>
      </c>
      <c r="G220" s="115">
        <f t="shared" ref="G220:G233" si="25">F220/$F$220</f>
        <v>1</v>
      </c>
      <c r="I220" s="37"/>
    </row>
    <row r="221" spans="1:9" x14ac:dyDescent="0.3">
      <c r="A221" s="13" t="s">
        <v>296</v>
      </c>
      <c r="B221" s="16">
        <f>'Ref. ACS-5-YR Add.'!B63</f>
        <v>430</v>
      </c>
      <c r="C221" s="115">
        <f t="shared" si="23"/>
        <v>1.2135579826715209E-2</v>
      </c>
      <c r="D221" s="16">
        <f>'Ref. ACS-5-YR Add.'!E63</f>
        <v>281</v>
      </c>
      <c r="E221" s="115">
        <f t="shared" si="24"/>
        <v>7.2433881528071349E-3</v>
      </c>
      <c r="F221" s="16">
        <f>'Ref. ACS-5-YR Add.'!H63</f>
        <v>370</v>
      </c>
      <c r="G221" s="115">
        <f t="shared" si="25"/>
        <v>8.2222222222222228E-3</v>
      </c>
      <c r="I221" s="37"/>
    </row>
    <row r="222" spans="1:9" x14ac:dyDescent="0.3">
      <c r="A222" s="13" t="s">
        <v>297</v>
      </c>
      <c r="B222" s="16">
        <f>'Ref. ACS-5-YR Add.'!B64</f>
        <v>3346</v>
      </c>
      <c r="C222" s="115">
        <f t="shared" si="23"/>
        <v>9.4431744419044394E-2</v>
      </c>
      <c r="D222" s="16">
        <f>'Ref. ACS-5-YR Add.'!E64</f>
        <v>3020</v>
      </c>
      <c r="E222" s="115">
        <f t="shared" si="24"/>
        <v>7.7847089756147861E-2</v>
      </c>
      <c r="F222" s="16">
        <f>'Ref. ACS-5-YR Add.'!H64</f>
        <v>4341</v>
      </c>
      <c r="G222" s="115">
        <f t="shared" si="25"/>
        <v>9.6466666666666673E-2</v>
      </c>
      <c r="I222" s="37"/>
    </row>
    <row r="223" spans="1:9" x14ac:dyDescent="0.3">
      <c r="A223" s="13" t="s">
        <v>298</v>
      </c>
      <c r="B223" s="16">
        <f>'Ref. ACS-5-YR Add.'!B65</f>
        <v>4755</v>
      </c>
      <c r="C223" s="115">
        <f t="shared" si="23"/>
        <v>0.13419693506053679</v>
      </c>
      <c r="D223" s="16">
        <f>'Ref. ACS-5-YR Add.'!E65</f>
        <v>5176</v>
      </c>
      <c r="E223" s="115">
        <f t="shared" si="24"/>
        <v>0.13342269423106665</v>
      </c>
      <c r="F223" s="16">
        <f>'Ref. ACS-5-YR Add.'!H65</f>
        <v>5227</v>
      </c>
      <c r="G223" s="115">
        <f t="shared" si="25"/>
        <v>0.11615555555555555</v>
      </c>
      <c r="I223" s="37"/>
    </row>
    <row r="224" spans="1:9" x14ac:dyDescent="0.3">
      <c r="A224" s="13" t="s">
        <v>299</v>
      </c>
      <c r="B224" s="16">
        <f>'Ref. ACS-5-YR Add.'!B66</f>
        <v>1176</v>
      </c>
      <c r="C224" s="115">
        <f t="shared" si="23"/>
        <v>3.3189399712132757E-2</v>
      </c>
      <c r="D224" s="16">
        <f>'Ref. ACS-5-YR Add.'!E66</f>
        <v>1904</v>
      </c>
      <c r="E224" s="115">
        <f t="shared" si="24"/>
        <v>4.9079754601226995E-2</v>
      </c>
      <c r="F224" s="16">
        <f>'Ref. ACS-5-YR Add.'!H66</f>
        <v>1378</v>
      </c>
      <c r="G224" s="115">
        <f t="shared" si="25"/>
        <v>3.0622222222222221E-2</v>
      </c>
      <c r="I224" s="37"/>
    </row>
    <row r="225" spans="1:9" x14ac:dyDescent="0.3">
      <c r="A225" s="13" t="s">
        <v>300</v>
      </c>
      <c r="B225" s="16">
        <f>'Ref. ACS-5-YR Add.'!B67</f>
        <v>4785</v>
      </c>
      <c r="C225" s="115">
        <f t="shared" si="23"/>
        <v>0.13504360342054017</v>
      </c>
      <c r="D225" s="16">
        <f>'Ref. ACS-5-YR Add.'!E67</f>
        <v>5775</v>
      </c>
      <c r="E225" s="115">
        <f t="shared" si="24"/>
        <v>0.14886322627210394</v>
      </c>
      <c r="F225" s="16">
        <f>'Ref. ACS-5-YR Add.'!H67</f>
        <v>6032</v>
      </c>
      <c r="G225" s="115">
        <f t="shared" si="25"/>
        <v>0.13404444444444444</v>
      </c>
    </row>
    <row r="226" spans="1:9" x14ac:dyDescent="0.3">
      <c r="A226" s="13" t="s">
        <v>301</v>
      </c>
      <c r="B226" s="16">
        <f>'Ref. ACS-5-YR Add.'!B68</f>
        <v>2295</v>
      </c>
      <c r="C226" s="115">
        <f t="shared" si="23"/>
        <v>6.4770129540259083E-2</v>
      </c>
      <c r="D226" s="16">
        <f>'Ref. ACS-5-YR Add.'!E68</f>
        <v>2406</v>
      </c>
      <c r="E226" s="115">
        <f t="shared" si="24"/>
        <v>6.2019899984533694E-2</v>
      </c>
      <c r="F226" s="16">
        <f>'Ref. ACS-5-YR Add.'!H68</f>
        <v>3752</v>
      </c>
      <c r="G226" s="115">
        <f t="shared" si="25"/>
        <v>8.3377777777777773E-2</v>
      </c>
    </row>
    <row r="227" spans="1:9" x14ac:dyDescent="0.3">
      <c r="A227" s="13" t="s">
        <v>302</v>
      </c>
      <c r="B227" s="16">
        <f>'Ref. ACS-5-YR Add.'!B69</f>
        <v>1236</v>
      </c>
      <c r="C227" s="115">
        <f t="shared" si="23"/>
        <v>3.488273643213953E-2</v>
      </c>
      <c r="D227" s="16">
        <f>'Ref. ACS-5-YR Add.'!E69</f>
        <v>1106</v>
      </c>
      <c r="E227" s="115">
        <f t="shared" si="24"/>
        <v>2.8509563334536268E-2</v>
      </c>
      <c r="F227" s="16">
        <f>'Ref. ACS-5-YR Add.'!H69</f>
        <v>1046</v>
      </c>
      <c r="G227" s="115">
        <f t="shared" si="25"/>
        <v>2.3244444444444446E-2</v>
      </c>
      <c r="H227" s="275"/>
    </row>
    <row r="228" spans="1:9" x14ac:dyDescent="0.3">
      <c r="A228" s="13" t="s">
        <v>303</v>
      </c>
      <c r="B228" s="16">
        <f>'Ref. ACS-5-YR Add.'!B70</f>
        <v>2376</v>
      </c>
      <c r="C228" s="115">
        <f t="shared" si="23"/>
        <v>6.7056134112268226E-2</v>
      </c>
      <c r="D228" s="16">
        <f>'Ref. ACS-5-YR Add.'!E70</f>
        <v>1894</v>
      </c>
      <c r="E228" s="115">
        <f t="shared" si="24"/>
        <v>4.8821982780842398E-2</v>
      </c>
      <c r="F228" s="16">
        <f>'Ref. ACS-5-YR Add.'!H70</f>
        <v>2225</v>
      </c>
      <c r="G228" s="115">
        <f t="shared" si="25"/>
        <v>4.9444444444444444E-2</v>
      </c>
      <c r="H228" s="274"/>
    </row>
    <row r="229" spans="1:9" x14ac:dyDescent="0.3">
      <c r="A229" s="13" t="s">
        <v>304</v>
      </c>
      <c r="B229" s="16">
        <f>'Ref. ACS-5-YR Add.'!B71</f>
        <v>4227</v>
      </c>
      <c r="C229" s="115">
        <f t="shared" si="23"/>
        <v>0.11929557192447718</v>
      </c>
      <c r="D229" s="16">
        <f>'Ref. ACS-5-YR Add.'!E71</f>
        <v>4855</v>
      </c>
      <c r="E229" s="115">
        <f t="shared" si="24"/>
        <v>0.12514821879672114</v>
      </c>
      <c r="F229" s="16">
        <f>'Ref. ACS-5-YR Add.'!H71</f>
        <v>5442</v>
      </c>
      <c r="G229" s="115">
        <f t="shared" si="25"/>
        <v>0.12093333333333334</v>
      </c>
      <c r="H229" s="274"/>
      <c r="I229" s="42" t="str">
        <f>A234</f>
        <v>Source: U.S. Census Bureau, ACS16-20 (5-year Estimates), Table C24050.</v>
      </c>
    </row>
    <row r="230" spans="1:9" x14ac:dyDescent="0.3">
      <c r="A230" s="13" t="s">
        <v>305</v>
      </c>
      <c r="B230" s="16">
        <f>'Ref. ACS-5-YR Add.'!B72</f>
        <v>5106</v>
      </c>
      <c r="C230" s="115">
        <f t="shared" si="23"/>
        <v>0.14410295487257641</v>
      </c>
      <c r="D230" s="16">
        <f>'Ref. ACS-5-YR Add.'!E72</f>
        <v>5801</v>
      </c>
      <c r="E230" s="115">
        <f t="shared" si="24"/>
        <v>0.14953343300510388</v>
      </c>
      <c r="F230" s="16">
        <f>'Ref. ACS-5-YR Add.'!H72</f>
        <v>8355</v>
      </c>
      <c r="G230" s="115">
        <f t="shared" si="25"/>
        <v>0.18566666666666667</v>
      </c>
      <c r="H230" s="274"/>
      <c r="I230" s="293" t="s">
        <v>2500</v>
      </c>
    </row>
    <row r="231" spans="1:9" x14ac:dyDescent="0.3">
      <c r="A231" s="13" t="s">
        <v>306</v>
      </c>
      <c r="B231" s="16">
        <f>'Ref. ACS-5-YR Add.'!B73</f>
        <v>2581</v>
      </c>
      <c r="C231" s="115">
        <f t="shared" si="23"/>
        <v>7.2841701238958029E-2</v>
      </c>
      <c r="D231" s="16">
        <f>'Ref. ACS-5-YR Add.'!E73</f>
        <v>3502</v>
      </c>
      <c r="E231" s="115">
        <f t="shared" si="24"/>
        <v>9.0271691498685358E-2</v>
      </c>
      <c r="F231" s="16">
        <f>'Ref. ACS-5-YR Add.'!H73</f>
        <v>3547</v>
      </c>
      <c r="G231" s="115">
        <f t="shared" si="25"/>
        <v>7.8822222222222224E-2</v>
      </c>
      <c r="H231" s="274"/>
    </row>
    <row r="232" spans="1:9" x14ac:dyDescent="0.3">
      <c r="A232" s="13" t="s">
        <v>307</v>
      </c>
      <c r="B232" s="16">
        <f>'Ref. ACS-5-YR Add.'!B74</f>
        <v>1412</v>
      </c>
      <c r="C232" s="115">
        <f t="shared" si="23"/>
        <v>3.9849857477492735E-2</v>
      </c>
      <c r="D232" s="16">
        <f>'Ref. ACS-5-YR Add.'!E74</f>
        <v>1499</v>
      </c>
      <c r="E232" s="115">
        <f t="shared" si="24"/>
        <v>3.8639995875650875E-2</v>
      </c>
      <c r="F232" s="16">
        <f>'Ref. ACS-5-YR Add.'!H74</f>
        <v>1680</v>
      </c>
      <c r="G232" s="115">
        <f t="shared" si="25"/>
        <v>3.7333333333333336E-2</v>
      </c>
      <c r="H232" s="274"/>
    </row>
    <row r="233" spans="1:9" x14ac:dyDescent="0.3">
      <c r="A233" s="13" t="s">
        <v>308</v>
      </c>
      <c r="B233" s="16">
        <f>'Ref. ACS-5-YR Add.'!B75</f>
        <v>1708</v>
      </c>
      <c r="C233" s="115">
        <f t="shared" si="23"/>
        <v>4.820365196285948E-2</v>
      </c>
      <c r="D233" s="16">
        <f>'Ref. ACS-5-YR Add.'!E75</f>
        <v>1575</v>
      </c>
      <c r="E233" s="115">
        <f t="shared" si="24"/>
        <v>4.05990617105738E-2</v>
      </c>
      <c r="F233" s="16">
        <f>'Ref. ACS-5-YR Add.'!H75</f>
        <v>1605</v>
      </c>
      <c r="G233" s="115">
        <f t="shared" si="25"/>
        <v>3.5666666666666666E-2</v>
      </c>
      <c r="H233" s="274"/>
    </row>
    <row r="234" spans="1:9" x14ac:dyDescent="0.3">
      <c r="A234" t="s">
        <v>309</v>
      </c>
    </row>
    <row r="235" spans="1:9" x14ac:dyDescent="0.3">
      <c r="D235" s="2"/>
      <c r="I235" s="61" t="s">
        <v>2499</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Tracy</v>
      </c>
      <c r="C237" s="60" t="str">
        <f>' Economic Conditions'!B3</f>
        <v>City of Tracy</v>
      </c>
      <c r="D237" s="60" t="str">
        <f>' Economic Conditions'!B4</f>
        <v>San Joaquin County</v>
      </c>
      <c r="E237" s="60" t="str">
        <f>' Economic Conditions'!B4</f>
        <v>San Joaquin County</v>
      </c>
      <c r="F237" s="60" t="s">
        <v>171</v>
      </c>
      <c r="G237" s="60" t="s">
        <v>171</v>
      </c>
      <c r="I237" s="37"/>
    </row>
    <row r="238" spans="1:9" x14ac:dyDescent="0.3">
      <c r="A238" s="13" t="s">
        <v>178</v>
      </c>
      <c r="B238" s="16">
        <f>'Ref. ACS-5-YR Add.'!H62</f>
        <v>45000</v>
      </c>
      <c r="C238" s="55"/>
      <c r="D238" s="16">
        <f>'Ref. ACS-5-YR Add.'!R62</f>
        <v>319808</v>
      </c>
      <c r="E238" s="55"/>
      <c r="F238" s="16">
        <f>'Ref. ACS-5-YR Add.'!AB62</f>
        <v>18646894</v>
      </c>
      <c r="G238" s="55"/>
      <c r="I238" s="37"/>
    </row>
    <row r="239" spans="1:9" x14ac:dyDescent="0.3">
      <c r="A239" s="13" t="s">
        <v>296</v>
      </c>
      <c r="B239" s="16">
        <f>'Ref. ACS-5-YR Add.'!H63</f>
        <v>370</v>
      </c>
      <c r="C239" s="55">
        <f>'Ref. ACS-5-YR Add.'!I63</f>
        <v>8.2222222222222228E-3</v>
      </c>
      <c r="D239" s="16">
        <f>'Ref. ACS-5-YR Add.'!R63</f>
        <v>14472</v>
      </c>
      <c r="E239" s="55">
        <f>'Ref. ACS-5-YR Add.'!S63</f>
        <v>4.5252151290774464E-2</v>
      </c>
      <c r="F239" s="16">
        <f>'Ref. ACS-5-YR Add.'!AB63</f>
        <v>394290</v>
      </c>
      <c r="G239" s="55">
        <f>'Ref. ACS-5-YR Add.'!AC63</f>
        <v>2.1000000000000001E-2</v>
      </c>
      <c r="I239" s="37"/>
    </row>
    <row r="240" spans="1:9" x14ac:dyDescent="0.3">
      <c r="A240" s="13" t="s">
        <v>297</v>
      </c>
      <c r="B240" s="16">
        <f>'Ref. ACS-5-YR Add.'!H64</f>
        <v>4341</v>
      </c>
      <c r="C240" s="55">
        <f>'Ref. ACS-5-YR Add.'!I64</f>
        <v>9.6466666666666673E-2</v>
      </c>
      <c r="D240" s="16">
        <f>'Ref. ACS-5-YR Add.'!R64</f>
        <v>27114</v>
      </c>
      <c r="E240" s="55">
        <f>'Ref. ACS-5-YR Add.'!S64</f>
        <v>8.4782119271562942E-2</v>
      </c>
      <c r="F240" s="16">
        <f>'Ref. ACS-5-YR Add.'!AB64</f>
        <v>1190537</v>
      </c>
      <c r="G240" s="55">
        <f>'Ref. ACS-5-YR Add.'!AC64</f>
        <v>6.4000000000000001E-2</v>
      </c>
      <c r="I240" s="37"/>
    </row>
    <row r="241" spans="1:9" x14ac:dyDescent="0.3">
      <c r="A241" s="13" t="s">
        <v>298</v>
      </c>
      <c r="B241" s="16">
        <f>'Ref. ACS-5-YR Add.'!H65</f>
        <v>5227</v>
      </c>
      <c r="C241" s="55">
        <f>'Ref. ACS-5-YR Add.'!I65</f>
        <v>0.11615555555555555</v>
      </c>
      <c r="D241" s="16">
        <f>'Ref. ACS-5-YR Add.'!R65</f>
        <v>30223</v>
      </c>
      <c r="E241" s="55">
        <f>'Ref. ACS-5-YR Add.'!S65</f>
        <v>9.4503577146287779E-2</v>
      </c>
      <c r="F241" s="16">
        <f>'Ref. ACS-5-YR Add.'!AB65</f>
        <v>1676497</v>
      </c>
      <c r="G241" s="55">
        <f>'Ref. ACS-5-YR Add.'!AC65</f>
        <v>0.09</v>
      </c>
      <c r="I241" s="37"/>
    </row>
    <row r="242" spans="1:9" x14ac:dyDescent="0.3">
      <c r="A242" s="13" t="s">
        <v>299</v>
      </c>
      <c r="B242" s="16">
        <f>'Ref. ACS-5-YR Add.'!H66</f>
        <v>1378</v>
      </c>
      <c r="C242" s="55">
        <f>'Ref. ACS-5-YR Add.'!I66</f>
        <v>3.0622222222222221E-2</v>
      </c>
      <c r="D242" s="16">
        <f>'Ref. ACS-5-YR Add.'!R66</f>
        <v>9655</v>
      </c>
      <c r="E242" s="55">
        <f>'Ref. ACS-5-YR Add.'!S66</f>
        <v>3.0189988993396037E-2</v>
      </c>
      <c r="F242" s="16">
        <f>'Ref. ACS-5-YR Add.'!AB66</f>
        <v>514234</v>
      </c>
      <c r="G242" s="55">
        <f>'Ref. ACS-5-YR Add.'!AC66</f>
        <v>2.8000000000000001E-2</v>
      </c>
      <c r="I242" s="37"/>
    </row>
    <row r="243" spans="1:9" x14ac:dyDescent="0.3">
      <c r="A243" s="13" t="s">
        <v>300</v>
      </c>
      <c r="B243" s="16">
        <f>'Ref. ACS-5-YR Add.'!H67</f>
        <v>6032</v>
      </c>
      <c r="C243" s="55">
        <f>'Ref. ACS-5-YR Add.'!I67</f>
        <v>0.13404444444444444</v>
      </c>
      <c r="D243" s="16">
        <f>'Ref. ACS-5-YR Add.'!R67</f>
        <v>37996</v>
      </c>
      <c r="E243" s="55">
        <f>'Ref. ACS-5-YR Add.'!S67</f>
        <v>0.1188087852711627</v>
      </c>
      <c r="F243" s="16">
        <f>'Ref. ACS-5-YR Add.'!AB67</f>
        <v>1942421</v>
      </c>
      <c r="G243" s="55">
        <f>'Ref. ACS-5-YR Add.'!AC67</f>
        <v>0.104</v>
      </c>
      <c r="I243" s="37"/>
    </row>
    <row r="244" spans="1:9" x14ac:dyDescent="0.3">
      <c r="A244" s="13" t="s">
        <v>301</v>
      </c>
      <c r="B244" s="16">
        <f>'Ref. ACS-5-YR Add.'!H68</f>
        <v>3752</v>
      </c>
      <c r="C244" s="55">
        <f>'Ref. ACS-5-YR Add.'!I68</f>
        <v>8.3377777777777773E-2</v>
      </c>
      <c r="D244" s="16">
        <f>'Ref. ACS-5-YR Add.'!R68</f>
        <v>27176</v>
      </c>
      <c r="E244" s="55">
        <f>'Ref. ACS-5-YR Add.'!S68</f>
        <v>8.4975985591354816E-2</v>
      </c>
      <c r="F244" s="16">
        <f>'Ref. ACS-5-YR Add.'!AB68</f>
        <v>1028818</v>
      </c>
      <c r="G244" s="55">
        <f>'Ref. ACS-5-YR Add.'!AC68</f>
        <v>5.5E-2</v>
      </c>
      <c r="I244" s="37"/>
    </row>
    <row r="245" spans="1:9" x14ac:dyDescent="0.3">
      <c r="A245" s="13" t="s">
        <v>302</v>
      </c>
      <c r="B245" s="16">
        <f>'Ref. ACS-5-YR Add.'!H69</f>
        <v>1046</v>
      </c>
      <c r="C245" s="55">
        <f>'Ref. ACS-5-YR Add.'!I69</f>
        <v>2.3244444444444446E-2</v>
      </c>
      <c r="D245" s="16">
        <f>'Ref. ACS-5-YR Add.'!R69</f>
        <v>4015</v>
      </c>
      <c r="E245" s="55">
        <f>'Ref. ACS-5-YR Add.'!S69</f>
        <v>1.2554407644586752E-2</v>
      </c>
      <c r="F245" s="16">
        <f>'Ref. ACS-5-YR Add.'!AB69</f>
        <v>542674</v>
      </c>
      <c r="G245" s="55">
        <f>'Ref. ACS-5-YR Add.'!AC69</f>
        <v>2.9000000000000001E-2</v>
      </c>
      <c r="I245" s="37"/>
    </row>
    <row r="246" spans="1:9" x14ac:dyDescent="0.3">
      <c r="A246" s="13" t="s">
        <v>303</v>
      </c>
      <c r="B246" s="16">
        <f>'Ref. ACS-5-YR Add.'!H70</f>
        <v>2225</v>
      </c>
      <c r="C246" s="55">
        <f>'Ref. ACS-5-YR Add.'!I70</f>
        <v>4.9444444444444444E-2</v>
      </c>
      <c r="D246" s="16">
        <f>'Ref. ACS-5-YR Add.'!R70</f>
        <v>14579</v>
      </c>
      <c r="E246" s="55">
        <f>'Ref. ACS-5-YR Add.'!S70</f>
        <v>4.5586727036221734E-2</v>
      </c>
      <c r="F246" s="16">
        <f>'Ref. ACS-5-YR Add.'!AB70</f>
        <v>1118253</v>
      </c>
      <c r="G246" s="55">
        <f>'Ref. ACS-5-YR Add.'!AC70</f>
        <v>0.06</v>
      </c>
      <c r="I246" s="37"/>
    </row>
    <row r="247" spans="1:9" x14ac:dyDescent="0.3">
      <c r="A247" s="13" t="s">
        <v>304</v>
      </c>
      <c r="B247" s="16">
        <f>'Ref. ACS-5-YR Add.'!H71</f>
        <v>5442</v>
      </c>
      <c r="C247" s="55">
        <f>'Ref. ACS-5-YR Add.'!I71</f>
        <v>0.12093333333333334</v>
      </c>
      <c r="D247" s="16">
        <f>'Ref. ACS-5-YR Add.'!R71</f>
        <v>30877</v>
      </c>
      <c r="E247" s="55">
        <f>'Ref. ACS-5-YR Add.'!S71</f>
        <v>9.6548554132479494E-2</v>
      </c>
      <c r="F247" s="16">
        <f>'Ref. ACS-5-YR Add.'!AB71</f>
        <v>2581266</v>
      </c>
      <c r="G247" s="55">
        <f>'Ref. ACS-5-YR Add.'!AC71</f>
        <v>0.13800000000000001</v>
      </c>
      <c r="I247" s="37"/>
    </row>
    <row r="248" spans="1:9" x14ac:dyDescent="0.3">
      <c r="A248" s="13" t="s">
        <v>305</v>
      </c>
      <c r="B248" s="16">
        <f>'Ref. ACS-5-YR Add.'!H72</f>
        <v>8355</v>
      </c>
      <c r="C248" s="55">
        <f>'Ref. ACS-5-YR Add.'!I72</f>
        <v>0.18566666666666667</v>
      </c>
      <c r="D248" s="16">
        <f>'Ref. ACS-5-YR Add.'!R72</f>
        <v>65614</v>
      </c>
      <c r="E248" s="55">
        <f>'Ref. ACS-5-YR Add.'!S72</f>
        <v>0.20516685011006605</v>
      </c>
      <c r="F248" s="16">
        <f>'Ref. ACS-5-YR Add.'!AB72</f>
        <v>3960265</v>
      </c>
      <c r="G248" s="55">
        <f>'Ref. ACS-5-YR Add.'!AC72</f>
        <v>0.21199999999999999</v>
      </c>
      <c r="I248" s="37"/>
    </row>
    <row r="249" spans="1:9" x14ac:dyDescent="0.3">
      <c r="A249" s="13" t="s">
        <v>306</v>
      </c>
      <c r="B249" s="16">
        <f>'Ref. ACS-5-YR Add.'!H73</f>
        <v>3547</v>
      </c>
      <c r="C249" s="55">
        <f>'Ref. ACS-5-YR Add.'!I73</f>
        <v>7.8822222222222224E-2</v>
      </c>
      <c r="D249" s="16">
        <f>'Ref. ACS-5-YR Add.'!R73</f>
        <v>25917</v>
      </c>
      <c r="E249" s="55">
        <f>'Ref. ACS-5-YR Add.'!S73</f>
        <v>8.1039248549129472E-2</v>
      </c>
      <c r="F249" s="16">
        <f>'Ref. ACS-5-YR Add.'!AB73</f>
        <v>1894858</v>
      </c>
      <c r="G249" s="55">
        <f>'Ref. ACS-5-YR Add.'!AC73</f>
        <v>0.10199999999999999</v>
      </c>
      <c r="I249" s="37"/>
    </row>
    <row r="250" spans="1:9" x14ac:dyDescent="0.3">
      <c r="A250" s="13" t="s">
        <v>307</v>
      </c>
      <c r="B250" s="16">
        <f>'Ref. ACS-5-YR Add.'!H74</f>
        <v>1680</v>
      </c>
      <c r="C250" s="55">
        <f>'Ref. ACS-5-YR Add.'!I74</f>
        <v>3.7333333333333336E-2</v>
      </c>
      <c r="D250" s="16">
        <f>'Ref. ACS-5-YR Add.'!R74</f>
        <v>15573</v>
      </c>
      <c r="E250" s="55">
        <f>'Ref. ACS-5-YR Add.'!S74</f>
        <v>4.8694841905143088E-2</v>
      </c>
      <c r="F250" s="16">
        <f>'Ref. ACS-5-YR Add.'!AB74</f>
        <v>952302</v>
      </c>
      <c r="G250" s="55">
        <f>'Ref. ACS-5-YR Add.'!AC74</f>
        <v>5.0999999999999997E-2</v>
      </c>
      <c r="I250" s="37"/>
    </row>
    <row r="251" spans="1:9" x14ac:dyDescent="0.3">
      <c r="A251" s="13" t="s">
        <v>308</v>
      </c>
      <c r="B251" s="16">
        <f>'Ref. ACS-5-YR Add.'!H75</f>
        <v>1605</v>
      </c>
      <c r="C251" s="55">
        <f>'Ref. ACS-5-YR Add.'!I75</f>
        <v>3.5666666666666666E-2</v>
      </c>
      <c r="D251" s="16">
        <f>'Ref. ACS-5-YR Add.'!R75</f>
        <v>16597</v>
      </c>
      <c r="E251" s="55">
        <f>'Ref. ACS-5-YR Add.'!S75</f>
        <v>5.1896763057834701E-2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Tracy</v>
      </c>
      <c r="C255" s="51" t="str">
        <f>' Economic Conditions'!B3</f>
        <v>City of Tracy</v>
      </c>
      <c r="D255" s="51" t="str">
        <f>' Economic Conditions'!B4</f>
        <v>San Joaquin County</v>
      </c>
      <c r="E255" s="51" t="str">
        <f>' Economic Conditions'!B4</f>
        <v>San Joaquin County</v>
      </c>
      <c r="F255" s="51" t="s">
        <v>171</v>
      </c>
      <c r="G255" s="59" t="s">
        <v>171</v>
      </c>
      <c r="I255" s="37"/>
    </row>
    <row r="256" spans="1:9" x14ac:dyDescent="0.3">
      <c r="A256" s="13" t="s">
        <v>178</v>
      </c>
      <c r="B256" s="16">
        <f>'Ref. ACS-5-YR Add.'!H62</f>
        <v>45000</v>
      </c>
      <c r="C256" s="55"/>
      <c r="D256" s="16">
        <f>'Ref. ACS-5-YR Add.'!R62</f>
        <v>319808</v>
      </c>
      <c r="E256" s="55"/>
      <c r="F256" s="16">
        <f>'Ref. ACS-5-YR Add.'!AB62</f>
        <v>18646894</v>
      </c>
      <c r="G256" s="55"/>
      <c r="I256" s="37"/>
    </row>
    <row r="257" spans="1:9" x14ac:dyDescent="0.3">
      <c r="A257" s="13" t="s">
        <v>312</v>
      </c>
      <c r="B257" s="16">
        <f>'Ref. ACS-5-YR Add.'!H76</f>
        <v>14426</v>
      </c>
      <c r="C257" s="55">
        <f>'Ref. ACS-5-YR Add.'!I76</f>
        <v>0.32057777777777779</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6565</v>
      </c>
      <c r="C258" s="55">
        <f>'Ref. ACS-5-YR Add.'!I90</f>
        <v>0.1458888888888889</v>
      </c>
      <c r="D258" s="16">
        <f>'Ref. ACS-5-YR Add.'!R90</f>
        <v>58330</v>
      </c>
      <c r="E258" s="55">
        <f>'Ref. ACS-5-YR Add.'!S90</f>
        <v>0.18239068441064638</v>
      </c>
      <c r="F258" s="16">
        <f>'Ref. ACS-5-YR Add.'!AB90</f>
        <v>3376613</v>
      </c>
      <c r="G258" s="55">
        <f>'Ref. ACS-5-YR Add.'!AC90</f>
        <v>0.18099999999999999</v>
      </c>
      <c r="I258" s="293" t="s">
        <v>2500</v>
      </c>
    </row>
    <row r="259" spans="1:9" x14ac:dyDescent="0.3">
      <c r="A259" s="13" t="s">
        <v>314</v>
      </c>
      <c r="B259" s="16">
        <f>'Ref. ACS-5-YR Add.'!H104</f>
        <v>10891</v>
      </c>
      <c r="C259" s="55">
        <f>'Ref. ACS-5-YR Add.'!I104</f>
        <v>0.24202222222222222</v>
      </c>
      <c r="D259" s="16">
        <f>'Ref. ACS-5-YR Add.'!R104</f>
        <v>65390</v>
      </c>
      <c r="E259" s="55">
        <f>'Ref. ACS-5-YR Add.'!S104</f>
        <v>0.20446642985791474</v>
      </c>
      <c r="F259" s="16">
        <f>'Ref. ACS-5-YR Add.'!AB104</f>
        <v>3903884</v>
      </c>
      <c r="G259" s="55">
        <f>'Ref. ACS-5-YR Add.'!AC104</f>
        <v>0.20899999999999999</v>
      </c>
    </row>
    <row r="260" spans="1:9" x14ac:dyDescent="0.3">
      <c r="A260" s="13" t="s">
        <v>315</v>
      </c>
      <c r="B260" s="16">
        <f>'Ref. ACS-5-YR Add.'!H118</f>
        <v>5824</v>
      </c>
      <c r="C260" s="55">
        <f>'Ref. ACS-5-YR Add.'!I118</f>
        <v>0.12942222222222222</v>
      </c>
      <c r="D260" s="16">
        <f>'Ref. ACS-5-YR Add.'!R118</f>
        <v>44132</v>
      </c>
      <c r="E260" s="55">
        <f>'Ref. ACS-5-YR Add.'!S118</f>
        <v>0.137995297178307</v>
      </c>
      <c r="F260" s="16">
        <f>'Ref. ACS-5-YR Add.'!AB118</f>
        <v>1638447</v>
      </c>
      <c r="G260" s="55">
        <f>'Ref. ACS-5-YR Add.'!AC118</f>
        <v>8.7999999999999995E-2</v>
      </c>
      <c r="I260" s="61" t="s">
        <v>2501</v>
      </c>
    </row>
    <row r="261" spans="1:9" x14ac:dyDescent="0.3">
      <c r="A261" s="13" t="s">
        <v>316</v>
      </c>
      <c r="B261" s="16">
        <f>'Ref. ACS-5-YR Add.'!H132</f>
        <v>7294</v>
      </c>
      <c r="C261" s="55">
        <f>'Ref. ACS-5-YR Add.'!I132</f>
        <v>0.16208888888888889</v>
      </c>
      <c r="D261" s="16">
        <f>'Ref. ACS-5-YR Add.'!R132</f>
        <v>57660</v>
      </c>
      <c r="E261" s="55">
        <f>'Ref. ACS-5-YR Add.'!S132</f>
        <v>0.18029567740644387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2460</v>
      </c>
      <c r="I264" s="37"/>
    </row>
    <row r="265" spans="1:9" ht="28.8" x14ac:dyDescent="0.3">
      <c r="A265" s="48"/>
      <c r="B265" s="51" t="str">
        <f>B4</f>
        <v>San Joaquin County</v>
      </c>
      <c r="I265" s="37"/>
    </row>
    <row r="266" spans="1:9" x14ac:dyDescent="0.3">
      <c r="A266" s="13" t="s">
        <v>317</v>
      </c>
      <c r="B266" s="16">
        <f>'Ref. Ag'!H3</f>
        <v>1707</v>
      </c>
      <c r="I266" s="37"/>
    </row>
    <row r="267" spans="1:9" x14ac:dyDescent="0.3">
      <c r="A267" s="13" t="s">
        <v>318</v>
      </c>
      <c r="B267" s="16">
        <f>'Ref. Ag'!H10</f>
        <v>19741</v>
      </c>
      <c r="I267" s="37"/>
    </row>
    <row r="268" spans="1:9" x14ac:dyDescent="0.3">
      <c r="A268" t="s">
        <v>319</v>
      </c>
      <c r="I268" s="37"/>
    </row>
    <row r="269" spans="1:9" x14ac:dyDescent="0.3">
      <c r="A269" s="291" t="s">
        <v>2462</v>
      </c>
      <c r="B269" s="290"/>
      <c r="C269" s="290"/>
      <c r="D269" s="290"/>
      <c r="E269" s="290"/>
      <c r="F269" s="290"/>
      <c r="G269" s="290"/>
      <c r="I269" s="37"/>
    </row>
    <row r="270" spans="1:9" x14ac:dyDescent="0.3">
      <c r="I270" s="37"/>
    </row>
    <row r="271" spans="1:9" x14ac:dyDescent="0.3">
      <c r="A271" s="1" t="s">
        <v>2461</v>
      </c>
      <c r="I271" s="37"/>
    </row>
    <row r="272" spans="1:9" ht="28.8" x14ac:dyDescent="0.3">
      <c r="A272" s="48"/>
      <c r="B272" s="51" t="str">
        <f>B4</f>
        <v>San Joaquin County</v>
      </c>
      <c r="I272" s="37"/>
    </row>
    <row r="273" spans="1:9" x14ac:dyDescent="0.3">
      <c r="A273" s="13" t="s">
        <v>320</v>
      </c>
      <c r="B273" s="16">
        <f>'Ref. Ag'!H25</f>
        <v>8003</v>
      </c>
      <c r="I273" s="37"/>
    </row>
    <row r="274" spans="1:9" x14ac:dyDescent="0.3">
      <c r="A274" s="13" t="s">
        <v>321</v>
      </c>
      <c r="B274" s="16">
        <f>'Ref. Ag'!H40</f>
        <v>11738</v>
      </c>
      <c r="I274" t="str">
        <f>A262</f>
        <v>Source: U.S. Census Bureau, ACS16-20 (5-year Estimates), Table C24050.</v>
      </c>
    </row>
    <row r="275" spans="1:9" x14ac:dyDescent="0.3">
      <c r="A275" t="s">
        <v>319</v>
      </c>
      <c r="I275"/>
    </row>
    <row r="276" spans="1:9" x14ac:dyDescent="0.3">
      <c r="A276" s="291" t="s">
        <v>2462</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1290</v>
      </c>
      <c r="B1" s="355"/>
      <c r="C1" s="355"/>
      <c r="D1" s="355"/>
      <c r="E1" s="355"/>
      <c r="F1" s="355"/>
      <c r="G1" s="355"/>
      <c r="H1" s="355"/>
      <c r="I1" s="355"/>
      <c r="J1" s="347" t="s">
        <v>167</v>
      </c>
    </row>
    <row r="2" spans="1:10" x14ac:dyDescent="0.3">
      <c r="A2" s="348" t="s">
        <v>5</v>
      </c>
      <c r="B2" s="349"/>
      <c r="C2" s="349"/>
      <c r="D2" s="349"/>
      <c r="E2" s="349"/>
      <c r="F2" s="349"/>
      <c r="G2" s="349"/>
      <c r="H2" s="350"/>
      <c r="I2" s="98" t="s">
        <v>6</v>
      </c>
      <c r="J2" s="347"/>
    </row>
    <row r="3" spans="1:10" x14ac:dyDescent="0.3">
      <c r="A3" s="77" t="s">
        <v>0</v>
      </c>
      <c r="B3" s="77" t="str">
        <f>Population!B3</f>
        <v>City of Tracy</v>
      </c>
      <c r="C3" s="65"/>
      <c r="D3" s="65"/>
      <c r="E3" s="65"/>
      <c r="F3" s="65"/>
      <c r="G3" s="65"/>
      <c r="H3" s="276"/>
      <c r="I3" s="78"/>
      <c r="J3" s="347"/>
    </row>
    <row r="4" spans="1:10" x14ac:dyDescent="0.3">
      <c r="A4" s="77" t="s">
        <v>2</v>
      </c>
      <c r="B4" s="77" t="str">
        <f>Population!B4</f>
        <v>San Joaquin County</v>
      </c>
      <c r="C4" s="65"/>
      <c r="D4" s="65"/>
      <c r="E4" s="65"/>
      <c r="F4" s="65"/>
      <c r="G4" s="65"/>
      <c r="H4" s="276"/>
      <c r="I4" s="78"/>
      <c r="J4" s="347"/>
    </row>
    <row r="5" spans="1:10" ht="18.75" customHeight="1" x14ac:dyDescent="0.3">
      <c r="A5" s="66"/>
      <c r="B5" s="66"/>
      <c r="C5" s="66"/>
      <c r="D5" s="66"/>
      <c r="E5" s="66"/>
      <c r="F5" s="66"/>
      <c r="G5" s="66"/>
      <c r="H5" s="277"/>
      <c r="I5" s="67"/>
    </row>
    <row r="6" spans="1:10" x14ac:dyDescent="0.3">
      <c r="A6" s="1" t="s">
        <v>1291</v>
      </c>
    </row>
    <row r="7" spans="1:10" x14ac:dyDescent="0.3">
      <c r="A7" s="48"/>
      <c r="B7" s="68">
        <v>1980</v>
      </c>
      <c r="C7" s="68">
        <v>1990</v>
      </c>
      <c r="D7" s="68">
        <v>2000</v>
      </c>
      <c r="E7" s="68">
        <v>2010</v>
      </c>
      <c r="F7" s="68">
        <v>2020</v>
      </c>
      <c r="H7" s="270"/>
      <c r="I7" s="61" t="s">
        <v>2493</v>
      </c>
    </row>
    <row r="8" spans="1:10" x14ac:dyDescent="0.3">
      <c r="A8" s="13" t="s">
        <v>1292</v>
      </c>
      <c r="B8" s="16">
        <f>'Ref. DC-1980'!B10</f>
        <v>6632</v>
      </c>
      <c r="C8" s="16">
        <f>'Ref. DC-1990'!B8</f>
        <v>11208</v>
      </c>
      <c r="D8" s="16">
        <f>'Ref. DC-2000'!B37</f>
        <v>17620</v>
      </c>
      <c r="E8" s="16">
        <f>'Ref. DC-2010'!B37</f>
        <v>24331</v>
      </c>
      <c r="F8" s="16">
        <f>'Ref. ACS-5-YR'!H156</f>
        <v>27007</v>
      </c>
      <c r="H8" s="271"/>
    </row>
    <row r="9" spans="1:10" x14ac:dyDescent="0.3">
      <c r="A9" s="13" t="s">
        <v>175</v>
      </c>
      <c r="B9" s="3"/>
      <c r="C9" s="4">
        <f>(C8-B8)/B8</f>
        <v>0.6899879372738239</v>
      </c>
      <c r="D9" s="4">
        <f>(D8-C8)/C8</f>
        <v>0.57209136331192001</v>
      </c>
      <c r="E9" s="4">
        <f>(E8-D8)/D8</f>
        <v>0.3808740068104427</v>
      </c>
      <c r="F9" s="4">
        <f>(F8-E8)/E8</f>
        <v>0.10998314906908882</v>
      </c>
      <c r="H9" s="272"/>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2497</v>
      </c>
    </row>
    <row r="22" spans="1:9" x14ac:dyDescent="0.3">
      <c r="A22" s="1" t="s">
        <v>1294</v>
      </c>
      <c r="C22" s="114" t="s">
        <v>177</v>
      </c>
      <c r="D22" s="114"/>
      <c r="E22" s="114" t="s">
        <v>177</v>
      </c>
      <c r="F22" s="114"/>
      <c r="G22" s="114" t="s">
        <v>177</v>
      </c>
    </row>
    <row r="23" spans="1:9" ht="28.8" x14ac:dyDescent="0.3">
      <c r="A23" s="48" t="s">
        <v>170</v>
      </c>
      <c r="B23" s="60" t="str">
        <f>B3</f>
        <v>City of Tracy</v>
      </c>
      <c r="C23" s="60" t="str">
        <f>B3</f>
        <v>City of Tracy</v>
      </c>
      <c r="D23" s="60" t="str">
        <f>B4</f>
        <v>San Joaquin County</v>
      </c>
      <c r="E23" s="60" t="str">
        <f>B4</f>
        <v>San Joaquin County</v>
      </c>
      <c r="F23" s="60" t="s">
        <v>171</v>
      </c>
      <c r="G23" s="60" t="s">
        <v>171</v>
      </c>
      <c r="H23" s="273"/>
      <c r="I23" s="61" t="s">
        <v>1295</v>
      </c>
    </row>
    <row r="24" spans="1:9" x14ac:dyDescent="0.3">
      <c r="A24" s="13" t="s">
        <v>178</v>
      </c>
      <c r="B24" s="16">
        <f>'Ref. ACS-5-YR'!H1577</f>
        <v>27007</v>
      </c>
      <c r="C24" s="55"/>
      <c r="D24" s="16">
        <f>'Ref. ACS-5-YR'!R1577</f>
        <v>231092</v>
      </c>
      <c r="E24" s="55"/>
      <c r="F24" s="16">
        <f>'Ref. ACS-5-YR'!AB1577</f>
        <v>13103114</v>
      </c>
      <c r="G24" s="55"/>
      <c r="H24" s="274"/>
    </row>
    <row r="25" spans="1:9" x14ac:dyDescent="0.3">
      <c r="A25" s="13" t="s">
        <v>1296</v>
      </c>
      <c r="B25" s="16">
        <f>'Ref. ACS-5-YR'!H1578</f>
        <v>15844</v>
      </c>
      <c r="C25" s="55">
        <f>'Ref. ACS-5-YR'!I1578</f>
        <v>0.58666271707335138</v>
      </c>
      <c r="D25" s="16">
        <f>'Ref. ACS-5-YR'!R1578</f>
        <v>120149</v>
      </c>
      <c r="E25" s="55">
        <f>'Ref. ACS-5-YR'!S1578</f>
        <v>0.51991847402766</v>
      </c>
      <c r="F25" s="16">
        <f>'Ref. ACS-5-YR'!AB1578</f>
        <v>6510580</v>
      </c>
      <c r="G25" s="55">
        <f>'Ref. ACS-5-YR'!AC1578</f>
        <v>0.497</v>
      </c>
      <c r="H25" s="274"/>
    </row>
    <row r="26" spans="1:9" x14ac:dyDescent="0.3">
      <c r="A26" s="13" t="s">
        <v>1297</v>
      </c>
      <c r="B26" s="16">
        <f>'Ref. ACS-5-YR'!H1579</f>
        <v>8516</v>
      </c>
      <c r="C26" s="55">
        <f>'Ref. ACS-5-YR'!I1579</f>
        <v>0.3153256563113267</v>
      </c>
      <c r="D26" s="16">
        <f>'Ref. ACS-5-YR'!R1579</f>
        <v>56878</v>
      </c>
      <c r="E26" s="55">
        <f>'Ref. ACS-5-YR'!S1579</f>
        <v>0.24612708358575805</v>
      </c>
      <c r="F26" s="16">
        <f>'Ref. ACS-5-YR'!AB1579</f>
        <v>2784123</v>
      </c>
      <c r="G26" s="55">
        <f>'Ref. ACS-5-YR'!AC1579</f>
        <v>0.21199999999999999</v>
      </c>
      <c r="H26" s="274"/>
      <c r="I26" s="62"/>
    </row>
    <row r="27" spans="1:9" x14ac:dyDescent="0.3">
      <c r="A27" s="13" t="s">
        <v>1298</v>
      </c>
      <c r="B27" s="16">
        <f>'Ref. ACS-5-YR'!H1580</f>
        <v>7328</v>
      </c>
      <c r="C27" s="55">
        <f>'Ref. ACS-5-YR'!I1580</f>
        <v>0.27133706076202468</v>
      </c>
      <c r="D27" s="16">
        <f>'Ref. ACS-5-YR'!R1580</f>
        <v>63271</v>
      </c>
      <c r="E27" s="55">
        <f>'Ref. ACS-5-YR'!S1580</f>
        <v>0.27379139044190193</v>
      </c>
      <c r="F27" s="16">
        <f>'Ref. ACS-5-YR'!AB1580</f>
        <v>3726457</v>
      </c>
      <c r="G27" s="55">
        <f>'Ref. ACS-5-YR'!AC1580</f>
        <v>0.28399999999999997</v>
      </c>
      <c r="H27" s="274"/>
    </row>
    <row r="28" spans="1:9" x14ac:dyDescent="0.3">
      <c r="A28" s="13" t="s">
        <v>1299</v>
      </c>
      <c r="B28" s="16">
        <f>'Ref. ACS-5-YR'!H1581</f>
        <v>1897</v>
      </c>
      <c r="C28" s="55">
        <f>'Ref. ACS-5-YR'!I1581</f>
        <v>7.0241048617025209E-2</v>
      </c>
      <c r="D28" s="16">
        <f>'Ref. ACS-5-YR'!R1581</f>
        <v>17527</v>
      </c>
      <c r="E28" s="55">
        <f>'Ref. ACS-5-YR'!S1581</f>
        <v>7.5844252505495646E-2</v>
      </c>
      <c r="F28" s="16">
        <f>'Ref. ACS-5-YR'!AB1581</f>
        <v>896192</v>
      </c>
      <c r="G28" s="55">
        <f>'Ref. ACS-5-YR'!AC1581</f>
        <v>6.8000000000000005E-2</v>
      </c>
      <c r="H28" s="274"/>
    </row>
    <row r="29" spans="1:9" x14ac:dyDescent="0.3">
      <c r="A29" s="13" t="s">
        <v>1300</v>
      </c>
      <c r="B29" s="16">
        <f>'Ref. ACS-5-YR'!H1582</f>
        <v>945</v>
      </c>
      <c r="C29" s="55">
        <f>'Ref. ACS-5-YR'!I1582</f>
        <v>3.499092827785389E-2</v>
      </c>
      <c r="D29" s="16">
        <f>'Ref. ACS-5-YR'!R1582</f>
        <v>9170</v>
      </c>
      <c r="E29" s="55">
        <f>'Ref. ACS-5-YR'!S1582</f>
        <v>3.9681165942568326E-2</v>
      </c>
      <c r="F29" s="16">
        <f>'Ref. ACS-5-YR'!AB1582</f>
        <v>327712</v>
      </c>
      <c r="G29" s="55">
        <f>'Ref. ACS-5-YR'!AC1582</f>
        <v>2.5000000000000001E-2</v>
      </c>
      <c r="H29" s="274"/>
    </row>
    <row r="30" spans="1:9" x14ac:dyDescent="0.3">
      <c r="A30" s="13" t="s">
        <v>1301</v>
      </c>
      <c r="B30" s="16">
        <f>'Ref. ACS-5-YR'!H1583</f>
        <v>952</v>
      </c>
      <c r="C30" s="55">
        <f>'Ref. ACS-5-YR'!I1583</f>
        <v>3.5250120339171326E-2</v>
      </c>
      <c r="D30" s="16">
        <f>'Ref. ACS-5-YR'!R1583</f>
        <v>8357</v>
      </c>
      <c r="E30" s="55">
        <f>'Ref. ACS-5-YR'!S1583</f>
        <v>3.616308656292732E-2</v>
      </c>
      <c r="F30" s="16">
        <f>'Ref. ACS-5-YR'!AB1583</f>
        <v>568480</v>
      </c>
      <c r="G30" s="55">
        <f>'Ref. ACS-5-YR'!AC1583</f>
        <v>4.2999999999999997E-2</v>
      </c>
      <c r="H30" s="274"/>
    </row>
    <row r="31" spans="1:9" x14ac:dyDescent="0.3">
      <c r="A31" s="13" t="s">
        <v>1302</v>
      </c>
      <c r="B31" s="16">
        <f>'Ref. ACS-5-YR'!H1584</f>
        <v>5174</v>
      </c>
      <c r="C31" s="55">
        <f>'Ref. ACS-5-YR'!I1584</f>
        <v>0.19157996075091643</v>
      </c>
      <c r="D31" s="16">
        <f>'Ref. ACS-5-YR'!R1584</f>
        <v>58087</v>
      </c>
      <c r="E31" s="55">
        <f>'Ref. ACS-5-YR'!S1584</f>
        <v>0.25135876620566699</v>
      </c>
      <c r="F31" s="16">
        <f>'Ref. ACS-5-YR'!AB1584</f>
        <v>3430426</v>
      </c>
      <c r="G31" s="55">
        <f>'Ref. ACS-5-YR'!AC1584</f>
        <v>0.26200000000000001</v>
      </c>
      <c r="H31" s="274"/>
    </row>
    <row r="32" spans="1:9" x14ac:dyDescent="0.3">
      <c r="A32" s="13" t="s">
        <v>1303</v>
      </c>
      <c r="B32" s="16">
        <f>'Ref. ACS-5-YR'!H1585</f>
        <v>2152</v>
      </c>
      <c r="C32" s="55">
        <f>'Ref. ACS-5-YR'!I1585</f>
        <v>7.9683045136446112E-2</v>
      </c>
      <c r="D32" s="16">
        <f>'Ref. ACS-5-YR'!R1585</f>
        <v>27015</v>
      </c>
      <c r="E32" s="55">
        <f>'Ref. ACS-5-YR'!S1585</f>
        <v>0.11690149377737005</v>
      </c>
      <c r="F32" s="16">
        <f>'Ref. ACS-5-YR'!AB1585</f>
        <v>1722600</v>
      </c>
      <c r="G32" s="55">
        <f>'Ref. ACS-5-YR'!AC1585</f>
        <v>0.13100000000000001</v>
      </c>
      <c r="H32" s="274"/>
    </row>
    <row r="33" spans="1:9" x14ac:dyDescent="0.3">
      <c r="A33" s="13" t="s">
        <v>1297</v>
      </c>
      <c r="B33" s="16">
        <f>'Ref. ACS-5-YR'!H1586</f>
        <v>1252</v>
      </c>
      <c r="C33" s="55">
        <f>'Ref. ACS-5-YR'!I1586</f>
        <v>4.6358351538490022E-2</v>
      </c>
      <c r="D33" s="16">
        <f>'Ref. ACS-5-YR'!R1586</f>
        <v>13427</v>
      </c>
      <c r="E33" s="55">
        <f>'Ref. ACS-5-YR'!S1586</f>
        <v>5.8102400775448738E-2</v>
      </c>
      <c r="F33" s="16">
        <f>'Ref. ACS-5-YR'!AB1586</f>
        <v>615734</v>
      </c>
      <c r="G33" s="55">
        <f>'Ref. ACS-5-YR'!AC1586</f>
        <v>4.7E-2</v>
      </c>
      <c r="H33" s="274"/>
    </row>
    <row r="34" spans="1:9" x14ac:dyDescent="0.3">
      <c r="A34" s="13" t="s">
        <v>1304</v>
      </c>
      <c r="B34" s="16">
        <f>'Ref. ACS-5-YR'!H1587</f>
        <v>1678</v>
      </c>
      <c r="C34" s="55">
        <f>'Ref. ACS-5-YR'!I1587</f>
        <v>6.2132039841522567E-2</v>
      </c>
      <c r="D34" s="16">
        <f>'Ref. ACS-5-YR'!R1587</f>
        <v>15196</v>
      </c>
      <c r="E34" s="55">
        <f>'Ref. ACS-5-YR'!S1587</f>
        <v>6.5757360704827517E-2</v>
      </c>
      <c r="F34" s="16">
        <f>'Ref. ACS-5-YR'!AB1587</f>
        <v>858959</v>
      </c>
      <c r="G34" s="55">
        <f>'Ref. ACS-5-YR'!AC1587</f>
        <v>6.6000000000000003E-2</v>
      </c>
      <c r="H34" s="274"/>
    </row>
    <row r="35" spans="1:9" x14ac:dyDescent="0.3">
      <c r="A35" s="13" t="s">
        <v>1305</v>
      </c>
      <c r="B35" s="16">
        <f>'Ref. ACS-5-YR'!H1588</f>
        <v>92</v>
      </c>
      <c r="C35" s="55">
        <f>'Ref. ACS-5-YR'!I1588</f>
        <v>3.4065242344577334E-3</v>
      </c>
      <c r="D35" s="16">
        <f>'Ref. ACS-5-YR'!R1588</f>
        <v>2449</v>
      </c>
      <c r="E35" s="55">
        <f>'Ref. ACS-5-YR'!S1588</f>
        <v>1.0597510948020701E-2</v>
      </c>
      <c r="F35" s="16">
        <f>'Ref. ACS-5-YR'!AB1588</f>
        <v>233133</v>
      </c>
      <c r="G35" s="55">
        <f>'Ref. ACS-5-YR'!AC1588</f>
        <v>1.7999999999999999E-2</v>
      </c>
      <c r="H35" s="274"/>
    </row>
    <row r="36" spans="1:9" x14ac:dyDescent="0.3">
      <c r="A36" s="13" t="s">
        <v>1306</v>
      </c>
      <c r="B36" s="16">
        <f>'Ref. ACS-5-YR'!H1589</f>
        <v>4092</v>
      </c>
      <c r="C36" s="55">
        <f>'Ref. ACS-5-YR'!I1589</f>
        <v>0.151516273558707</v>
      </c>
      <c r="D36" s="16">
        <f>'Ref. ACS-5-YR'!R1589</f>
        <v>35329</v>
      </c>
      <c r="E36" s="55">
        <f>'Ref. ACS-5-YR'!S1589</f>
        <v>0.15287850726117735</v>
      </c>
      <c r="F36" s="16">
        <f>'Ref. ACS-5-YR'!AB1589</f>
        <v>2265916</v>
      </c>
      <c r="G36" s="55">
        <f>'Ref. ACS-5-YR'!AC1589</f>
        <v>0.17299999999999999</v>
      </c>
      <c r="H36" s="274"/>
    </row>
    <row r="37" spans="1:9" x14ac:dyDescent="0.3">
      <c r="A37" s="13" t="s">
        <v>1303</v>
      </c>
      <c r="B37" s="16">
        <f>'Ref. ACS-5-YR'!H1590</f>
        <v>2199</v>
      </c>
      <c r="C37" s="55">
        <f>'Ref. ACS-5-YR'!I1590</f>
        <v>8.142333469100603E-2</v>
      </c>
      <c r="D37" s="16">
        <f>'Ref. ACS-5-YR'!R1590</f>
        <v>19588</v>
      </c>
      <c r="E37" s="55">
        <f>'Ref. ACS-5-YR'!S1590</f>
        <v>8.4762778460526544E-2</v>
      </c>
      <c r="F37" s="16">
        <f>'Ref. ACS-5-YR'!AB1590</f>
        <v>1392219</v>
      </c>
      <c r="G37" s="55">
        <f>'Ref. ACS-5-YR'!AC1590</f>
        <v>0.106</v>
      </c>
      <c r="H37" s="274"/>
    </row>
    <row r="38" spans="1:9" x14ac:dyDescent="0.3">
      <c r="A38" s="13" t="s">
        <v>1297</v>
      </c>
      <c r="B38" s="16">
        <f>'Ref. ACS-5-YR'!H1591</f>
        <v>401</v>
      </c>
      <c r="C38" s="55">
        <f>'Ref. ACS-5-YR'!I1591</f>
        <v>1.4848002369755989E-2</v>
      </c>
      <c r="D38" s="16">
        <f>'Ref. ACS-5-YR'!R1591</f>
        <v>4227</v>
      </c>
      <c r="E38" s="55">
        <f>'Ref. ACS-5-YR'!S1591</f>
        <v>1.8291416405587384E-2</v>
      </c>
      <c r="F38" s="16">
        <f>'Ref. ACS-5-YR'!AB1591</f>
        <v>170832</v>
      </c>
      <c r="G38" s="55">
        <f>'Ref. ACS-5-YR'!AC1591</f>
        <v>1.2999999999999999E-2</v>
      </c>
      <c r="H38" s="274"/>
    </row>
    <row r="39" spans="1:9" x14ac:dyDescent="0.3">
      <c r="A39" s="13" t="s">
        <v>1304</v>
      </c>
      <c r="B39" s="16">
        <f>'Ref. ACS-5-YR'!H1592</f>
        <v>1089</v>
      </c>
      <c r="C39" s="55">
        <f>'Ref. ACS-5-YR'!I1592</f>
        <v>4.0322879253526865E-2</v>
      </c>
      <c r="D39" s="16">
        <f>'Ref. ACS-5-YR'!R1592</f>
        <v>8709</v>
      </c>
      <c r="E39" s="55">
        <f>'Ref. ACS-5-YR'!S1592</f>
        <v>3.7686289443165495E-2</v>
      </c>
      <c r="F39" s="16">
        <f>'Ref. ACS-5-YR'!AB1592</f>
        <v>414759</v>
      </c>
      <c r="G39" s="55">
        <f>'Ref. ACS-5-YR'!AC1592</f>
        <v>3.2000000000000001E-2</v>
      </c>
      <c r="H39" s="274"/>
    </row>
    <row r="40" spans="1:9" x14ac:dyDescent="0.3">
      <c r="A40" s="13" t="s">
        <v>1305</v>
      </c>
      <c r="B40" s="16">
        <f>'Ref. ACS-5-YR'!H1593</f>
        <v>403</v>
      </c>
      <c r="C40" s="55">
        <f>'Ref. ACS-5-YR'!I1593</f>
        <v>1.4922057244418113E-2</v>
      </c>
      <c r="D40" s="16">
        <f>'Ref. ACS-5-YR'!R1593</f>
        <v>2805</v>
      </c>
      <c r="E40" s="55">
        <f>'Ref. ACS-5-YR'!S1593</f>
        <v>1.2138022951897946E-2</v>
      </c>
      <c r="F40" s="16">
        <f>'Ref. ACS-5-YR'!AB1593</f>
        <v>288106</v>
      </c>
      <c r="G40" s="55">
        <f>'Ref. ACS-5-YR'!AC1593</f>
        <v>2.1999999999999999E-2</v>
      </c>
      <c r="H40" s="274"/>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Tracy</v>
      </c>
      <c r="C44" s="108" t="str">
        <f>B3</f>
        <v>City of Tracy</v>
      </c>
      <c r="D44" s="108" t="str">
        <f>B4</f>
        <v>San Joaquin County</v>
      </c>
      <c r="E44" s="108" t="str">
        <f>B4</f>
        <v>San Joaquin County</v>
      </c>
      <c r="F44" s="108" t="s">
        <v>171</v>
      </c>
      <c r="G44" s="108" t="s">
        <v>171</v>
      </c>
    </row>
    <row r="45" spans="1:9" x14ac:dyDescent="0.3">
      <c r="A45" s="110" t="s">
        <v>1302</v>
      </c>
      <c r="B45" s="6">
        <f>'Ref. ACS-5-YR'!H1584</f>
        <v>5174</v>
      </c>
      <c r="C45" s="55"/>
      <c r="D45" s="6">
        <f>'Ref. ACS-5-YR'!R1584</f>
        <v>58087</v>
      </c>
      <c r="E45" s="55"/>
      <c r="F45" s="6">
        <f>'Ref. ACS-5-YR'!AB1584</f>
        <v>3430426</v>
      </c>
      <c r="G45" s="55"/>
    </row>
    <row r="46" spans="1:9" x14ac:dyDescent="0.3">
      <c r="A46" s="110" t="s">
        <v>1310</v>
      </c>
      <c r="B46" s="6">
        <f>'Ref. ACS-5-YR'!H1585</f>
        <v>2152</v>
      </c>
      <c r="C46" s="55">
        <f>B46/B45</f>
        <v>0.41592578275995362</v>
      </c>
      <c r="D46" s="6">
        <f>'Ref. ACS-5-YR'!R1585</f>
        <v>27015</v>
      </c>
      <c r="E46" s="55">
        <f>D46/D45</f>
        <v>0.46507824470191267</v>
      </c>
      <c r="F46" s="6">
        <f>'Ref. ACS-5-YR'!AB1585</f>
        <v>1722600</v>
      </c>
      <c r="G46" s="55">
        <f>F46/F45</f>
        <v>0.50215337686922845</v>
      </c>
    </row>
    <row r="47" spans="1:9" x14ac:dyDescent="0.3">
      <c r="A47" s="110" t="s">
        <v>1311</v>
      </c>
      <c r="B47" s="6">
        <f>'Ref. ACS-5-YR'!H1586</f>
        <v>1252</v>
      </c>
      <c r="C47" s="55">
        <f>B47/B45</f>
        <v>0.24197912640123695</v>
      </c>
      <c r="D47" s="6">
        <f>'Ref. ACS-5-YR'!R1586</f>
        <v>13427</v>
      </c>
      <c r="E47" s="55">
        <f>D47/D45</f>
        <v>0.23115327009485773</v>
      </c>
      <c r="F47" s="6">
        <f>'Ref. ACS-5-YR'!AB1586</f>
        <v>615734</v>
      </c>
      <c r="G47" s="55">
        <f>F47/F45</f>
        <v>0.17949199312272004</v>
      </c>
    </row>
    <row r="48" spans="1:9" x14ac:dyDescent="0.3">
      <c r="A48" s="110" t="s">
        <v>1312</v>
      </c>
      <c r="B48" s="6">
        <f>'Ref. ACS-5-YR'!H1587</f>
        <v>1678</v>
      </c>
      <c r="C48" s="55">
        <f>B48/B45</f>
        <v>0.32431387707769616</v>
      </c>
      <c r="D48" s="6">
        <f>'Ref. ACS-5-YR'!R1587</f>
        <v>15196</v>
      </c>
      <c r="E48" s="55">
        <f>D48/D45</f>
        <v>0.26160758861707439</v>
      </c>
      <c r="F48" s="6">
        <f>'Ref. ACS-5-YR'!AB1587</f>
        <v>858959</v>
      </c>
      <c r="G48" s="55">
        <f>F48/F45</f>
        <v>0.25039426590166936</v>
      </c>
    </row>
    <row r="49" spans="1:9" x14ac:dyDescent="0.3">
      <c r="A49" s="110" t="s">
        <v>1313</v>
      </c>
      <c r="B49" s="6">
        <f>'Ref. ACS-5-YR'!H1588</f>
        <v>92</v>
      </c>
      <c r="C49" s="55">
        <f>B49/B45</f>
        <v>1.778121376111326E-2</v>
      </c>
      <c r="D49" s="6">
        <f>'Ref. ACS-5-YR'!R1588</f>
        <v>2449</v>
      </c>
      <c r="E49" s="55">
        <f>D49/D45</f>
        <v>4.2160896586155253E-2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Tracy</v>
      </c>
      <c r="C53" s="108" t="s">
        <v>177</v>
      </c>
      <c r="D53" s="108" t="str">
        <f>D23</f>
        <v>San Joaquin County</v>
      </c>
      <c r="E53" s="108" t="s">
        <v>177</v>
      </c>
      <c r="F53" s="108" t="str">
        <f>F23</f>
        <v>California</v>
      </c>
      <c r="G53" s="108" t="s">
        <v>177</v>
      </c>
    </row>
    <row r="54" spans="1:9" x14ac:dyDescent="0.3">
      <c r="A54" s="110" t="s">
        <v>1315</v>
      </c>
      <c r="B54" s="6">
        <f>'Ref. ACS-5-YR'!H319</f>
        <v>727</v>
      </c>
      <c r="C54" s="55">
        <f>B54/B56</f>
        <v>0.19890560875512997</v>
      </c>
      <c r="D54" s="6">
        <f>'Ref. ACS-5-YR'!R319</f>
        <v>8916</v>
      </c>
      <c r="E54" s="55">
        <f>D54/D56</f>
        <v>0.25631737818025013</v>
      </c>
      <c r="F54" s="6">
        <f>'Ref. ACS-5-YR'!AB319</f>
        <v>364236</v>
      </c>
      <c r="G54" s="55">
        <f>F54/F56</f>
        <v>0.21510753723260381</v>
      </c>
    </row>
    <row r="55" spans="1:9" x14ac:dyDescent="0.3">
      <c r="A55" s="110" t="s">
        <v>1316</v>
      </c>
      <c r="B55" s="6">
        <f>'Ref. ACS-5-YR'!H339</f>
        <v>2928</v>
      </c>
      <c r="C55" s="55">
        <f>B55/B56</f>
        <v>0.80109439124487003</v>
      </c>
      <c r="D55" s="6">
        <f>'Ref. ACS-5-YR'!R339</f>
        <v>25869</v>
      </c>
      <c r="E55" s="55">
        <f>D55/D56</f>
        <v>0.74368262181974987</v>
      </c>
      <c r="F55" s="6">
        <f>'Ref. ACS-5-YR'!AB339</f>
        <v>1329038</v>
      </c>
      <c r="G55" s="55">
        <f>F55/F56</f>
        <v>0.78489246276739622</v>
      </c>
    </row>
    <row r="56" spans="1:9" x14ac:dyDescent="0.3">
      <c r="A56" s="110" t="s">
        <v>172</v>
      </c>
      <c r="B56" s="6">
        <f>SUM(B54:B55)</f>
        <v>3655</v>
      </c>
      <c r="C56" s="55"/>
      <c r="D56" s="6">
        <f>SUM(D54:D55)</f>
        <v>34785</v>
      </c>
      <c r="E56" s="55"/>
      <c r="F56" s="6">
        <f>SUM(F54:F55)</f>
        <v>1693274</v>
      </c>
      <c r="G56" s="55"/>
    </row>
    <row r="57" spans="1:9" x14ac:dyDescent="0.3">
      <c r="A57" s="47" t="s">
        <v>1317</v>
      </c>
    </row>
    <row r="58" spans="1:9" ht="28.2" customHeight="1" x14ac:dyDescent="0.3">
      <c r="A58" s="356" t="s">
        <v>1318</v>
      </c>
      <c r="B58" s="356"/>
      <c r="C58" s="356"/>
      <c r="D58" s="356"/>
      <c r="E58" s="356"/>
      <c r="F58" s="356"/>
      <c r="G58" s="356"/>
    </row>
    <row r="59" spans="1:9" x14ac:dyDescent="0.3">
      <c r="A59" s="47"/>
      <c r="C59" s="54"/>
    </row>
    <row r="60" spans="1:9" x14ac:dyDescent="0.3">
      <c r="A60" s="1" t="s">
        <v>1319</v>
      </c>
    </row>
    <row r="61" spans="1:9" ht="28.8" x14ac:dyDescent="0.3">
      <c r="A61" s="48" t="s">
        <v>170</v>
      </c>
      <c r="B61" s="60" t="str">
        <f>B3</f>
        <v>City of Tracy</v>
      </c>
      <c r="C61" s="60" t="s">
        <v>177</v>
      </c>
      <c r="D61" s="60" t="str">
        <f>B4</f>
        <v>San Joaquin County</v>
      </c>
      <c r="E61" s="60" t="s">
        <v>177</v>
      </c>
      <c r="F61" s="60" t="s">
        <v>171</v>
      </c>
      <c r="G61" s="60" t="s">
        <v>177</v>
      </c>
      <c r="H61" s="273"/>
    </row>
    <row r="62" spans="1:9" x14ac:dyDescent="0.3">
      <c r="A62" s="13" t="s">
        <v>178</v>
      </c>
      <c r="B62" s="16">
        <f>'Ref. ACS-5-YR'!H223</f>
        <v>27007</v>
      </c>
      <c r="C62" s="55"/>
      <c r="D62" s="16">
        <f>'Ref. ACS-5-YR'!R223</f>
        <v>231092</v>
      </c>
      <c r="E62" s="55"/>
      <c r="F62" s="16">
        <f>'Ref. ACS-5-YR'!AB223</f>
        <v>13103114</v>
      </c>
      <c r="G62" s="55"/>
      <c r="H62" s="274"/>
    </row>
    <row r="63" spans="1:9" x14ac:dyDescent="0.3">
      <c r="A63" s="13" t="s">
        <v>1320</v>
      </c>
      <c r="B63" s="16">
        <f>'Ref. ACS-5-YR'!H224</f>
        <v>21421</v>
      </c>
      <c r="C63" s="55">
        <f>'Ref. ACS-5-YR'!I224</f>
        <v>0.7931647350686859</v>
      </c>
      <c r="D63" s="16">
        <f>'Ref. ACS-5-YR'!R224</f>
        <v>172583</v>
      </c>
      <c r="E63" s="55">
        <f>'Ref. ACS-5-YR'!S224</f>
        <v>0.74681512125041105</v>
      </c>
      <c r="F63" s="16">
        <f>'Ref. ACS-5-YR'!AB224</f>
        <v>8986666</v>
      </c>
      <c r="G63" s="55">
        <f>'Ref. ACS-5-YR'!AC224</f>
        <v>0.68600000000000005</v>
      </c>
      <c r="H63" s="274"/>
    </row>
    <row r="64" spans="1:9" x14ac:dyDescent="0.3">
      <c r="A64" s="13" t="s">
        <v>1321</v>
      </c>
      <c r="B64" s="16">
        <f>'Ref. ACS-5-YR'!H225</f>
        <v>5315</v>
      </c>
      <c r="C64" s="55">
        <f>'Ref. ACS-5-YR'!I225</f>
        <v>0.19680082941459623</v>
      </c>
      <c r="D64" s="16">
        <f>'Ref. ACS-5-YR'!R225</f>
        <v>54201</v>
      </c>
      <c r="E64" s="55">
        <f>'Ref. ACS-5-YR'!S225</f>
        <v>0.23454295259031036</v>
      </c>
      <c r="F64" s="16">
        <f>'Ref. ACS-5-YR'!AB225</f>
        <v>3209170</v>
      </c>
      <c r="G64" s="55">
        <f>'Ref. ACS-5-YR'!AC225</f>
        <v>0.245</v>
      </c>
      <c r="H64" s="274"/>
      <c r="I64" s="47" t="s">
        <v>1307</v>
      </c>
    </row>
    <row r="65" spans="1:9" x14ac:dyDescent="0.3">
      <c r="A65" s="13" t="s">
        <v>1322</v>
      </c>
      <c r="B65" s="16">
        <f>'Ref. ACS-5-YR'!H226</f>
        <v>4840</v>
      </c>
      <c r="C65" s="55">
        <f>'Ref. ACS-5-YR'!I226</f>
        <v>0.17921279668234161</v>
      </c>
      <c r="D65" s="16">
        <f>'Ref. ACS-5-YR'!R226</f>
        <v>36681</v>
      </c>
      <c r="E65" s="55">
        <f>'Ref. ACS-5-YR'!S226</f>
        <v>0.15872899105118307</v>
      </c>
      <c r="F65" s="16">
        <f>'Ref. ACS-5-YR'!AB226</f>
        <v>2054635</v>
      </c>
      <c r="G65" s="55">
        <f>'Ref. ACS-5-YR'!AC226</f>
        <v>0.157</v>
      </c>
      <c r="H65" s="274"/>
    </row>
    <row r="66" spans="1:9" x14ac:dyDescent="0.3">
      <c r="A66" s="13" t="s">
        <v>1323</v>
      </c>
      <c r="B66" s="16">
        <f>'Ref. ACS-5-YR'!H227</f>
        <v>5671</v>
      </c>
      <c r="C66" s="55">
        <f>'Ref. ACS-5-YR'!I227</f>
        <v>0.20998259710445441</v>
      </c>
      <c r="D66" s="16">
        <f>'Ref. ACS-5-YR'!R227</f>
        <v>36634</v>
      </c>
      <c r="E66" s="55">
        <f>'Ref. ACS-5-YR'!S227</f>
        <v>0.15852560884842401</v>
      </c>
      <c r="F66" s="16">
        <f>'Ref. ACS-5-YR'!AB227</f>
        <v>1945127</v>
      </c>
      <c r="G66" s="55">
        <f>'Ref. ACS-5-YR'!AC227</f>
        <v>0.14799999999999999</v>
      </c>
      <c r="H66" s="274"/>
    </row>
    <row r="67" spans="1:9" x14ac:dyDescent="0.3">
      <c r="A67" s="13" t="s">
        <v>1324</v>
      </c>
      <c r="B67" s="16">
        <f>'Ref. ACS-5-YR'!H228</f>
        <v>3287</v>
      </c>
      <c r="C67" s="55">
        <f>'Ref. ACS-5-YR'!I228</f>
        <v>0.12170918650720183</v>
      </c>
      <c r="D67" s="16">
        <f>'Ref. ACS-5-YR'!R228</f>
        <v>25068</v>
      </c>
      <c r="E67" s="55">
        <f>'Ref. ACS-5-YR'!S228</f>
        <v>0.10847627784605265</v>
      </c>
      <c r="F67" s="16">
        <f>'Ref. ACS-5-YR'!AB228</f>
        <v>1006126</v>
      </c>
      <c r="G67" s="55">
        <f>'Ref. ACS-5-YR'!AC228</f>
        <v>7.6999999999999999E-2</v>
      </c>
      <c r="H67" s="274"/>
    </row>
    <row r="68" spans="1:9" x14ac:dyDescent="0.3">
      <c r="A68" s="13" t="s">
        <v>1325</v>
      </c>
      <c r="B68" s="16">
        <f>'Ref. ACS-5-YR'!H229</f>
        <v>1554</v>
      </c>
      <c r="C68" s="55">
        <f>'Ref. ACS-5-YR'!I229</f>
        <v>5.7540637612470844E-2</v>
      </c>
      <c r="D68" s="16">
        <f>'Ref. ACS-5-YR'!R229</f>
        <v>10727</v>
      </c>
      <c r="E68" s="55">
        <f>'Ref. ACS-5-YR'!S229</f>
        <v>4.6418742319076382E-2</v>
      </c>
      <c r="F68" s="16">
        <f>'Ref. ACS-5-YR'!AB229</f>
        <v>433324</v>
      </c>
      <c r="G68" s="55">
        <f>'Ref. ACS-5-YR'!AC229</f>
        <v>3.3000000000000002E-2</v>
      </c>
      <c r="H68" s="274"/>
    </row>
    <row r="69" spans="1:9" x14ac:dyDescent="0.3">
      <c r="A69" s="13" t="s">
        <v>1326</v>
      </c>
      <c r="B69" s="16">
        <f>'Ref. ACS-5-YR'!H230</f>
        <v>754</v>
      </c>
      <c r="C69" s="55">
        <f>'Ref. ACS-5-YR'!I230</f>
        <v>2.7918687747620987E-2</v>
      </c>
      <c r="D69" s="16">
        <f>'Ref. ACS-5-YR'!R230</f>
        <v>9272</v>
      </c>
      <c r="E69" s="55">
        <f>'Ref. ACS-5-YR'!S230</f>
        <v>4.012254859536462E-2</v>
      </c>
      <c r="F69" s="16">
        <f>'Ref. ACS-5-YR'!AB230</f>
        <v>338284</v>
      </c>
      <c r="G69" s="55">
        <f>'Ref. ACS-5-YR'!AC230</f>
        <v>2.5999999999999999E-2</v>
      </c>
      <c r="H69" s="274"/>
    </row>
    <row r="70" spans="1:9" x14ac:dyDescent="0.3">
      <c r="A70" s="13" t="s">
        <v>1327</v>
      </c>
      <c r="B70" s="16">
        <f>'Ref. ACS-5-YR'!H231</f>
        <v>5586</v>
      </c>
      <c r="C70" s="55">
        <f>'Ref. ACS-5-YR'!I231</f>
        <v>0.2068352649313141</v>
      </c>
      <c r="D70" s="16">
        <f>'Ref. ACS-5-YR'!R231</f>
        <v>58509</v>
      </c>
      <c r="E70" s="55">
        <f>'Ref. ACS-5-YR'!S231</f>
        <v>0.25318487874958889</v>
      </c>
      <c r="F70" s="16">
        <f>'Ref. ACS-5-YR'!AB231</f>
        <v>4116448</v>
      </c>
      <c r="G70" s="55">
        <f>'Ref. ACS-5-YR'!AC231</f>
        <v>0.314</v>
      </c>
      <c r="H70" s="274"/>
    </row>
    <row r="71" spans="1:9" x14ac:dyDescent="0.3">
      <c r="A71" s="13" t="s">
        <v>1328</v>
      </c>
      <c r="B71" s="16">
        <f>'Ref. ACS-5-YR'!H232</f>
        <v>4351</v>
      </c>
      <c r="C71" s="55">
        <f>'Ref. ACS-5-YR'!I232</f>
        <v>0.16110637982745213</v>
      </c>
      <c r="D71" s="16">
        <f>'Ref. ACS-5-YR'!R232</f>
        <v>46603</v>
      </c>
      <c r="E71" s="55">
        <f>'Ref. ACS-5-YR'!S232</f>
        <v>0.2016642722378966</v>
      </c>
      <c r="F71" s="16">
        <f>'Ref. ACS-5-YR'!AB232</f>
        <v>3114819</v>
      </c>
      <c r="G71" s="55">
        <f>'Ref. ACS-5-YR'!AC232</f>
        <v>0.23799999999999999</v>
      </c>
      <c r="H71" s="274"/>
    </row>
    <row r="72" spans="1:9" x14ac:dyDescent="0.3">
      <c r="A72" s="13" t="s">
        <v>1321</v>
      </c>
      <c r="B72" s="16">
        <f>'Ref. ACS-5-YR'!H233</f>
        <v>760</v>
      </c>
      <c r="C72" s="55">
        <f>'Ref. ACS-5-YR'!I233</f>
        <v>2.814085237160736E-2</v>
      </c>
      <c r="D72" s="16">
        <f>'Ref. ACS-5-YR'!R233</f>
        <v>9598</v>
      </c>
      <c r="E72" s="55">
        <f>'Ref. ACS-5-YR'!S233</f>
        <v>4.1533242171948835E-2</v>
      </c>
      <c r="F72" s="16">
        <f>'Ref. ACS-5-YR'!AB233</f>
        <v>774224</v>
      </c>
      <c r="G72" s="55">
        <f>'Ref. ACS-5-YR'!AC233</f>
        <v>5.8999999999999997E-2</v>
      </c>
      <c r="H72" s="274"/>
    </row>
    <row r="73" spans="1:9" x14ac:dyDescent="0.3">
      <c r="A73" s="13" t="s">
        <v>1322</v>
      </c>
      <c r="B73" s="16">
        <f>'Ref. ACS-5-YR'!H234</f>
        <v>309</v>
      </c>
      <c r="C73" s="55">
        <f>'Ref. ACS-5-YR'!I234</f>
        <v>1.1441478135298257E-2</v>
      </c>
      <c r="D73" s="16">
        <f>'Ref. ACS-5-YR'!R234</f>
        <v>1601</v>
      </c>
      <c r="E73" s="55">
        <f>'Ref. ACS-5-YR'!S234</f>
        <v>6.9279767365378287E-3</v>
      </c>
      <c r="F73" s="16">
        <f>'Ref. ACS-5-YR'!AB234</f>
        <v>135683</v>
      </c>
      <c r="G73" s="55">
        <f>'Ref. ACS-5-YR'!AC234</f>
        <v>0.01</v>
      </c>
      <c r="H73" s="274"/>
    </row>
    <row r="74" spans="1:9" x14ac:dyDescent="0.3">
      <c r="A74" s="13" t="s">
        <v>1323</v>
      </c>
      <c r="B74" s="16">
        <f>'Ref. ACS-5-YR'!H235</f>
        <v>144</v>
      </c>
      <c r="C74" s="55">
        <f>'Ref. ACS-5-YR'!I235</f>
        <v>5.3319509756729741E-3</v>
      </c>
      <c r="D74" s="16">
        <f>'Ref. ACS-5-YR'!R235</f>
        <v>453</v>
      </c>
      <c r="E74" s="55">
        <f>'Ref. ACS-5-YR'!S235</f>
        <v>1.9602582521246951E-3</v>
      </c>
      <c r="F74" s="16">
        <f>'Ref. ACS-5-YR'!AB235</f>
        <v>59938</v>
      </c>
      <c r="G74" s="55">
        <f>'Ref. ACS-5-YR'!AC235</f>
        <v>5.0000000000000001E-3</v>
      </c>
      <c r="H74" s="274"/>
    </row>
    <row r="75" spans="1:9" x14ac:dyDescent="0.3">
      <c r="A75" s="13" t="s">
        <v>1324</v>
      </c>
      <c r="B75" s="16">
        <f>'Ref. ACS-5-YR'!H236</f>
        <v>0</v>
      </c>
      <c r="C75" s="55">
        <f>'Ref. ACS-5-YR'!I236</f>
        <v>0</v>
      </c>
      <c r="D75" s="16">
        <f>'Ref. ACS-5-YR'!R236</f>
        <v>137</v>
      </c>
      <c r="E75" s="55">
        <f>'Ref. ACS-5-YR'!S236</f>
        <v>5.9283748463815277E-4</v>
      </c>
      <c r="F75" s="16">
        <f>'Ref. ACS-5-YR'!AB236</f>
        <v>19730</v>
      </c>
      <c r="G75" s="55">
        <f>'Ref. ACS-5-YR'!AC236</f>
        <v>2E-3</v>
      </c>
      <c r="H75" s="274"/>
    </row>
    <row r="76" spans="1:9" x14ac:dyDescent="0.3">
      <c r="A76" s="13" t="s">
        <v>1325</v>
      </c>
      <c r="B76" s="16">
        <f>'Ref. ACS-5-YR'!H237</f>
        <v>0</v>
      </c>
      <c r="C76" s="55">
        <f>'Ref. ACS-5-YR'!I237</f>
        <v>0</v>
      </c>
      <c r="D76" s="16">
        <f>'Ref. ACS-5-YR'!R237</f>
        <v>72</v>
      </c>
      <c r="E76" s="55">
        <f>'Ref. ACS-5-YR'!S237</f>
        <v>3.1156422550326278E-4</v>
      </c>
      <c r="F76" s="16">
        <f>'Ref. ACS-5-YR'!AB237</f>
        <v>6805</v>
      </c>
      <c r="G76" s="55">
        <f>'Ref. ACS-5-YR'!AC237</f>
        <v>1E-3</v>
      </c>
      <c r="H76" s="274"/>
    </row>
    <row r="77" spans="1:9" x14ac:dyDescent="0.3">
      <c r="A77" s="13" t="s">
        <v>1326</v>
      </c>
      <c r="B77" s="16">
        <f>'Ref. ACS-5-YR'!H238</f>
        <v>22</v>
      </c>
      <c r="C77" s="55">
        <f>'Ref. ACS-5-YR'!I238</f>
        <v>8.14603621283371E-4</v>
      </c>
      <c r="D77" s="16">
        <f>'Ref. ACS-5-YR'!R238</f>
        <v>45</v>
      </c>
      <c r="E77" s="55">
        <f>'Ref. ACS-5-YR'!S238</f>
        <v>1.9472764093953924E-4</v>
      </c>
      <c r="F77" s="16">
        <f>'Ref. ACS-5-YR'!AB238</f>
        <v>5249</v>
      </c>
      <c r="G77" s="55">
        <f>'Ref. ACS-5-YR'!AC238</f>
        <v>0</v>
      </c>
      <c r="H77" s="274"/>
    </row>
    <row r="78" spans="1:9" x14ac:dyDescent="0.3">
      <c r="A78" s="47" t="s">
        <v>1329</v>
      </c>
    </row>
    <row r="80" spans="1:9" x14ac:dyDescent="0.3">
      <c r="A80" s="1" t="s">
        <v>1330</v>
      </c>
      <c r="I80" s="61" t="s">
        <v>1331</v>
      </c>
    </row>
    <row r="81" spans="1:9" ht="28.8" x14ac:dyDescent="0.3">
      <c r="A81" s="48" t="s">
        <v>170</v>
      </c>
      <c r="B81" s="60" t="str">
        <f>B3</f>
        <v>City of Tracy</v>
      </c>
      <c r="C81" s="60" t="str">
        <f>B4</f>
        <v>San Joaquin County</v>
      </c>
      <c r="D81" s="60" t="s">
        <v>171</v>
      </c>
    </row>
    <row r="82" spans="1:9" x14ac:dyDescent="0.3">
      <c r="A82" s="13" t="s">
        <v>178</v>
      </c>
      <c r="B82" s="63">
        <f>'Ref. ACS-5-YR'!H1043</f>
        <v>3.38</v>
      </c>
      <c r="C82" s="63">
        <f>'Ref. ACS-5-YR'!R1043</f>
        <v>3.18</v>
      </c>
      <c r="D82" s="63">
        <f>'Ref. ACS-5-YR'!AB1043</f>
        <v>2.94</v>
      </c>
    </row>
    <row r="83" spans="1:9" x14ac:dyDescent="0.3">
      <c r="A83" s="13" t="s">
        <v>1332</v>
      </c>
      <c r="B83" s="63">
        <f>'Ref. ACS-5-YR'!H1044</f>
        <v>3.38</v>
      </c>
      <c r="C83" s="63">
        <f>'Ref. ACS-5-YR'!R1044</f>
        <v>3.18</v>
      </c>
      <c r="D83" s="63">
        <f>'Ref. ACS-5-YR'!AB1044</f>
        <v>3.01</v>
      </c>
    </row>
    <row r="84" spans="1:9" x14ac:dyDescent="0.3">
      <c r="A84" s="13" t="s">
        <v>1333</v>
      </c>
      <c r="B84" s="63">
        <f>'Ref. ACS-5-YR'!H1045</f>
        <v>3.37</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Tracy</v>
      </c>
      <c r="B89" s="63">
        <f>'Ref. ACS-5-YR'!B1043</f>
        <v>3.36</v>
      </c>
      <c r="C89" s="63">
        <f>'Ref. ACS-5-YR'!E1043</f>
        <v>3.49</v>
      </c>
      <c r="D89" s="63">
        <f>'Ref. ACS-5-YR'!H1043</f>
        <v>3.38</v>
      </c>
      <c r="I89"/>
    </row>
    <row r="90" spans="1:9" x14ac:dyDescent="0.3">
      <c r="A90" s="13" t="str">
        <f>B4</f>
        <v>San Joaquin County</v>
      </c>
      <c r="B90" s="63">
        <f>'Ref. ACS-5-YR'!L1043</f>
        <v>3.07</v>
      </c>
      <c r="C90" s="63">
        <f>'Ref. ACS-5-YR'!O1043</f>
        <v>3.16</v>
      </c>
      <c r="D90" s="63">
        <f>'Ref. ACS-5-YR'!R1043</f>
        <v>3.18</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11600</v>
      </c>
      <c r="C97" s="55">
        <f>B97/$B$101</f>
        <v>0.72704481353807582</v>
      </c>
      <c r="D97" s="16">
        <f>'Ref. CHAS'!C24</f>
        <v>5320</v>
      </c>
      <c r="E97" s="55">
        <f>D97/$D$101</f>
        <v>0.55911718339464</v>
      </c>
      <c r="F97" s="16">
        <f>'Ref. CHAS'!D24</f>
        <v>16920</v>
      </c>
      <c r="G97" s="55">
        <f>F97/$F$101</f>
        <v>0.66431095406360419</v>
      </c>
    </row>
    <row r="98" spans="1:9" x14ac:dyDescent="0.3">
      <c r="A98" s="69" t="s">
        <v>1341</v>
      </c>
      <c r="B98" s="16">
        <f>'Ref. CHAS'!B25</f>
        <v>2550</v>
      </c>
      <c r="C98" s="55">
        <f t="shared" ref="C98:C100" si="0">B98/$B$101</f>
        <v>0.15982450642431839</v>
      </c>
      <c r="D98" s="16">
        <f>'Ref. CHAS'!C25</f>
        <v>2390</v>
      </c>
      <c r="E98" s="55">
        <f t="shared" ref="E98:E100" si="1">D98/$D$101</f>
        <v>0.25118234366789283</v>
      </c>
      <c r="F98" s="16">
        <f>'Ref. CHAS'!D25</f>
        <v>4940</v>
      </c>
      <c r="G98" s="55">
        <f t="shared" ref="G98:G100" si="2">F98/$F$101</f>
        <v>0.19395367098547311</v>
      </c>
    </row>
    <row r="99" spans="1:9" x14ac:dyDescent="0.3">
      <c r="A99" s="69" t="s">
        <v>1342</v>
      </c>
      <c r="B99" s="16">
        <f>'Ref. CHAS'!B26</f>
        <v>1720</v>
      </c>
      <c r="C99" s="55">
        <f t="shared" si="0"/>
        <v>0.10780319649012848</v>
      </c>
      <c r="D99" s="16">
        <f>'Ref. CHAS'!C26</f>
        <v>1745</v>
      </c>
      <c r="E99" s="55">
        <f t="shared" si="1"/>
        <v>0.1833946400420389</v>
      </c>
      <c r="F99" s="16">
        <f>'Ref. CHAS'!D26</f>
        <v>3465</v>
      </c>
      <c r="G99" s="55">
        <f t="shared" si="2"/>
        <v>0.13604240282685512</v>
      </c>
    </row>
    <row r="100" spans="1:9" x14ac:dyDescent="0.3">
      <c r="A100" s="69" t="s">
        <v>1343</v>
      </c>
      <c r="B100" s="16">
        <f>'Ref. CHAS'!B27</f>
        <v>85</v>
      </c>
      <c r="C100" s="55">
        <f t="shared" si="0"/>
        <v>5.3274835474772797E-3</v>
      </c>
      <c r="D100" s="16">
        <f>'Ref. CHAS'!C27</f>
        <v>60</v>
      </c>
      <c r="E100" s="55">
        <f t="shared" si="1"/>
        <v>6.3058328954282714E-3</v>
      </c>
      <c r="F100" s="16">
        <f>'Ref. CHAS'!D27</f>
        <v>145</v>
      </c>
      <c r="G100" s="55">
        <f t="shared" si="2"/>
        <v>5.6929721240675307E-3</v>
      </c>
    </row>
    <row r="101" spans="1:9" x14ac:dyDescent="0.3">
      <c r="A101" s="69" t="s">
        <v>172</v>
      </c>
      <c r="B101" s="16">
        <f>SUM(B97:B100)</f>
        <v>15955</v>
      </c>
      <c r="C101" s="55"/>
      <c r="D101" s="16">
        <f>SUM(D97:D100)</f>
        <v>9515</v>
      </c>
      <c r="E101" s="55"/>
      <c r="F101" s="16">
        <f>SUM(F97:F100)</f>
        <v>25470</v>
      </c>
      <c r="G101" s="55"/>
    </row>
    <row r="102" spans="1:9" x14ac:dyDescent="0.3">
      <c r="A102" s="47" t="s">
        <v>1344</v>
      </c>
    </row>
    <row r="103" spans="1:9" s="72" customFormat="1" x14ac:dyDescent="0.3">
      <c r="A103" s="352" t="s">
        <v>2463</v>
      </c>
      <c r="B103" s="352"/>
      <c r="C103" s="352"/>
      <c r="D103" s="352"/>
      <c r="E103" s="352"/>
      <c r="F103" s="352"/>
      <c r="G103" s="352"/>
      <c r="H103" s="278"/>
      <c r="I103" s="42"/>
    </row>
    <row r="104" spans="1:9" s="72" customFormat="1" x14ac:dyDescent="0.3">
      <c r="A104" s="96"/>
      <c r="B104" s="96"/>
      <c r="C104" s="96"/>
      <c r="D104" s="96"/>
      <c r="E104" s="96"/>
      <c r="F104" s="96"/>
      <c r="G104" s="96"/>
      <c r="H104" s="278"/>
      <c r="I104" s="42"/>
    </row>
    <row r="105" spans="1:9" s="72" customFormat="1" x14ac:dyDescent="0.3">
      <c r="A105" s="1" t="s">
        <v>1345</v>
      </c>
      <c r="B105"/>
      <c r="C105" t="s">
        <v>177</v>
      </c>
      <c r="D105"/>
      <c r="E105" t="s">
        <v>177</v>
      </c>
      <c r="F105"/>
      <c r="G105" t="s">
        <v>177</v>
      </c>
      <c r="H105" s="278"/>
      <c r="I105" s="42"/>
    </row>
    <row r="106" spans="1:9" s="72" customFormat="1" ht="28.8" x14ac:dyDescent="0.3">
      <c r="A106" s="48"/>
      <c r="B106" s="60" t="s">
        <v>1338</v>
      </c>
      <c r="C106" s="60" t="s">
        <v>1338</v>
      </c>
      <c r="D106" s="60" t="s">
        <v>1339</v>
      </c>
      <c r="E106" s="60" t="s">
        <v>1339</v>
      </c>
      <c r="F106" s="60" t="s">
        <v>172</v>
      </c>
      <c r="G106" s="60" t="s">
        <v>172</v>
      </c>
      <c r="H106" s="278"/>
      <c r="I106" s="42"/>
    </row>
    <row r="107" spans="1:9" s="72" customFormat="1" x14ac:dyDescent="0.3">
      <c r="A107" s="69" t="s">
        <v>1346</v>
      </c>
      <c r="B107" s="16">
        <f>SUM('Ref. CHAS'!B71:B73)</f>
        <v>1530</v>
      </c>
      <c r="C107" s="55">
        <f>B107/B109</f>
        <v>0.7409200968523002</v>
      </c>
      <c r="D107" s="16">
        <f>SUM('Ref. CHAS'!B63:B65)</f>
        <v>2700</v>
      </c>
      <c r="E107" s="55">
        <f>D107/D109</f>
        <v>0.82695252679938747</v>
      </c>
      <c r="F107" s="16">
        <f>SUM('Ref. CHAS'!B55:B57)</f>
        <v>4235</v>
      </c>
      <c r="G107" s="55">
        <f>F107/F109</f>
        <v>0.7945590994371482</v>
      </c>
      <c r="H107" s="278"/>
      <c r="I107" s="42"/>
    </row>
    <row r="108" spans="1:9" s="72" customFormat="1" x14ac:dyDescent="0.3">
      <c r="A108" s="69" t="s">
        <v>1342</v>
      </c>
      <c r="B108" s="16">
        <f>SUM('Ref. CHAS'!C71:C73)</f>
        <v>1140</v>
      </c>
      <c r="C108" s="55">
        <f>B108/B109</f>
        <v>0.55205811138014527</v>
      </c>
      <c r="D108" s="16">
        <f>SUM('Ref. CHAS'!C63:C65)</f>
        <v>1630</v>
      </c>
      <c r="E108" s="55">
        <f>D108/D109</f>
        <v>0.49923430321592649</v>
      </c>
      <c r="F108" s="16">
        <f>SUM('Ref. CHAS'!C55:C57)</f>
        <v>2770</v>
      </c>
      <c r="G108" s="55">
        <f>F108/F109</f>
        <v>0.51969981238273921</v>
      </c>
      <c r="H108" s="278"/>
      <c r="I108" s="42"/>
    </row>
    <row r="109" spans="1:9" s="72" customFormat="1" x14ac:dyDescent="0.3">
      <c r="A109" s="69" t="s">
        <v>1347</v>
      </c>
      <c r="B109" s="16">
        <f>SUM('Ref. CHAS'!D71:D73)</f>
        <v>2065</v>
      </c>
      <c r="C109" s="55"/>
      <c r="D109" s="16">
        <f>SUM('Ref. CHAS'!D63:D65)</f>
        <v>3265</v>
      </c>
      <c r="E109" s="55"/>
      <c r="F109" s="16">
        <f>SUM('Ref. CHAS'!D55:D57)</f>
        <v>5330</v>
      </c>
      <c r="G109" s="55"/>
      <c r="H109" s="278"/>
      <c r="I109" s="42"/>
    </row>
    <row r="110" spans="1:9" s="72" customFormat="1" x14ac:dyDescent="0.3">
      <c r="A110" s="47" t="s">
        <v>1344</v>
      </c>
      <c r="B110"/>
      <c r="C110"/>
      <c r="D110"/>
      <c r="E110"/>
      <c r="F110"/>
      <c r="G110"/>
      <c r="H110" s="278"/>
      <c r="I110" s="42"/>
    </row>
    <row r="111" spans="1:9" s="72" customFormat="1" x14ac:dyDescent="0.3">
      <c r="A111" s="352" t="s">
        <v>2463</v>
      </c>
      <c r="B111" s="352"/>
      <c r="C111" s="352"/>
      <c r="D111" s="352"/>
      <c r="E111" s="352"/>
      <c r="F111" s="352"/>
      <c r="G111" s="352"/>
      <c r="H111" s="278"/>
      <c r="I111" s="42"/>
    </row>
    <row r="112" spans="1:9" s="72" customFormat="1" x14ac:dyDescent="0.3">
      <c r="A112" s="96"/>
      <c r="B112" s="96"/>
      <c r="C112" s="96"/>
      <c r="D112" s="96"/>
      <c r="E112" s="96"/>
      <c r="F112" s="96"/>
      <c r="G112" s="96"/>
      <c r="H112" s="278"/>
      <c r="I112" s="42"/>
    </row>
    <row r="113" spans="1:9" s="72" customFormat="1" x14ac:dyDescent="0.3">
      <c r="A113" s="1" t="s">
        <v>1348</v>
      </c>
      <c r="B113"/>
      <c r="C113"/>
      <c r="D113"/>
      <c r="E113"/>
      <c r="F113"/>
      <c r="G113"/>
      <c r="H113" s="278"/>
      <c r="I113" s="47" t="s">
        <v>1344</v>
      </c>
    </row>
    <row r="114" spans="1:9" s="72" customFormat="1" ht="28.8" x14ac:dyDescent="0.3">
      <c r="A114" s="48"/>
      <c r="B114" s="60" t="s">
        <v>1338</v>
      </c>
      <c r="C114" s="60" t="s">
        <v>177</v>
      </c>
      <c r="D114" s="60" t="s">
        <v>1339</v>
      </c>
      <c r="E114" s="60" t="s">
        <v>177</v>
      </c>
      <c r="F114" s="60" t="s">
        <v>172</v>
      </c>
      <c r="H114" s="279"/>
      <c r="I114" s="42"/>
    </row>
    <row r="115" spans="1:9" s="72" customFormat="1" x14ac:dyDescent="0.3">
      <c r="A115" s="69" t="s">
        <v>1349</v>
      </c>
      <c r="B115" s="16">
        <f>'Ref. CHAS'!B6</f>
        <v>430</v>
      </c>
      <c r="C115" s="55">
        <f>B115/F115</f>
        <v>0.35684647302904565</v>
      </c>
      <c r="D115" s="16">
        <f>'Ref. CHAS'!C6</f>
        <v>775</v>
      </c>
      <c r="E115" s="55">
        <f>D115/F115</f>
        <v>0.6431535269709544</v>
      </c>
      <c r="F115" s="16">
        <f>'Ref. CHAS'!D6</f>
        <v>1205</v>
      </c>
      <c r="H115" s="279"/>
      <c r="I115" s="61" t="s">
        <v>50</v>
      </c>
    </row>
    <row r="116" spans="1:9" s="72" customFormat="1" x14ac:dyDescent="0.3">
      <c r="A116" s="47" t="s">
        <v>1344</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320</v>
      </c>
      <c r="C120" s="55">
        <f>B120/B122</f>
        <v>0.7441860465116279</v>
      </c>
      <c r="D120" s="16">
        <f>'Ref. CHAS'!B63</f>
        <v>590</v>
      </c>
      <c r="E120" s="55">
        <f>D120/D122</f>
        <v>0.76129032258064511</v>
      </c>
      <c r="F120" s="16">
        <f>'Ref. CHAS'!B55</f>
        <v>915</v>
      </c>
      <c r="G120" s="55">
        <f>F120/F122</f>
        <v>0.75933609958506221</v>
      </c>
    </row>
    <row r="121" spans="1:9" x14ac:dyDescent="0.3">
      <c r="A121" s="69" t="s">
        <v>1342</v>
      </c>
      <c r="B121" s="16">
        <f>'Ref. CHAS'!C71</f>
        <v>300</v>
      </c>
      <c r="C121" s="55">
        <f>B121/B122</f>
        <v>0.69767441860465118</v>
      </c>
      <c r="D121" s="16">
        <f>'Ref. CHAS'!C63</f>
        <v>560</v>
      </c>
      <c r="E121" s="55">
        <f>D121/D122</f>
        <v>0.72258064516129028</v>
      </c>
      <c r="F121" s="16">
        <f>'Ref. CHAS'!C55</f>
        <v>860</v>
      </c>
      <c r="G121" s="55">
        <f>F121/F122</f>
        <v>0.7136929460580913</v>
      </c>
    </row>
    <row r="122" spans="1:9" x14ac:dyDescent="0.3">
      <c r="A122" s="69" t="s">
        <v>1350</v>
      </c>
      <c r="B122" s="16">
        <f>'Ref. CHAS'!D71</f>
        <v>430</v>
      </c>
      <c r="C122" s="55"/>
      <c r="D122" s="16">
        <f>'Ref. CHAS'!D63</f>
        <v>775</v>
      </c>
      <c r="E122" s="55"/>
      <c r="F122" s="16">
        <f>'Ref. CHAS'!D55</f>
        <v>1205</v>
      </c>
      <c r="G122" s="55"/>
    </row>
    <row r="123" spans="1:9" x14ac:dyDescent="0.3">
      <c r="A123" s="47" t="s">
        <v>1344</v>
      </c>
    </row>
    <row r="124" spans="1:9" s="72" customFormat="1" x14ac:dyDescent="0.3">
      <c r="A124" s="352" t="s">
        <v>2463</v>
      </c>
      <c r="B124" s="352"/>
      <c r="C124" s="352"/>
      <c r="D124" s="352"/>
      <c r="E124" s="352"/>
      <c r="F124" s="352"/>
      <c r="G124" s="352"/>
      <c r="H124" s="278"/>
      <c r="I124" s="42"/>
    </row>
    <row r="125" spans="1:9" s="72" customFormat="1" x14ac:dyDescent="0.3">
      <c r="A125" s="96"/>
      <c r="B125" s="96"/>
      <c r="C125" s="96"/>
      <c r="D125" s="96"/>
      <c r="E125" s="96"/>
      <c r="F125" s="96"/>
      <c r="G125" s="96"/>
      <c r="H125" s="278"/>
      <c r="I125" s="42"/>
    </row>
    <row r="126" spans="1:9" s="72" customFormat="1" x14ac:dyDescent="0.3">
      <c r="A126" s="1" t="s">
        <v>1351</v>
      </c>
      <c r="B126"/>
      <c r="C126"/>
      <c r="D126"/>
      <c r="E126"/>
      <c r="F126"/>
      <c r="G126"/>
      <c r="H126" s="278"/>
      <c r="I126" s="42"/>
    </row>
    <row r="127" spans="1:9" s="72" customFormat="1" ht="28.8" x14ac:dyDescent="0.3">
      <c r="A127" s="48"/>
      <c r="B127" s="60" t="s">
        <v>1338</v>
      </c>
      <c r="C127" s="60" t="s">
        <v>177</v>
      </c>
      <c r="D127" s="60" t="s">
        <v>1339</v>
      </c>
      <c r="E127" s="60" t="s">
        <v>177</v>
      </c>
      <c r="F127" s="60" t="s">
        <v>172</v>
      </c>
      <c r="G127" s="60" t="s">
        <v>177</v>
      </c>
      <c r="H127" s="278"/>
      <c r="I127" s="42"/>
    </row>
    <row r="128" spans="1:9" s="72" customFormat="1" x14ac:dyDescent="0.3">
      <c r="A128" s="13" t="s">
        <v>1352</v>
      </c>
      <c r="B128" s="16">
        <f>'Ref. CHAS'!B47</f>
        <v>320</v>
      </c>
      <c r="C128" s="55">
        <f>B128/B130</f>
        <v>0.7441860465116279</v>
      </c>
      <c r="D128" s="16">
        <f>'Ref. CHAS'!B39</f>
        <v>595</v>
      </c>
      <c r="E128" s="55">
        <f>D128/D130</f>
        <v>0.76774193548387093</v>
      </c>
      <c r="F128" s="16">
        <f>'Ref. CHAS'!B31</f>
        <v>915</v>
      </c>
      <c r="G128" s="55">
        <f>F128/F130</f>
        <v>0.75933609958506221</v>
      </c>
      <c r="H128" s="278"/>
      <c r="I128" s="42"/>
    </row>
    <row r="129" spans="1:9" s="72" customFormat="1" x14ac:dyDescent="0.3">
      <c r="A129" s="13" t="s">
        <v>1353</v>
      </c>
      <c r="B129" s="16">
        <f>'Ref. CHAS'!C47</f>
        <v>110</v>
      </c>
      <c r="C129" s="55">
        <f>B129/B130</f>
        <v>0.2558139534883721</v>
      </c>
      <c r="D129" s="16">
        <f>'Ref. CHAS'!C39</f>
        <v>180</v>
      </c>
      <c r="E129" s="55">
        <f>D129/D130</f>
        <v>0.23225806451612904</v>
      </c>
      <c r="F129" s="16">
        <f>'Ref. CHAS'!C31</f>
        <v>290</v>
      </c>
      <c r="G129" s="55">
        <f>F129/F130</f>
        <v>0.24066390041493776</v>
      </c>
      <c r="H129" s="278"/>
      <c r="I129" s="42"/>
    </row>
    <row r="130" spans="1:9" s="72" customFormat="1" x14ac:dyDescent="0.3">
      <c r="A130" s="13" t="s">
        <v>172</v>
      </c>
      <c r="B130" s="16">
        <f>'Ref. CHAS'!D47</f>
        <v>430</v>
      </c>
      <c r="C130" s="55"/>
      <c r="D130" s="16">
        <f>'Ref. CHAS'!D39</f>
        <v>775</v>
      </c>
      <c r="E130" s="55"/>
      <c r="F130" s="16">
        <f>'Ref. CHAS'!D31</f>
        <v>1205</v>
      </c>
      <c r="G130" s="55"/>
      <c r="H130" s="278"/>
      <c r="I130" s="42"/>
    </row>
    <row r="131" spans="1:9" s="72" customFormat="1" x14ac:dyDescent="0.3">
      <c r="A131" s="47" t="s">
        <v>1344</v>
      </c>
      <c r="B131"/>
      <c r="C131"/>
      <c r="D131"/>
      <c r="E131"/>
      <c r="F131"/>
      <c r="G131"/>
      <c r="H131" s="278"/>
      <c r="I131" s="42"/>
    </row>
    <row r="132" spans="1:9" s="72" customFormat="1" x14ac:dyDescent="0.3">
      <c r="A132" s="96"/>
      <c r="B132" s="96"/>
      <c r="C132" s="96"/>
      <c r="D132" s="96"/>
      <c r="E132" s="96"/>
      <c r="F132" s="96"/>
      <c r="G132" s="96"/>
      <c r="H132" s="278"/>
      <c r="I132" s="47" t="s">
        <v>1344</v>
      </c>
    </row>
    <row r="133" spans="1:9" x14ac:dyDescent="0.3">
      <c r="A133" s="47"/>
    </row>
    <row r="134" spans="1:9" x14ac:dyDescent="0.3">
      <c r="A134" s="1" t="s">
        <v>1354</v>
      </c>
      <c r="I134" s="61" t="s">
        <v>1355</v>
      </c>
    </row>
    <row r="135" spans="1:9" ht="28.2" customHeight="1" x14ac:dyDescent="0.3">
      <c r="A135" s="48" t="s">
        <v>170</v>
      </c>
      <c r="B135" s="60" t="str">
        <f>B3</f>
        <v>City of Tracy</v>
      </c>
      <c r="C135" s="60" t="s">
        <v>177</v>
      </c>
      <c r="D135" s="60" t="str">
        <f>B4</f>
        <v>San Joaquin County</v>
      </c>
      <c r="E135" s="60" t="s">
        <v>177</v>
      </c>
      <c r="F135" s="60" t="s">
        <v>171</v>
      </c>
      <c r="G135" s="60" t="s">
        <v>177</v>
      </c>
      <c r="H135" s="273"/>
    </row>
    <row r="136" spans="1:9" x14ac:dyDescent="0.3">
      <c r="A136" s="13" t="s">
        <v>178</v>
      </c>
      <c r="B136" s="16">
        <f>'Ref. ACS-5-YR'!H848</f>
        <v>27007</v>
      </c>
      <c r="C136" s="55"/>
      <c r="D136" s="16">
        <f>'Ref. ACS-5-YR'!R848</f>
        <v>231092</v>
      </c>
      <c r="E136" s="55"/>
      <c r="F136" s="16">
        <f>'Ref. ACS-5-YR'!AB848</f>
        <v>13103114</v>
      </c>
      <c r="G136" s="55"/>
      <c r="H136" s="274"/>
    </row>
    <row r="137" spans="1:9" hidden="1" x14ac:dyDescent="0.3">
      <c r="A137" s="13" t="s">
        <v>1356</v>
      </c>
      <c r="B137" s="16">
        <f>'Ref. ACS-5-YR'!H849</f>
        <v>492</v>
      </c>
      <c r="C137" s="55">
        <v>4.7673832468495179E-2</v>
      </c>
      <c r="D137" s="16">
        <f>'Ref. ACS-5-YR'!R849</f>
        <v>6283</v>
      </c>
      <c r="E137" s="55">
        <v>3.7150948666151359E-2</v>
      </c>
      <c r="F137" s="16">
        <f>'Ref. ACS-5-YR'!AB849</f>
        <v>359552</v>
      </c>
      <c r="G137" s="55">
        <v>2.8565348176739114E-2</v>
      </c>
      <c r="H137" s="274"/>
    </row>
    <row r="138" spans="1:9" hidden="1" x14ac:dyDescent="0.3">
      <c r="A138" s="13" t="s">
        <v>1357</v>
      </c>
      <c r="B138" s="16">
        <f>'Ref. ACS-5-YR'!H850</f>
        <v>0</v>
      </c>
      <c r="C138" s="55">
        <v>7.5908080059303188E-3</v>
      </c>
      <c r="D138" s="16">
        <f>'Ref. ACS-5-YR'!R850</f>
        <v>746</v>
      </c>
      <c r="E138" s="55">
        <v>5.7744896169610203E-3</v>
      </c>
      <c r="F138" s="16">
        <f>'Ref. ACS-5-YR'!AB850</f>
        <v>54257</v>
      </c>
      <c r="G138" s="55">
        <v>4.593819230610599E-3</v>
      </c>
      <c r="H138" s="274"/>
    </row>
    <row r="139" spans="1:9" hidden="1" x14ac:dyDescent="0.3">
      <c r="A139" s="13" t="s">
        <v>1358</v>
      </c>
      <c r="B139" s="16">
        <f>'Ref. ACS-5-YR'!H851</f>
        <v>24</v>
      </c>
      <c r="C139" s="55">
        <v>3.6827279466271311E-3</v>
      </c>
      <c r="D139" s="16">
        <f>'Ref. ACS-5-YR'!R851</f>
        <v>246</v>
      </c>
      <c r="E139" s="55">
        <v>2.8710060862730835E-3</v>
      </c>
      <c r="F139" s="16">
        <f>'Ref. ACS-5-YR'!AB851</f>
        <v>19701</v>
      </c>
      <c r="G139" s="55">
        <v>1.7038904297106484E-3</v>
      </c>
      <c r="H139" s="274"/>
    </row>
    <row r="140" spans="1:9" hidden="1" x14ac:dyDescent="0.3">
      <c r="A140" s="13" t="s">
        <v>1359</v>
      </c>
      <c r="B140" s="16">
        <f>'Ref. ACS-5-YR'!H852</f>
        <v>8</v>
      </c>
      <c r="C140" s="55">
        <v>5.3965900667160864E-3</v>
      </c>
      <c r="D140" s="16">
        <f>'Ref. ACS-5-YR'!R852</f>
        <v>385</v>
      </c>
      <c r="E140" s="55">
        <v>3.88755009645801E-3</v>
      </c>
      <c r="F140" s="16">
        <f>'Ref. ACS-5-YR'!AB852</f>
        <v>18723</v>
      </c>
      <c r="G140" s="55">
        <v>1.6447839993449995E-3</v>
      </c>
      <c r="H140" s="274"/>
    </row>
    <row r="141" spans="1:9" hidden="1" x14ac:dyDescent="0.3">
      <c r="A141" s="13" t="s">
        <v>1360</v>
      </c>
      <c r="B141" s="16">
        <f>'Ref. ACS-5-YR'!H853</f>
        <v>16</v>
      </c>
      <c r="C141" s="55">
        <v>5.1060044477390662E-3</v>
      </c>
      <c r="D141" s="16">
        <f>'Ref. ACS-5-YR'!R853</f>
        <v>392</v>
      </c>
      <c r="E141" s="55">
        <v>4.1830948406331803E-3</v>
      </c>
      <c r="F141" s="16">
        <f>'Ref. ACS-5-YR'!AB853</f>
        <v>21780</v>
      </c>
      <c r="G141" s="55">
        <v>1.8241731654352956E-3</v>
      </c>
      <c r="H141" s="274"/>
    </row>
    <row r="142" spans="1:9" hidden="1" x14ac:dyDescent="0.3">
      <c r="A142" s="13" t="s">
        <v>1361</v>
      </c>
      <c r="B142" s="16">
        <f>'Ref. ACS-5-YR'!H854</f>
        <v>40</v>
      </c>
      <c r="C142" s="55">
        <v>3.6649369903632321E-3</v>
      </c>
      <c r="D142" s="16">
        <f>'Ref. ACS-5-YR'!R854</f>
        <v>420</v>
      </c>
      <c r="E142" s="55">
        <v>2.6046910420712815E-3</v>
      </c>
      <c r="F142" s="16">
        <f>'Ref. ACS-5-YR'!AB854</f>
        <v>21246</v>
      </c>
      <c r="G142" s="55">
        <v>1.7190695129952118E-3</v>
      </c>
      <c r="H142" s="274"/>
    </row>
    <row r="143" spans="1:9" hidden="1" x14ac:dyDescent="0.3">
      <c r="A143" s="13" t="s">
        <v>1362</v>
      </c>
      <c r="B143" s="16">
        <f>'Ref. ACS-5-YR'!H855</f>
        <v>48</v>
      </c>
      <c r="C143" s="55">
        <v>3.9436619718309857E-3</v>
      </c>
      <c r="D143" s="16">
        <f>'Ref. ACS-5-YR'!R855</f>
        <v>454</v>
      </c>
      <c r="E143" s="55">
        <v>3.1275778971504289E-3</v>
      </c>
      <c r="F143" s="16">
        <f>'Ref. ACS-5-YR'!AB855</f>
        <v>21150</v>
      </c>
      <c r="G143" s="55">
        <v>1.7517275406680607E-3</v>
      </c>
      <c r="H143" s="274"/>
    </row>
    <row r="144" spans="1:9" hidden="1" x14ac:dyDescent="0.3">
      <c r="A144" s="13" t="s">
        <v>1363</v>
      </c>
      <c r="B144" s="16">
        <f>'Ref. ACS-5-YR'!H856</f>
        <v>25</v>
      </c>
      <c r="C144" s="55">
        <v>2.206078576723499E-3</v>
      </c>
      <c r="D144" s="16">
        <f>'Ref. ACS-5-YR'!R856</f>
        <v>350</v>
      </c>
      <c r="E144" s="55">
        <v>1.8771962871785544E-3</v>
      </c>
      <c r="F144" s="16">
        <f>'Ref. ACS-5-YR'!AB856</f>
        <v>18539</v>
      </c>
      <c r="G144" s="55">
        <v>1.5208214858543976E-3</v>
      </c>
      <c r="H144" s="274"/>
    </row>
    <row r="145" spans="1:8" hidden="1" x14ac:dyDescent="0.3">
      <c r="A145" s="13" t="s">
        <v>1364</v>
      </c>
      <c r="B145" s="16">
        <f>'Ref. ACS-5-YR'!H857</f>
        <v>65</v>
      </c>
      <c r="C145" s="55">
        <v>2.8880652335063011E-3</v>
      </c>
      <c r="D145" s="16">
        <f>'Ref. ACS-5-YR'!R857</f>
        <v>328</v>
      </c>
      <c r="E145" s="55">
        <v>2.3123940423375967E-3</v>
      </c>
      <c r="F145" s="16">
        <f>'Ref. ACS-5-YR'!AB857</f>
        <v>18777</v>
      </c>
      <c r="G145" s="55">
        <v>1.5122353377338366E-3</v>
      </c>
      <c r="H145" s="274"/>
    </row>
    <row r="146" spans="1:8" hidden="1" x14ac:dyDescent="0.3">
      <c r="A146" s="13" t="s">
        <v>1365</v>
      </c>
      <c r="B146" s="16">
        <f>'Ref. ACS-5-YR'!H858</f>
        <v>11</v>
      </c>
      <c r="C146" s="55">
        <v>1.6723498888065234E-3</v>
      </c>
      <c r="D146" s="16">
        <f>'Ref. ACS-5-YR'!R858</f>
        <v>253</v>
      </c>
      <c r="E146" s="55">
        <v>1.5037056764077349E-3</v>
      </c>
      <c r="F146" s="16">
        <f>'Ref. ACS-5-YR'!AB858</f>
        <v>16116</v>
      </c>
      <c r="G146" s="55">
        <v>1.244684829334207E-3</v>
      </c>
      <c r="H146" s="274"/>
    </row>
    <row r="147" spans="1:8" hidden="1" x14ac:dyDescent="0.3">
      <c r="A147" s="13" t="s">
        <v>1366</v>
      </c>
      <c r="B147" s="16">
        <f>'Ref. ACS-5-YR'!H859</f>
        <v>13</v>
      </c>
      <c r="C147" s="55">
        <v>3.6649369903632321E-3</v>
      </c>
      <c r="D147" s="16">
        <f>'Ref. ACS-5-YR'!R859</f>
        <v>419</v>
      </c>
      <c r="E147" s="55">
        <v>2.4098263755821582E-3</v>
      </c>
      <c r="F147" s="16">
        <f>'Ref. ACS-5-YR'!AB859</f>
        <v>29732</v>
      </c>
      <c r="G147" s="55">
        <v>2.3674770201711618E-3</v>
      </c>
      <c r="H147" s="274"/>
    </row>
    <row r="148" spans="1:8" hidden="1" x14ac:dyDescent="0.3">
      <c r="A148" s="13" t="s">
        <v>1367</v>
      </c>
      <c r="B148" s="16">
        <f>'Ref. ACS-5-YR'!H860</f>
        <v>38</v>
      </c>
      <c r="C148" s="55">
        <v>3.5819125277983693E-3</v>
      </c>
      <c r="D148" s="16">
        <f>'Ref. ACS-5-YR'!R860</f>
        <v>840</v>
      </c>
      <c r="E148" s="55">
        <v>2.8839970640390251E-3</v>
      </c>
      <c r="F148" s="16">
        <f>'Ref. ACS-5-YR'!AB860</f>
        <v>34492</v>
      </c>
      <c r="G148" s="55">
        <v>2.5556056584556002E-3</v>
      </c>
      <c r="H148" s="274"/>
    </row>
    <row r="149" spans="1:8" hidden="1" x14ac:dyDescent="0.3">
      <c r="A149" s="13" t="s">
        <v>1368</v>
      </c>
      <c r="B149" s="16">
        <f>'Ref. ACS-5-YR'!H861</f>
        <v>31</v>
      </c>
      <c r="C149" s="55">
        <v>1.8977020014825797E-3</v>
      </c>
      <c r="D149" s="16">
        <f>'Ref. ACS-5-YR'!R861</f>
        <v>724</v>
      </c>
      <c r="E149" s="55">
        <v>1.8771962871785544E-3</v>
      </c>
      <c r="F149" s="16">
        <f>'Ref. ACS-5-YR'!AB861</f>
        <v>35106</v>
      </c>
      <c r="G149" s="55">
        <v>2.6554962923939149E-3</v>
      </c>
      <c r="H149" s="274"/>
    </row>
    <row r="150" spans="1:8" hidden="1" x14ac:dyDescent="0.3">
      <c r="A150" s="13" t="s">
        <v>1369</v>
      </c>
      <c r="B150" s="16">
        <f>'Ref. ACS-5-YR'!H862</f>
        <v>114</v>
      </c>
      <c r="C150" s="55">
        <v>1.3402520385470719E-3</v>
      </c>
      <c r="D150" s="16">
        <f>'Ref. ACS-5-YR'!R862</f>
        <v>302</v>
      </c>
      <c r="E150" s="55">
        <v>9.8406656577007274E-4</v>
      </c>
      <c r="F150" s="16">
        <f>'Ref. ACS-5-YR'!AB862</f>
        <v>19282</v>
      </c>
      <c r="G150" s="55">
        <v>1.3957857038487255E-3</v>
      </c>
      <c r="H150" s="274"/>
    </row>
    <row r="151" spans="1:8" hidden="1" x14ac:dyDescent="0.3">
      <c r="A151" s="13" t="s">
        <v>1370</v>
      </c>
      <c r="B151" s="16">
        <f>'Ref. ACS-5-YR'!H863</f>
        <v>25</v>
      </c>
      <c r="C151" s="55">
        <v>2.9651593773165309E-4</v>
      </c>
      <c r="D151" s="16">
        <f>'Ref. ACS-5-YR'!R863</f>
        <v>188</v>
      </c>
      <c r="E151" s="55">
        <v>3.5725188856339273E-4</v>
      </c>
      <c r="F151" s="16">
        <f>'Ref. ACS-5-YR'!AB863</f>
        <v>11093</v>
      </c>
      <c r="G151" s="55">
        <v>7.3380901616081735E-4</v>
      </c>
      <c r="H151" s="274"/>
    </row>
    <row r="152" spans="1:8" hidden="1" x14ac:dyDescent="0.3">
      <c r="A152" s="13" t="s">
        <v>1371</v>
      </c>
      <c r="B152" s="16">
        <f>'Ref. ACS-5-YR'!H864</f>
        <v>0</v>
      </c>
      <c r="C152" s="55">
        <v>4.4477390659747963E-4</v>
      </c>
      <c r="D152" s="16">
        <f>'Ref. ACS-5-YR'!R864</f>
        <v>119</v>
      </c>
      <c r="E152" s="55">
        <v>3.052879774996265E-4</v>
      </c>
      <c r="F152" s="16">
        <f>'Ref. ACS-5-YR'!AB864</f>
        <v>10009</v>
      </c>
      <c r="G152" s="55">
        <v>7.1456684492634539E-4</v>
      </c>
      <c r="H152" s="274"/>
    </row>
    <row r="153" spans="1:8" hidden="1" x14ac:dyDescent="0.3">
      <c r="A153" s="13" t="s">
        <v>1372</v>
      </c>
      <c r="B153" s="16">
        <f>'Ref. ACS-5-YR'!H865</f>
        <v>34</v>
      </c>
      <c r="C153" s="55">
        <v>2.9651593773165309E-4</v>
      </c>
      <c r="D153" s="16">
        <f>'Ref. ACS-5-YR'!R865</f>
        <v>117</v>
      </c>
      <c r="E153" s="55">
        <v>1.9161692204763792E-4</v>
      </c>
      <c r="F153" s="16">
        <f>'Ref. ACS-5-YR'!AB865</f>
        <v>9549</v>
      </c>
      <c r="G153" s="55">
        <v>6.2740210909529139E-4</v>
      </c>
      <c r="H153" s="274"/>
    </row>
    <row r="154" spans="1:8" hidden="1" x14ac:dyDescent="0.3">
      <c r="A154" s="13" t="s">
        <v>1373</v>
      </c>
      <c r="B154" s="16">
        <f>'Ref. ACS-5-YR'!H866</f>
        <v>10151</v>
      </c>
      <c r="C154" s="55">
        <v>0.3941349147516679</v>
      </c>
      <c r="D154" s="16">
        <f>'Ref. ACS-5-YR'!R866</f>
        <v>82230</v>
      </c>
      <c r="E154" s="55">
        <v>0.37070404604002521</v>
      </c>
      <c r="F154" s="16">
        <f>'Ref. ACS-5-YR'!AB866</f>
        <v>4474488</v>
      </c>
      <c r="G154" s="55">
        <v>0.34205335892414335</v>
      </c>
      <c r="H154" s="274"/>
    </row>
    <row r="155" spans="1:8" hidden="1" x14ac:dyDescent="0.3">
      <c r="A155" s="13" t="s">
        <v>1357</v>
      </c>
      <c r="B155" s="16">
        <f>'Ref. ACS-5-YR'!H867</f>
        <v>181</v>
      </c>
      <c r="C155" s="55">
        <v>3.0558932542624165E-2</v>
      </c>
      <c r="D155" s="16">
        <f>'Ref. ACS-5-YR'!R867</f>
        <v>3117</v>
      </c>
      <c r="E155" s="55">
        <v>2.5199249121485127E-2</v>
      </c>
      <c r="F155" s="16">
        <f>'Ref. ACS-5-YR'!AB867</f>
        <v>172775</v>
      </c>
      <c r="G155" s="55">
        <v>1.3800469876955898E-2</v>
      </c>
      <c r="H155" s="274"/>
    </row>
    <row r="156" spans="1:8" hidden="1" x14ac:dyDescent="0.3">
      <c r="A156" s="13" t="s">
        <v>1358</v>
      </c>
      <c r="B156" s="16">
        <f>'Ref. ACS-5-YR'!H868</f>
        <v>90</v>
      </c>
      <c r="C156" s="55">
        <v>2.0969607116382506E-2</v>
      </c>
      <c r="D156" s="16">
        <f>'Ref. ACS-5-YR'!R868</f>
        <v>1934</v>
      </c>
      <c r="E156" s="55">
        <v>1.772618916162725E-2</v>
      </c>
      <c r="F156" s="16">
        <f>'Ref. ACS-5-YR'!AB868</f>
        <v>101332</v>
      </c>
      <c r="G156" s="55">
        <v>8.5573231947278592E-3</v>
      </c>
      <c r="H156" s="274"/>
    </row>
    <row r="157" spans="1:8" hidden="1" x14ac:dyDescent="0.3">
      <c r="A157" s="13" t="s">
        <v>1359</v>
      </c>
      <c r="B157" s="16">
        <f>'Ref. ACS-5-YR'!H869</f>
        <v>274</v>
      </c>
      <c r="C157" s="55">
        <v>2.0702742772424017E-2</v>
      </c>
      <c r="D157" s="16">
        <f>'Ref. ACS-5-YR'!R869</f>
        <v>2675</v>
      </c>
      <c r="E157" s="55">
        <v>1.7252018473170382E-2</v>
      </c>
      <c r="F157" s="16">
        <f>'Ref. ACS-5-YR'!AB869</f>
        <v>107030</v>
      </c>
      <c r="G157" s="55">
        <v>9.4124882151283944E-3</v>
      </c>
      <c r="H157" s="274"/>
    </row>
    <row r="158" spans="1:8" hidden="1" x14ac:dyDescent="0.3">
      <c r="A158" s="13" t="s">
        <v>1360</v>
      </c>
      <c r="B158" s="16">
        <f>'Ref. ACS-5-YR'!H870</f>
        <v>121</v>
      </c>
      <c r="C158" s="55">
        <v>2.4237212750185321E-2</v>
      </c>
      <c r="D158" s="16">
        <f>'Ref. ACS-5-YR'!R870</f>
        <v>3088</v>
      </c>
      <c r="E158" s="55">
        <v>2.1003163303086006E-2</v>
      </c>
      <c r="F158" s="16">
        <f>'Ref. ACS-5-YR'!AB870</f>
        <v>133407</v>
      </c>
      <c r="G158" s="55">
        <v>1.138469577360658E-2</v>
      </c>
      <c r="H158" s="274"/>
    </row>
    <row r="159" spans="1:8" hidden="1" x14ac:dyDescent="0.3">
      <c r="A159" s="13" t="s">
        <v>1361</v>
      </c>
      <c r="B159" s="16">
        <f>'Ref. ACS-5-YR'!H871</f>
        <v>213</v>
      </c>
      <c r="C159" s="55">
        <v>2.1776130467012603E-2</v>
      </c>
      <c r="D159" s="16">
        <f>'Ref. ACS-5-YR'!R871</f>
        <v>3709</v>
      </c>
      <c r="E159" s="55">
        <v>2.0753086981091632E-2</v>
      </c>
      <c r="F159" s="16">
        <f>'Ref. ACS-5-YR'!AB871</f>
        <v>142211</v>
      </c>
      <c r="G159" s="55">
        <v>1.1859847077635492E-2</v>
      </c>
      <c r="H159" s="274"/>
    </row>
    <row r="160" spans="1:8" hidden="1" x14ac:dyDescent="0.3">
      <c r="A160" s="13" t="s">
        <v>1362</v>
      </c>
      <c r="B160" s="16">
        <f>'Ref. ACS-5-YR'!H872</f>
        <v>144</v>
      </c>
      <c r="C160" s="55">
        <v>2.1568569310600444E-2</v>
      </c>
      <c r="D160" s="16">
        <f>'Ref. ACS-5-YR'!R872</f>
        <v>3667</v>
      </c>
      <c r="E160" s="55">
        <v>2.0746591492208661E-2</v>
      </c>
      <c r="F160" s="16">
        <f>'Ref. ACS-5-YR'!AB872</f>
        <v>158629</v>
      </c>
      <c r="G160" s="55">
        <v>1.3173681064154933E-2</v>
      </c>
      <c r="H160" s="274"/>
    </row>
    <row r="161" spans="1:8" hidden="1" x14ac:dyDescent="0.3">
      <c r="A161" s="13" t="s">
        <v>1363</v>
      </c>
      <c r="B161" s="16">
        <f>'Ref. ACS-5-YR'!H873</f>
        <v>221</v>
      </c>
      <c r="C161" s="55">
        <v>1.7043736100815419E-2</v>
      </c>
      <c r="D161" s="16">
        <f>'Ref. ACS-5-YR'!R873</f>
        <v>3594</v>
      </c>
      <c r="E161" s="55">
        <v>1.6875280117958077E-2</v>
      </c>
      <c r="F161" s="16">
        <f>'Ref. ACS-5-YR'!AB873</f>
        <v>149167</v>
      </c>
      <c r="G161" s="55">
        <v>1.2234801099578927E-2</v>
      </c>
      <c r="H161" s="274"/>
    </row>
    <row r="162" spans="1:8" hidden="1" x14ac:dyDescent="0.3">
      <c r="A162" s="13" t="s">
        <v>1364</v>
      </c>
      <c r="B162" s="16">
        <f>'Ref. ACS-5-YR'!H874</f>
        <v>289</v>
      </c>
      <c r="C162" s="55">
        <v>1.9220163083765753E-2</v>
      </c>
      <c r="D162" s="16">
        <f>'Ref. ACS-5-YR'!R874</f>
        <v>3656</v>
      </c>
      <c r="E162" s="55">
        <v>1.7690463972770909E-2</v>
      </c>
      <c r="F162" s="16">
        <f>'Ref. ACS-5-YR'!AB874</f>
        <v>162714</v>
      </c>
      <c r="G162" s="55">
        <v>1.2689790287931877E-2</v>
      </c>
      <c r="H162" s="274"/>
    </row>
    <row r="163" spans="1:8" hidden="1" x14ac:dyDescent="0.3">
      <c r="A163" s="13" t="s">
        <v>1365</v>
      </c>
      <c r="B163" s="16">
        <f>'Ref. ACS-5-YR'!H875</f>
        <v>231</v>
      </c>
      <c r="C163" s="55">
        <v>1.6118606375092662E-2</v>
      </c>
      <c r="D163" s="16">
        <f>'Ref. ACS-5-YR'!R875</f>
        <v>3055</v>
      </c>
      <c r="E163" s="55">
        <v>1.4410242086870669E-2</v>
      </c>
      <c r="F163" s="16">
        <f>'Ref. ACS-5-YR'!AB875</f>
        <v>141641</v>
      </c>
      <c r="G163" s="55">
        <v>1.1388452213409325E-2</v>
      </c>
      <c r="H163" s="274"/>
    </row>
    <row r="164" spans="1:8" hidden="1" x14ac:dyDescent="0.3">
      <c r="A164" s="13" t="s">
        <v>1366</v>
      </c>
      <c r="B164" s="16">
        <f>'Ref. ACS-5-YR'!H876</f>
        <v>690</v>
      </c>
      <c r="C164" s="55">
        <v>3.1988139362490731E-2</v>
      </c>
      <c r="D164" s="16">
        <f>'Ref. ACS-5-YR'!R876</f>
        <v>6747</v>
      </c>
      <c r="E164" s="55">
        <v>2.9940956006053794E-2</v>
      </c>
      <c r="F164" s="16">
        <f>'Ref. ACS-5-YR'!AB876</f>
        <v>300078</v>
      </c>
      <c r="G164" s="55">
        <v>2.3781100446740353E-2</v>
      </c>
      <c r="H164" s="274"/>
    </row>
    <row r="165" spans="1:8" hidden="1" x14ac:dyDescent="0.3">
      <c r="A165" s="13" t="s">
        <v>1367</v>
      </c>
      <c r="B165" s="16">
        <f>'Ref. ACS-5-YR'!H877</f>
        <v>1005</v>
      </c>
      <c r="C165" s="55">
        <v>4.3795404002965159E-2</v>
      </c>
      <c r="D165" s="16">
        <f>'Ref. ACS-5-YR'!R877</f>
        <v>8695</v>
      </c>
      <c r="E165" s="55">
        <v>4.1054737484816792E-2</v>
      </c>
      <c r="F165" s="16">
        <f>'Ref. ACS-5-YR'!AB877</f>
        <v>428778</v>
      </c>
      <c r="G165" s="55">
        <v>3.2560820210198106E-2</v>
      </c>
      <c r="H165" s="274"/>
    </row>
    <row r="166" spans="1:8" hidden="1" x14ac:dyDescent="0.3">
      <c r="A166" s="13" t="s">
        <v>1368</v>
      </c>
      <c r="B166" s="16">
        <f>'Ref. ACS-5-YR'!H878</f>
        <v>2236</v>
      </c>
      <c r="C166" s="55">
        <v>5.0413639733135659E-2</v>
      </c>
      <c r="D166" s="16">
        <f>'Ref. ACS-5-YR'!R878</f>
        <v>11366</v>
      </c>
      <c r="E166" s="55">
        <v>4.7469032756750434E-2</v>
      </c>
      <c r="F166" s="16">
        <f>'Ref. ACS-5-YR'!AB878</f>
        <v>598398</v>
      </c>
      <c r="G166" s="55">
        <v>4.5974300125434422E-2</v>
      </c>
      <c r="H166" s="274"/>
    </row>
    <row r="167" spans="1:8" hidden="1" x14ac:dyDescent="0.3">
      <c r="A167" s="13" t="s">
        <v>1369</v>
      </c>
      <c r="B167" s="16">
        <f>'Ref. ACS-5-YR'!H879</f>
        <v>1540</v>
      </c>
      <c r="C167" s="55">
        <v>2.8346923647146034E-2</v>
      </c>
      <c r="D167" s="16">
        <f>'Ref. ACS-5-YR'!R879</f>
        <v>9007</v>
      </c>
      <c r="E167" s="55">
        <v>2.8421011607438634E-2</v>
      </c>
      <c r="F167" s="16">
        <f>'Ref. ACS-5-YR'!AB879</f>
        <v>478880</v>
      </c>
      <c r="G167" s="55">
        <v>3.5904204958715193E-2</v>
      </c>
      <c r="H167" s="274"/>
    </row>
    <row r="168" spans="1:8" hidden="1" x14ac:dyDescent="0.3">
      <c r="A168" s="13" t="s">
        <v>1370</v>
      </c>
      <c r="B168" s="16">
        <f>'Ref. ACS-5-YR'!H880</f>
        <v>1059</v>
      </c>
      <c r="C168" s="55">
        <v>1.8852483320978504E-2</v>
      </c>
      <c r="D168" s="16">
        <f>'Ref. ACS-5-YR'!R880</f>
        <v>6239</v>
      </c>
      <c r="E168" s="55">
        <v>1.9340318149045486E-2</v>
      </c>
      <c r="F168" s="16">
        <f>'Ref. ACS-5-YR'!AB880</f>
        <v>352103</v>
      </c>
      <c r="G168" s="55">
        <v>2.5746255097833792E-2</v>
      </c>
      <c r="H168" s="274"/>
    </row>
    <row r="169" spans="1:8" hidden="1" x14ac:dyDescent="0.3">
      <c r="A169" s="13" t="s">
        <v>1371</v>
      </c>
      <c r="B169" s="16">
        <f>'Ref. ACS-5-YR'!H881</f>
        <v>1032</v>
      </c>
      <c r="C169" s="55">
        <v>1.7168272794662712E-2</v>
      </c>
      <c r="D169" s="16">
        <f>'Ref. ACS-5-YR'!R881</f>
        <v>6292</v>
      </c>
      <c r="E169" s="55">
        <v>1.9820984326385325E-2</v>
      </c>
      <c r="F169" s="16">
        <f>'Ref. ACS-5-YR'!AB881</f>
        <v>448068</v>
      </c>
      <c r="G169" s="55">
        <v>3.2509993279805853E-2</v>
      </c>
      <c r="H169" s="274"/>
    </row>
    <row r="170" spans="1:8" hidden="1" x14ac:dyDescent="0.3">
      <c r="A170" s="13" t="s">
        <v>1372</v>
      </c>
      <c r="B170" s="16">
        <f>'Ref. ACS-5-YR'!H882</f>
        <v>825</v>
      </c>
      <c r="C170" s="55">
        <v>1.1374351371386211E-2</v>
      </c>
      <c r="D170" s="16">
        <f>'Ref. ACS-5-YR'!R882</f>
        <v>5389</v>
      </c>
      <c r="E170" s="55">
        <v>1.3000720999266011E-2</v>
      </c>
      <c r="F170" s="16">
        <f>'Ref. ACS-5-YR'!AB882</f>
        <v>599277</v>
      </c>
      <c r="G170" s="55">
        <v>4.1075136002286371E-2</v>
      </c>
      <c r="H170" s="274"/>
    </row>
    <row r="171" spans="1:8" hidden="1" x14ac:dyDescent="0.3">
      <c r="A171" s="13" t="s">
        <v>1374</v>
      </c>
      <c r="B171" s="16">
        <f>'Ref. ACS-5-YR'!H883</f>
        <v>12309</v>
      </c>
      <c r="C171" s="55">
        <v>0.3492008895478132</v>
      </c>
      <c r="D171" s="16">
        <f>'Ref. ACS-5-YR'!R883</f>
        <v>90652</v>
      </c>
      <c r="E171" s="55">
        <v>0.36356875150208179</v>
      </c>
      <c r="F171" s="16">
        <f>'Ref. ACS-5-YR'!AB883</f>
        <v>5070224</v>
      </c>
      <c r="G171" s="55">
        <v>0.39001144257561138</v>
      </c>
      <c r="H171" s="274"/>
    </row>
    <row r="172" spans="1:8" hidden="1" x14ac:dyDescent="0.3">
      <c r="A172" s="13" t="s">
        <v>1357</v>
      </c>
      <c r="B172" s="16">
        <f>'Ref. ACS-5-YR'!H884</f>
        <v>296</v>
      </c>
      <c r="C172" s="55">
        <v>2.7404002965159376E-2</v>
      </c>
      <c r="D172" s="16">
        <f>'Ref. ACS-5-YR'!R884</f>
        <v>4269</v>
      </c>
      <c r="E172" s="55">
        <v>2.3289575389891719E-2</v>
      </c>
      <c r="F172" s="16">
        <f>'Ref. ACS-5-YR'!AB884</f>
        <v>215299</v>
      </c>
      <c r="G172" s="55">
        <v>1.6798875459914726E-2</v>
      </c>
      <c r="H172" s="274"/>
    </row>
    <row r="173" spans="1:8" hidden="1" x14ac:dyDescent="0.3">
      <c r="A173" s="13" t="s">
        <v>1358</v>
      </c>
      <c r="B173" s="16">
        <f>'Ref. ACS-5-YR'!H885</f>
        <v>70</v>
      </c>
      <c r="C173" s="55">
        <v>2.059006671608599E-2</v>
      </c>
      <c r="D173" s="16">
        <f>'Ref. ACS-5-YR'!R885</f>
        <v>2873</v>
      </c>
      <c r="E173" s="55">
        <v>1.693049177346333E-2</v>
      </c>
      <c r="F173" s="16">
        <f>'Ref. ACS-5-YR'!AB885</f>
        <v>154532</v>
      </c>
      <c r="G173" s="55">
        <v>1.2835218171723882E-2</v>
      </c>
      <c r="H173" s="274"/>
    </row>
    <row r="174" spans="1:8" hidden="1" x14ac:dyDescent="0.3">
      <c r="A174" s="13" t="s">
        <v>1359</v>
      </c>
      <c r="B174" s="16">
        <f>'Ref. ACS-5-YR'!H886</f>
        <v>138</v>
      </c>
      <c r="C174" s="55">
        <v>1.6966641957005188E-2</v>
      </c>
      <c r="D174" s="16">
        <f>'Ref. ACS-5-YR'!R886</f>
        <v>2225</v>
      </c>
      <c r="E174" s="55">
        <v>1.4660318408865043E-2</v>
      </c>
      <c r="F174" s="16">
        <f>'Ref. ACS-5-YR'!AB886</f>
        <v>120380</v>
      </c>
      <c r="G174" s="55">
        <v>1.0196357541313554E-2</v>
      </c>
      <c r="H174" s="274"/>
    </row>
    <row r="175" spans="1:8" hidden="1" x14ac:dyDescent="0.3">
      <c r="A175" s="13" t="s">
        <v>1360</v>
      </c>
      <c r="B175" s="16">
        <f>'Ref. ACS-5-YR'!H887</f>
        <v>272</v>
      </c>
      <c r="C175" s="55">
        <v>1.847887323943662E-2</v>
      </c>
      <c r="D175" s="16">
        <f>'Ref. ACS-5-YR'!R887</f>
        <v>2992</v>
      </c>
      <c r="E175" s="55">
        <v>1.7355946295297915E-2</v>
      </c>
      <c r="F175" s="16">
        <f>'Ref. ACS-5-YR'!AB887</f>
        <v>145227</v>
      </c>
      <c r="G175" s="55">
        <v>1.1783108378807975E-2</v>
      </c>
      <c r="H175" s="274"/>
    </row>
    <row r="176" spans="1:8" hidden="1" x14ac:dyDescent="0.3">
      <c r="A176" s="13" t="s">
        <v>1361</v>
      </c>
      <c r="B176" s="16">
        <f>'Ref. ACS-5-YR'!H888</f>
        <v>215</v>
      </c>
      <c r="C176" s="55">
        <v>1.3141586360266865E-2</v>
      </c>
      <c r="D176" s="16">
        <f>'Ref. ACS-5-YR'!R888</f>
        <v>2925</v>
      </c>
      <c r="E176" s="55">
        <v>1.3900346209557463E-2</v>
      </c>
      <c r="F176" s="16">
        <f>'Ref. ACS-5-YR'!AB888</f>
        <v>134811</v>
      </c>
      <c r="G176" s="55">
        <v>1.0918590589918974E-2</v>
      </c>
      <c r="H176" s="274"/>
    </row>
    <row r="177" spans="1:8" hidden="1" x14ac:dyDescent="0.3">
      <c r="A177" s="13" t="s">
        <v>1362</v>
      </c>
      <c r="B177" s="16">
        <f>'Ref. ACS-5-YR'!H889</f>
        <v>213</v>
      </c>
      <c r="C177" s="55">
        <v>1.5246849518161602E-2</v>
      </c>
      <c r="D177" s="16">
        <f>'Ref. ACS-5-YR'!R889</f>
        <v>2934</v>
      </c>
      <c r="E177" s="55">
        <v>1.6079582729794158E-2</v>
      </c>
      <c r="F177" s="16">
        <f>'Ref. ACS-5-YR'!AB889</f>
        <v>149463</v>
      </c>
      <c r="G177" s="55">
        <v>1.2028196910427924E-2</v>
      </c>
      <c r="H177" s="274"/>
    </row>
    <row r="178" spans="1:8" hidden="1" x14ac:dyDescent="0.3">
      <c r="A178" s="13" t="s">
        <v>1363</v>
      </c>
      <c r="B178" s="16">
        <f>'Ref. ACS-5-YR'!H890</f>
        <v>150</v>
      </c>
      <c r="C178" s="55">
        <v>1.1653076352853967E-2</v>
      </c>
      <c r="D178" s="16">
        <f>'Ref. ACS-5-YR'!R890</f>
        <v>2514</v>
      </c>
      <c r="E178" s="55">
        <v>1.2607743921846278E-2</v>
      </c>
      <c r="F178" s="16">
        <f>'Ref. ACS-5-YR'!AB890</f>
        <v>138441</v>
      </c>
      <c r="G178" s="55">
        <v>1.1373043144014388E-2</v>
      </c>
      <c r="H178" s="274"/>
    </row>
    <row r="179" spans="1:8" hidden="1" x14ac:dyDescent="0.3">
      <c r="A179" s="13" t="s">
        <v>1364</v>
      </c>
      <c r="B179" s="16">
        <f>'Ref. ACS-5-YR'!H891</f>
        <v>221</v>
      </c>
      <c r="C179" s="55">
        <v>1.4499629355077835E-2</v>
      </c>
      <c r="D179" s="16">
        <f>'Ref. ACS-5-YR'!R891</f>
        <v>2355</v>
      </c>
      <c r="E179" s="55">
        <v>1.5196196241710133E-2</v>
      </c>
      <c r="F179" s="16">
        <f>'Ref. ACS-5-YR'!AB891</f>
        <v>155952</v>
      </c>
      <c r="G179" s="55">
        <v>1.2048972322398209E-2</v>
      </c>
      <c r="H179" s="274"/>
    </row>
    <row r="180" spans="1:8" hidden="1" x14ac:dyDescent="0.3">
      <c r="A180" s="13" t="s">
        <v>1365</v>
      </c>
      <c r="B180" s="16">
        <f>'Ref. ACS-5-YR'!H892</f>
        <v>231</v>
      </c>
      <c r="C180" s="55">
        <v>1.3159377316530763E-2</v>
      </c>
      <c r="D180" s="16">
        <f>'Ref. ACS-5-YR'!R892</f>
        <v>2811</v>
      </c>
      <c r="E180" s="55">
        <v>1.242262248868161E-2</v>
      </c>
      <c r="F180" s="16">
        <f>'Ref. ACS-5-YR'!AB892</f>
        <v>140200</v>
      </c>
      <c r="G180" s="55">
        <v>1.1521384185204441E-2</v>
      </c>
      <c r="H180" s="274"/>
    </row>
    <row r="181" spans="1:8" hidden="1" x14ac:dyDescent="0.3">
      <c r="A181" s="13" t="s">
        <v>1366</v>
      </c>
      <c r="B181" s="16">
        <f>'Ref. ACS-5-YR'!H893</f>
        <v>583</v>
      </c>
      <c r="C181" s="55">
        <v>2.5808747220163082E-2</v>
      </c>
      <c r="D181" s="16">
        <f>'Ref. ACS-5-YR'!R893</f>
        <v>6128</v>
      </c>
      <c r="E181" s="55">
        <v>2.4195696089066143E-2</v>
      </c>
      <c r="F181" s="16">
        <f>'Ref. ACS-5-YR'!AB893</f>
        <v>298933</v>
      </c>
      <c r="G181" s="55">
        <v>2.3611370697285687E-2</v>
      </c>
      <c r="H181" s="274"/>
    </row>
    <row r="182" spans="1:8" hidden="1" x14ac:dyDescent="0.3">
      <c r="A182" s="13" t="s">
        <v>1367</v>
      </c>
      <c r="B182" s="16">
        <f>'Ref. ACS-5-YR'!H894</f>
        <v>954</v>
      </c>
      <c r="C182" s="55">
        <v>3.3559673832468495E-2</v>
      </c>
      <c r="D182" s="16">
        <f>'Ref. ACS-5-YR'!R894</f>
        <v>8925</v>
      </c>
      <c r="E182" s="55">
        <v>3.5124356134664476E-2</v>
      </c>
      <c r="F182" s="16">
        <f>'Ref. ACS-5-YR'!AB894</f>
        <v>419518</v>
      </c>
      <c r="G182" s="55">
        <v>3.2930024579382239E-2</v>
      </c>
      <c r="H182" s="274"/>
    </row>
    <row r="183" spans="1:8" hidden="1" x14ac:dyDescent="0.3">
      <c r="A183" s="13" t="s">
        <v>1368</v>
      </c>
      <c r="B183" s="16">
        <f>'Ref. ACS-5-YR'!H895</f>
        <v>1963</v>
      </c>
      <c r="C183" s="55">
        <v>4.268643439584878E-2</v>
      </c>
      <c r="D183" s="16">
        <f>'Ref. ACS-5-YR'!R895</f>
        <v>12340</v>
      </c>
      <c r="E183" s="55">
        <v>4.7897735023026508E-2</v>
      </c>
      <c r="F183" s="16">
        <f>'Ref. ACS-5-YR'!AB895</f>
        <v>627473</v>
      </c>
      <c r="G183" s="55">
        <v>4.9514936294614044E-2</v>
      </c>
      <c r="H183" s="274"/>
    </row>
    <row r="184" spans="1:8" hidden="1" x14ac:dyDescent="0.3">
      <c r="A184" s="13" t="s">
        <v>1369</v>
      </c>
      <c r="B184" s="16">
        <f>'Ref. ACS-5-YR'!H896</f>
        <v>1822</v>
      </c>
      <c r="C184" s="55">
        <v>3.4099332839140101E-2</v>
      </c>
      <c r="D184" s="16">
        <f>'Ref. ACS-5-YR'!R896</f>
        <v>10283</v>
      </c>
      <c r="E184" s="55">
        <v>3.6660539255487061E-2</v>
      </c>
      <c r="F184" s="16">
        <f>'Ref. ACS-5-YR'!AB896</f>
        <v>540673</v>
      </c>
      <c r="G184" s="55">
        <v>4.1022929155231883E-2</v>
      </c>
      <c r="H184" s="274"/>
    </row>
    <row r="185" spans="1:8" hidden="1" x14ac:dyDescent="0.3">
      <c r="A185" s="13" t="s">
        <v>1370</v>
      </c>
      <c r="B185" s="16">
        <f>'Ref. ACS-5-YR'!H897</f>
        <v>1216</v>
      </c>
      <c r="C185" s="55">
        <v>1.681245366938473E-2</v>
      </c>
      <c r="D185" s="16">
        <f>'Ref. ACS-5-YR'!R897</f>
        <v>7511</v>
      </c>
      <c r="E185" s="55">
        <v>2.1883302046728548E-2</v>
      </c>
      <c r="F185" s="16">
        <f>'Ref. ACS-5-YR'!AB897</f>
        <v>406789</v>
      </c>
      <c r="G185" s="55">
        <v>3.058232636470308E-2</v>
      </c>
      <c r="H185" s="274"/>
    </row>
    <row r="186" spans="1:8" hidden="1" x14ac:dyDescent="0.3">
      <c r="A186" s="13" t="s">
        <v>1371</v>
      </c>
      <c r="B186" s="16">
        <f>'Ref. ACS-5-YR'!H898</f>
        <v>2196</v>
      </c>
      <c r="C186" s="55">
        <v>2.2161601186063751E-2</v>
      </c>
      <c r="D186" s="16">
        <f>'Ref. ACS-5-YR'!R898</f>
        <v>10344</v>
      </c>
      <c r="E186" s="55">
        <v>2.8161192052119803E-2</v>
      </c>
      <c r="F186" s="16">
        <f>'Ref. ACS-5-YR'!AB898</f>
        <v>563596</v>
      </c>
      <c r="G186" s="55">
        <v>4.1732896277950786E-2</v>
      </c>
      <c r="H186" s="274"/>
    </row>
    <row r="187" spans="1:8" hidden="1" x14ac:dyDescent="0.3">
      <c r="A187" s="13" t="s">
        <v>1372</v>
      </c>
      <c r="B187" s="16">
        <f>'Ref. ACS-5-YR'!H899</f>
        <v>1769</v>
      </c>
      <c r="C187" s="55">
        <v>2.2932542624166049E-2</v>
      </c>
      <c r="D187" s="16">
        <f>'Ref. ACS-5-YR'!R899</f>
        <v>9223</v>
      </c>
      <c r="E187" s="55">
        <v>2.7203107441881612E-2</v>
      </c>
      <c r="F187" s="16">
        <f>'Ref. ACS-5-YR'!AB899</f>
        <v>858937</v>
      </c>
      <c r="G187" s="55">
        <v>6.1113212502719588E-2</v>
      </c>
      <c r="H187" s="274"/>
    </row>
    <row r="188" spans="1:8" x14ac:dyDescent="0.3">
      <c r="A188" s="13" t="s">
        <v>1375</v>
      </c>
      <c r="B188" s="16">
        <f>'Ref. ACS-5-YR'!H900</f>
        <v>4055</v>
      </c>
      <c r="C188" s="55">
        <f>B188/B136</f>
        <v>0.15014625837745771</v>
      </c>
      <c r="D188" s="16">
        <f>'Ref. ACS-5-YR'!R900</f>
        <v>51927</v>
      </c>
      <c r="E188" s="55">
        <f>D188/D136</f>
        <v>0.22470271580149898</v>
      </c>
      <c r="F188" s="16">
        <f>'Ref. ACS-5-YR'!AB900</f>
        <v>3198850</v>
      </c>
      <c r="G188" s="55">
        <f>F188/F136</f>
        <v>0.24412899101694452</v>
      </c>
      <c r="H188" s="274"/>
    </row>
    <row r="189" spans="1:8" x14ac:dyDescent="0.3">
      <c r="A189" s="13" t="s">
        <v>1357</v>
      </c>
      <c r="B189" s="16">
        <f>'Ref. ACS-5-YR'!H901</f>
        <v>194</v>
      </c>
      <c r="C189" s="55">
        <f>B189/B188</f>
        <v>4.7842170160295933E-2</v>
      </c>
      <c r="D189" s="16">
        <f>'Ref. ACS-5-YR'!R901</f>
        <v>3420</v>
      </c>
      <c r="E189" s="55">
        <f>D189/D188</f>
        <v>6.5861690450054883E-2</v>
      </c>
      <c r="F189" s="16">
        <f>'Ref. ACS-5-YR'!AB901</f>
        <v>172556</v>
      </c>
      <c r="G189" s="55">
        <f>F189/F188</f>
        <v>5.3943135814433309E-2</v>
      </c>
      <c r="H189" s="274"/>
    </row>
    <row r="190" spans="1:8" x14ac:dyDescent="0.3">
      <c r="A190" s="13" t="s">
        <v>1358</v>
      </c>
      <c r="B190" s="16">
        <f>'Ref. ACS-5-YR'!H902</f>
        <v>181</v>
      </c>
      <c r="C190" s="55">
        <f>B190/B188</f>
        <v>4.4636251541307029E-2</v>
      </c>
      <c r="D190" s="16">
        <f>'Ref. ACS-5-YR'!R902</f>
        <v>3513</v>
      </c>
      <c r="E190" s="55">
        <f>D190/D188</f>
        <v>6.7652666242994972E-2</v>
      </c>
      <c r="F190" s="16">
        <f>'Ref. ACS-5-YR'!AB902</f>
        <v>231833</v>
      </c>
      <c r="G190" s="55">
        <f>F190/F188</f>
        <v>7.2473857792644231E-2</v>
      </c>
      <c r="H190" s="274"/>
    </row>
    <row r="191" spans="1:8" x14ac:dyDescent="0.3">
      <c r="A191" s="13" t="s">
        <v>1359</v>
      </c>
      <c r="B191" s="16">
        <f>'Ref. ACS-5-YR'!H903</f>
        <v>317</v>
      </c>
      <c r="C191" s="55">
        <f>B191/B188</f>
        <v>7.8175092478421707E-2</v>
      </c>
      <c r="D191" s="16">
        <f>'Ref. ACS-5-YR'!R903</f>
        <v>3613</v>
      </c>
      <c r="E191" s="55">
        <f>D191/D188</f>
        <v>6.9578446665511204E-2</v>
      </c>
      <c r="F191" s="16">
        <f>'Ref. ACS-5-YR'!AB903</f>
        <v>189249</v>
      </c>
      <c r="G191" s="55">
        <f>F191/F188</f>
        <v>5.916157369054504E-2</v>
      </c>
      <c r="H191" s="274"/>
    </row>
    <row r="192" spans="1:8" x14ac:dyDescent="0.3">
      <c r="A192" s="13" t="s">
        <v>1360</v>
      </c>
      <c r="B192" s="16">
        <f>'Ref. ACS-5-YR'!H904</f>
        <v>144</v>
      </c>
      <c r="C192" s="55">
        <f>B192/B188</f>
        <v>3.551171393341554E-2</v>
      </c>
      <c r="D192" s="16">
        <f>'Ref. ACS-5-YR'!R904</f>
        <v>3121</v>
      </c>
      <c r="E192" s="55">
        <f>D192/D188</f>
        <v>6.0103606986731374E-2</v>
      </c>
      <c r="F192" s="16">
        <f>'Ref. ACS-5-YR'!AB904</f>
        <v>173679</v>
      </c>
      <c r="G192" s="55">
        <f>F192/F188</f>
        <v>5.4294199477937385E-2</v>
      </c>
      <c r="H192" s="274"/>
    </row>
    <row r="193" spans="1:9" x14ac:dyDescent="0.3">
      <c r="A193" s="13" t="s">
        <v>1361</v>
      </c>
      <c r="B193" s="16">
        <f>'Ref. ACS-5-YR'!H905</f>
        <v>121</v>
      </c>
      <c r="C193" s="55">
        <f>B193/B188</f>
        <v>2.9839704069050555E-2</v>
      </c>
      <c r="D193" s="16">
        <f>'Ref. ACS-5-YR'!R905</f>
        <v>2518</v>
      </c>
      <c r="E193" s="55">
        <f>D193/D188</f>
        <v>4.8491151038958541E-2</v>
      </c>
      <c r="F193" s="16">
        <f>'Ref. ACS-5-YR'!AB905</f>
        <v>156105</v>
      </c>
      <c r="G193" s="55">
        <f>F193/F188</f>
        <v>4.8800350125826467E-2</v>
      </c>
      <c r="H193" s="274"/>
    </row>
    <row r="194" spans="1:9" x14ac:dyDescent="0.3">
      <c r="A194" s="13" t="s">
        <v>1362</v>
      </c>
      <c r="B194" s="16">
        <f>'Ref. ACS-5-YR'!H906</f>
        <v>148</v>
      </c>
      <c r="C194" s="55">
        <f>B194/B188</f>
        <v>3.649815043156597E-2</v>
      </c>
      <c r="D194" s="16">
        <f>'Ref. ACS-5-YR'!R906</f>
        <v>2702</v>
      </c>
      <c r="E194" s="55">
        <f>D194/D188</f>
        <v>5.2034587016388391E-2</v>
      </c>
      <c r="F194" s="16">
        <f>'Ref. ACS-5-YR'!AB906</f>
        <v>146101</v>
      </c>
      <c r="G194" s="55">
        <f>F194/F188</f>
        <v>4.5672976225831156E-2</v>
      </c>
      <c r="H194" s="274"/>
    </row>
    <row r="195" spans="1:9" x14ac:dyDescent="0.3">
      <c r="A195" s="13" t="s">
        <v>1363</v>
      </c>
      <c r="B195" s="16">
        <f>'Ref. ACS-5-YR'!H907</f>
        <v>149</v>
      </c>
      <c r="C195" s="55">
        <f>B195/B188</f>
        <v>3.6744759556103575E-2</v>
      </c>
      <c r="D195" s="16">
        <f>'Ref. ACS-5-YR'!R907</f>
        <v>2296</v>
      </c>
      <c r="E195" s="55">
        <f>D195/D188</f>
        <v>4.421591850097252E-2</v>
      </c>
      <c r="F195" s="16">
        <f>'Ref. ACS-5-YR'!AB907</f>
        <v>133947</v>
      </c>
      <c r="G195" s="55">
        <f>F195/F188</f>
        <v>4.1873485783953605E-2</v>
      </c>
      <c r="H195" s="274"/>
    </row>
    <row r="196" spans="1:9" x14ac:dyDescent="0.3">
      <c r="A196" s="13" t="s">
        <v>1364</v>
      </c>
      <c r="B196" s="16">
        <f>'Ref. ACS-5-YR'!H908</f>
        <v>209</v>
      </c>
      <c r="C196" s="55">
        <f>B196/B188</f>
        <v>5.1541307028360052E-2</v>
      </c>
      <c r="D196" s="16">
        <f>'Ref. ACS-5-YR'!R908</f>
        <v>2200</v>
      </c>
      <c r="E196" s="55">
        <f>D196/D188</f>
        <v>4.2367169295356943E-2</v>
      </c>
      <c r="F196" s="16">
        <f>'Ref. ACS-5-YR'!AB908</f>
        <v>124511</v>
      </c>
      <c r="G196" s="55">
        <f>F196/F188</f>
        <v>3.892367569595323E-2</v>
      </c>
      <c r="H196" s="274"/>
    </row>
    <row r="197" spans="1:9" x14ac:dyDescent="0.3">
      <c r="A197" s="13" t="s">
        <v>1365</v>
      </c>
      <c r="B197" s="16">
        <f>'Ref. ACS-5-YR'!H909</f>
        <v>184</v>
      </c>
      <c r="C197" s="55">
        <f>B197/B188</f>
        <v>4.5376078914919855E-2</v>
      </c>
      <c r="D197" s="16">
        <f>'Ref. ACS-5-YR'!R909</f>
        <v>2057</v>
      </c>
      <c r="E197" s="55">
        <f>D197/D188</f>
        <v>3.9613303291158745E-2</v>
      </c>
      <c r="F197" s="16">
        <f>'Ref. ACS-5-YR'!AB909</f>
        <v>116059</v>
      </c>
      <c r="G197" s="55">
        <f>F197/F188</f>
        <v>3.6281476155493382E-2</v>
      </c>
      <c r="H197" s="274"/>
    </row>
    <row r="198" spans="1:9" x14ac:dyDescent="0.3">
      <c r="A198" s="13" t="s">
        <v>1366</v>
      </c>
      <c r="B198" s="16">
        <f>'Ref. ACS-5-YR'!H910</f>
        <v>334</v>
      </c>
      <c r="C198" s="55">
        <f>B198/B188</f>
        <v>8.2367447595561041E-2</v>
      </c>
      <c r="D198" s="16">
        <f>'Ref. ACS-5-YR'!R910</f>
        <v>4611</v>
      </c>
      <c r="E198" s="55">
        <f>D198/D188</f>
        <v>8.8797735282223123E-2</v>
      </c>
      <c r="F198" s="16">
        <f>'Ref. ACS-5-YR'!AB910</f>
        <v>216099</v>
      </c>
      <c r="G198" s="55">
        <f>F198/F188</f>
        <v>6.7555215155446491E-2</v>
      </c>
      <c r="H198" s="274"/>
    </row>
    <row r="199" spans="1:9" x14ac:dyDescent="0.3">
      <c r="A199" s="13" t="s">
        <v>1367</v>
      </c>
      <c r="B199" s="16">
        <f>'Ref. ACS-5-YR'!H911</f>
        <v>446</v>
      </c>
      <c r="C199" s="55">
        <f>B199/B188</f>
        <v>0.10998766954377312</v>
      </c>
      <c r="D199" s="16">
        <f>'Ref. ACS-5-YR'!R911</f>
        <v>4883</v>
      </c>
      <c r="E199" s="55">
        <f>D199/D188</f>
        <v>9.4035858031467245E-2</v>
      </c>
      <c r="F199" s="16">
        <f>'Ref. ACS-5-YR'!AB911</f>
        <v>279893</v>
      </c>
      <c r="G199" s="55">
        <f>F199/F188</f>
        <v>8.7498007096300234E-2</v>
      </c>
      <c r="H199" s="274"/>
    </row>
    <row r="200" spans="1:9" x14ac:dyDescent="0.3">
      <c r="A200" s="13" t="s">
        <v>1368</v>
      </c>
      <c r="B200" s="16">
        <f>'Ref. ACS-5-YR'!H912</f>
        <v>524</v>
      </c>
      <c r="C200" s="55">
        <f>B200/B188</f>
        <v>0.12922318125770654</v>
      </c>
      <c r="D200" s="16">
        <f>'Ref. ACS-5-YR'!R912</f>
        <v>5642</v>
      </c>
      <c r="E200" s="55">
        <f>D200/D188</f>
        <v>0.1086525314383654</v>
      </c>
      <c r="F200" s="16">
        <f>'Ref. ACS-5-YR'!AB912</f>
        <v>355361</v>
      </c>
      <c r="G200" s="55">
        <f>F200/F188</f>
        <v>0.111090235553402</v>
      </c>
      <c r="H200" s="274"/>
    </row>
    <row r="201" spans="1:9" x14ac:dyDescent="0.3">
      <c r="A201" s="13" t="s">
        <v>1369</v>
      </c>
      <c r="B201" s="16">
        <f>'Ref. ACS-5-YR'!H913</f>
        <v>207</v>
      </c>
      <c r="C201" s="55">
        <f>B201/B188</f>
        <v>5.1048088779284836E-2</v>
      </c>
      <c r="D201" s="16">
        <f>'Ref. ACS-5-YR'!R913</f>
        <v>3509</v>
      </c>
      <c r="E201" s="55">
        <f>D201/D188</f>
        <v>6.757563502609433E-2</v>
      </c>
      <c r="F201" s="16">
        <f>'Ref. ACS-5-YR'!AB913</f>
        <v>256255</v>
      </c>
      <c r="G201" s="55">
        <f>F201/F188</f>
        <v>8.0108476483736341E-2</v>
      </c>
      <c r="H201" s="274"/>
    </row>
    <row r="202" spans="1:9" x14ac:dyDescent="0.3">
      <c r="A202" s="13" t="s">
        <v>1370</v>
      </c>
      <c r="B202" s="16">
        <f>'Ref. ACS-5-YR'!H914</f>
        <v>268</v>
      </c>
      <c r="C202" s="55">
        <f>B202/B188</f>
        <v>6.6091245376078911E-2</v>
      </c>
      <c r="D202" s="16">
        <f>'Ref. ACS-5-YR'!R914</f>
        <v>2243</v>
      </c>
      <c r="E202" s="55">
        <f>D202/D188</f>
        <v>4.3195254877038923E-2</v>
      </c>
      <c r="F202" s="16">
        <f>'Ref. ACS-5-YR'!AB914</f>
        <v>170039</v>
      </c>
      <c r="G202" s="55">
        <f>F202/F188</f>
        <v>5.3156290541913502E-2</v>
      </c>
      <c r="H202" s="274"/>
    </row>
    <row r="203" spans="1:9" x14ac:dyDescent="0.3">
      <c r="A203" s="13" t="s">
        <v>1371</v>
      </c>
      <c r="B203" s="16">
        <f>'Ref. ACS-5-YR'!H915</f>
        <v>350</v>
      </c>
      <c r="C203" s="55">
        <f>B203/B188</f>
        <v>8.6313193588162765E-2</v>
      </c>
      <c r="D203" s="16">
        <f>'Ref. ACS-5-YR'!R915</f>
        <v>2579</v>
      </c>
      <c r="E203" s="55">
        <f>D203/D188</f>
        <v>4.9665877096693435E-2</v>
      </c>
      <c r="F203" s="16">
        <f>'Ref. ACS-5-YR'!AB915</f>
        <v>205551</v>
      </c>
      <c r="G203" s="55">
        <f>F203/F188</f>
        <v>6.4257780139737722E-2</v>
      </c>
      <c r="H203" s="274"/>
    </row>
    <row r="204" spans="1:9" x14ac:dyDescent="0.3">
      <c r="A204" s="13" t="s">
        <v>1372</v>
      </c>
      <c r="B204" s="16">
        <f>'Ref. ACS-5-YR'!H916</f>
        <v>279</v>
      </c>
      <c r="C204" s="55">
        <f>B204/B188</f>
        <v>6.8803945745992606E-2</v>
      </c>
      <c r="D204" s="16">
        <f>'Ref. ACS-5-YR'!R916</f>
        <v>3020</v>
      </c>
      <c r="E204" s="55">
        <f>D204/D188</f>
        <v>5.8158568759989988E-2</v>
      </c>
      <c r="F204" s="16">
        <f>'Ref. ACS-5-YR'!AB916</f>
        <v>271612</v>
      </c>
      <c r="G204" s="55">
        <f>F204/F188</f>
        <v>8.4909264266845905E-2</v>
      </c>
      <c r="H204" s="274"/>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80"/>
      <c r="I208" s="61" t="s">
        <v>1378</v>
      </c>
    </row>
    <row r="209" spans="1:9" ht="28.8" x14ac:dyDescent="0.3">
      <c r="A209" s="48" t="s">
        <v>170</v>
      </c>
      <c r="B209" s="60" t="str">
        <f>B3</f>
        <v>City of Tracy</v>
      </c>
      <c r="C209" s="60" t="str">
        <f>B3</f>
        <v>City of Tracy</v>
      </c>
      <c r="D209" s="60" t="str">
        <f>B4</f>
        <v>San Joaquin County</v>
      </c>
      <c r="E209" s="60" t="str">
        <f>B4</f>
        <v>San Joaquin County</v>
      </c>
      <c r="F209" s="60" t="s">
        <v>171</v>
      </c>
      <c r="G209" s="60" t="s">
        <v>171</v>
      </c>
      <c r="H209" s="273"/>
    </row>
    <row r="210" spans="1:9" x14ac:dyDescent="0.3">
      <c r="A210" s="13" t="s">
        <v>178</v>
      </c>
      <c r="B210" s="16">
        <f>B211+B215</f>
        <v>4055</v>
      </c>
      <c r="C210" s="55"/>
      <c r="D210" s="16">
        <f>D211+D215</f>
        <v>51927</v>
      </c>
      <c r="E210" s="55"/>
      <c r="F210" s="16">
        <f>F211+F215</f>
        <v>3198850</v>
      </c>
      <c r="G210" s="55"/>
      <c r="H210" s="274"/>
    </row>
    <row r="211" spans="1:9" x14ac:dyDescent="0.3">
      <c r="A211" s="13" t="s">
        <v>1379</v>
      </c>
      <c r="B211" s="16">
        <f>SUM(B212:B214)</f>
        <v>3117</v>
      </c>
      <c r="C211" s="55">
        <f>B211/B210</f>
        <v>0.76868064118372381</v>
      </c>
      <c r="D211" s="16">
        <f>SUM(D212:D214)</f>
        <v>38627</v>
      </c>
      <c r="E211" s="55">
        <f>D211/D210</f>
        <v>0.74387120380534211</v>
      </c>
      <c r="F211" s="16">
        <f>SUM(F212:F214)</f>
        <v>2340689</v>
      </c>
      <c r="G211" s="55">
        <f>F211/F210</f>
        <v>0.7317282773496725</v>
      </c>
      <c r="H211" s="274"/>
    </row>
    <row r="212" spans="1:9" x14ac:dyDescent="0.3">
      <c r="A212" s="13" t="s">
        <v>1380</v>
      </c>
      <c r="B212" s="16">
        <f>'Ref. ACS-5-YR'!H1007</f>
        <v>1805</v>
      </c>
      <c r="C212" s="55">
        <f>B212/B211</f>
        <v>0.57908245107475131</v>
      </c>
      <c r="D212" s="16">
        <f>'Ref. ACS-5-YR'!R1007</f>
        <v>22183</v>
      </c>
      <c r="E212" s="55">
        <f>D212/D211</f>
        <v>0.57428741553835405</v>
      </c>
      <c r="F212" s="16">
        <f>'Ref. ACS-5-YR'!AB1007</f>
        <v>1350393</v>
      </c>
      <c r="G212" s="55">
        <f>F212/F211</f>
        <v>0.57692115441222647</v>
      </c>
      <c r="H212" s="274"/>
    </row>
    <row r="213" spans="1:9" x14ac:dyDescent="0.3">
      <c r="A213" s="13" t="s">
        <v>1381</v>
      </c>
      <c r="B213" s="16">
        <f>'Ref. ACS-5-YR'!H1008</f>
        <v>778</v>
      </c>
      <c r="C213" s="55">
        <f>B213/B211</f>
        <v>0.2495989733718319</v>
      </c>
      <c r="D213" s="16">
        <f>'Ref. ACS-5-YR'!R1008</f>
        <v>11348</v>
      </c>
      <c r="E213" s="55">
        <f>D213/D211</f>
        <v>0.29378414062702257</v>
      </c>
      <c r="F213" s="16">
        <f>'Ref. ACS-5-YR'!AB1008</f>
        <v>688443</v>
      </c>
      <c r="G213" s="55">
        <f>F213/F211</f>
        <v>0.29411980831285145</v>
      </c>
      <c r="H213" s="274"/>
    </row>
    <row r="214" spans="1:9" x14ac:dyDescent="0.3">
      <c r="A214" s="13" t="s">
        <v>1382</v>
      </c>
      <c r="B214" s="16">
        <f>'Ref. ACS-5-YR'!H1009</f>
        <v>534</v>
      </c>
      <c r="C214" s="55">
        <f>B214/B211</f>
        <v>0.17131857555341676</v>
      </c>
      <c r="D214" s="16">
        <f>'Ref. ACS-5-YR'!R1009</f>
        <v>5096</v>
      </c>
      <c r="E214" s="55">
        <f>D214/D211</f>
        <v>0.13192844383462346</v>
      </c>
      <c r="F214" s="16">
        <f>'Ref. ACS-5-YR'!AB1009</f>
        <v>301853</v>
      </c>
      <c r="G214" s="55">
        <f>F214/F211</f>
        <v>0.12895903727492206</v>
      </c>
      <c r="H214" s="274"/>
    </row>
    <row r="215" spans="1:9" x14ac:dyDescent="0.3">
      <c r="A215" s="13" t="s">
        <v>1383</v>
      </c>
      <c r="B215" s="16">
        <f>SUM(B216:B218)</f>
        <v>938</v>
      </c>
      <c r="C215" s="55">
        <f>B215/B210</f>
        <v>0.23131935881627622</v>
      </c>
      <c r="D215" s="16">
        <f>SUM(D216:D218)</f>
        <v>13300</v>
      </c>
      <c r="E215" s="55">
        <f>D215/D210</f>
        <v>0.25612879619465789</v>
      </c>
      <c r="F215" s="16">
        <f>SUM(F216:F218)</f>
        <v>858161</v>
      </c>
      <c r="G215" s="55">
        <f>F215/F210</f>
        <v>0.26827172265032745</v>
      </c>
      <c r="H215" s="274"/>
    </row>
    <row r="216" spans="1:9" x14ac:dyDescent="0.3">
      <c r="A216" s="13" t="s">
        <v>1380</v>
      </c>
      <c r="B216" s="16">
        <f>'Ref. ACS-5-YR'!H1017</f>
        <v>576</v>
      </c>
      <c r="C216" s="55">
        <f>B216/B215</f>
        <v>0.61407249466950964</v>
      </c>
      <c r="D216" s="16">
        <f>'Ref. ACS-5-YR'!R1017</f>
        <v>7597</v>
      </c>
      <c r="E216" s="55">
        <f>D216/D215</f>
        <v>0.57120300751879705</v>
      </c>
      <c r="F216" s="16">
        <f>'Ref. ACS-5-YR'!AB1017</f>
        <v>484266</v>
      </c>
      <c r="G216" s="55">
        <f>F216/F215</f>
        <v>0.56430669769425545</v>
      </c>
      <c r="H216" s="274"/>
    </row>
    <row r="217" spans="1:9" x14ac:dyDescent="0.3">
      <c r="A217" s="13" t="s">
        <v>1381</v>
      </c>
      <c r="B217" s="16">
        <f>'Ref. ACS-5-YR'!H1018</f>
        <v>273</v>
      </c>
      <c r="C217" s="55">
        <f>B217/B215</f>
        <v>0.29104477611940299</v>
      </c>
      <c r="D217" s="16">
        <f>'Ref. ACS-5-YR'!R1018</f>
        <v>3731</v>
      </c>
      <c r="E217" s="55">
        <f>D217/D215</f>
        <v>0.28052631578947368</v>
      </c>
      <c r="F217" s="16">
        <f>'Ref. ACS-5-YR'!AB1018</f>
        <v>234067</v>
      </c>
      <c r="G217" s="55">
        <f>F217/F215</f>
        <v>0.27275418015966701</v>
      </c>
      <c r="H217" s="274"/>
    </row>
    <row r="218" spans="1:9" x14ac:dyDescent="0.3">
      <c r="A218" s="13" t="s">
        <v>1382</v>
      </c>
      <c r="B218" s="16">
        <f>'Ref. ACS-5-YR'!H1019</f>
        <v>89</v>
      </c>
      <c r="C218" s="55">
        <f>B218/B215</f>
        <v>9.4882729211087424E-2</v>
      </c>
      <c r="D218" s="16">
        <f>'Ref. ACS-5-YR'!R1019</f>
        <v>1972</v>
      </c>
      <c r="E218" s="55">
        <f>D218/D215</f>
        <v>0.14827067669172933</v>
      </c>
      <c r="F218" s="16">
        <f>'Ref. ACS-5-YR'!AB1019</f>
        <v>139828</v>
      </c>
      <c r="G218" s="55">
        <f>F218/F215</f>
        <v>0.16293912214607748</v>
      </c>
      <c r="H218" s="274"/>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Tracy</v>
      </c>
      <c r="B226" s="63">
        <f>SUM('Ref. ACS-5-YR'!B1017:B1019)</f>
        <v>804</v>
      </c>
      <c r="C226" s="63">
        <f>SUM('Ref. ACS-5-YR'!B1007:B1009)</f>
        <v>1821</v>
      </c>
      <c r="D226" s="63">
        <f>SUM('Ref. ACS-5-YR'!E1017:E1019)</f>
        <v>777</v>
      </c>
      <c r="E226" s="16">
        <f>SUM('Ref. ACS-5-YR'!E1007:E1009)</f>
        <v>2271</v>
      </c>
      <c r="F226" s="16">
        <f>SUM('Ref. ACS-5-YR'!H1017:H1019)</f>
        <v>938</v>
      </c>
      <c r="G226" s="16">
        <f>SUM('Ref. ACS-5-YR'!H1007:H1009)</f>
        <v>3117</v>
      </c>
    </row>
    <row r="227" spans="1:9" x14ac:dyDescent="0.3">
      <c r="A227" s="13" t="str">
        <f>B3</f>
        <v>City of Tracy</v>
      </c>
      <c r="B227" s="5">
        <f>B226/(B226+C226)</f>
        <v>0.30628571428571427</v>
      </c>
      <c r="C227" s="5">
        <f>C226/(B226+C226)</f>
        <v>0.69371428571428573</v>
      </c>
      <c r="D227" s="5">
        <f>D226/(D226+E226)</f>
        <v>0.25492125984251968</v>
      </c>
      <c r="E227" s="5">
        <f>E226/(D226+E226)</f>
        <v>0.74507874015748032</v>
      </c>
      <c r="F227" s="5">
        <f>F226/(F226+G226)</f>
        <v>0.23131935881627622</v>
      </c>
      <c r="G227" s="5">
        <f>G226/(F226+G226)</f>
        <v>0.76868064118372381</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Tracy</v>
      </c>
      <c r="C243" s="60" t="str">
        <f>Housing!B3</f>
        <v>City of Tracy</v>
      </c>
      <c r="D243" s="60" t="str">
        <f>Housing!B4</f>
        <v>San Joaquin County</v>
      </c>
      <c r="E243" s="60" t="str">
        <f>Housing!B4</f>
        <v>San Joaquin County</v>
      </c>
      <c r="F243" s="60" t="s">
        <v>171</v>
      </c>
      <c r="G243" s="60" t="s">
        <v>171</v>
      </c>
      <c r="H243" s="275"/>
      <c r="I243" s="42"/>
      <c r="J243" s="58"/>
    </row>
    <row r="244" spans="1:10" x14ac:dyDescent="0.3">
      <c r="A244" s="13" t="s">
        <v>1391</v>
      </c>
      <c r="B244" s="16">
        <f>'Ref. ACS-5-YR'!H1023</f>
        <v>27007</v>
      </c>
      <c r="C244" s="55"/>
      <c r="D244" s="16">
        <f>'Ref. ACS-5-YR'!R1023</f>
        <v>231092</v>
      </c>
      <c r="E244" s="55"/>
      <c r="F244" s="16">
        <f>'Ref. ACS-5-YR'!AB1023</f>
        <v>13103114</v>
      </c>
      <c r="G244" s="55"/>
      <c r="H244" s="274"/>
      <c r="I244" s="84"/>
      <c r="J244" s="54"/>
    </row>
    <row r="245" spans="1:10" x14ac:dyDescent="0.3">
      <c r="A245" s="7" t="s">
        <v>1392</v>
      </c>
      <c r="B245" s="118">
        <f t="shared" ref="B245:G245" si="3">SUM(B246:B248)</f>
        <v>5617</v>
      </c>
      <c r="C245" s="119">
        <f t="shared" si="3"/>
        <v>0.20798311548857701</v>
      </c>
      <c r="D245" s="118">
        <f t="shared" si="3"/>
        <v>45321</v>
      </c>
      <c r="E245" s="119">
        <f t="shared" si="3"/>
        <v>0.19611669811157462</v>
      </c>
      <c r="F245" s="118">
        <f t="shared" si="3"/>
        <v>1809518</v>
      </c>
      <c r="G245" s="119">
        <f t="shared" si="3"/>
        <v>0.13700000000000001</v>
      </c>
      <c r="H245" s="274"/>
      <c r="I245" s="84"/>
      <c r="J245" s="54"/>
    </row>
    <row r="246" spans="1:10" x14ac:dyDescent="0.3">
      <c r="A246" s="7" t="s">
        <v>1324</v>
      </c>
      <c r="B246" s="118">
        <f t="shared" ref="B246:G248" si="4">B254+B262</f>
        <v>3287</v>
      </c>
      <c r="C246" s="119">
        <f t="shared" si="4"/>
        <v>0.12170918650720183</v>
      </c>
      <c r="D246" s="118">
        <f t="shared" si="4"/>
        <v>25205</v>
      </c>
      <c r="E246" s="119">
        <f t="shared" si="4"/>
        <v>0.1090691153306908</v>
      </c>
      <c r="F246" s="118">
        <f t="shared" si="4"/>
        <v>1025856</v>
      </c>
      <c r="G246" s="119">
        <f t="shared" si="4"/>
        <v>7.8E-2</v>
      </c>
      <c r="H246" s="274"/>
      <c r="I246" s="84"/>
      <c r="J246" s="54"/>
    </row>
    <row r="247" spans="1:10" x14ac:dyDescent="0.3">
      <c r="A247" s="7" t="s">
        <v>1325</v>
      </c>
      <c r="B247" s="118">
        <f t="shared" si="4"/>
        <v>1554</v>
      </c>
      <c r="C247" s="119">
        <f t="shared" si="4"/>
        <v>5.7540637612470844E-2</v>
      </c>
      <c r="D247" s="118">
        <f t="shared" si="4"/>
        <v>10799</v>
      </c>
      <c r="E247" s="119">
        <f t="shared" si="4"/>
        <v>4.6730306544579645E-2</v>
      </c>
      <c r="F247" s="118">
        <f t="shared" si="4"/>
        <v>440129</v>
      </c>
      <c r="G247" s="119">
        <f t="shared" si="4"/>
        <v>3.3000000000000002E-2</v>
      </c>
      <c r="H247" s="274"/>
      <c r="I247" s="84"/>
      <c r="J247" s="54"/>
    </row>
    <row r="248" spans="1:10" x14ac:dyDescent="0.3">
      <c r="A248" s="7" t="s">
        <v>1393</v>
      </c>
      <c r="B248" s="118">
        <f t="shared" si="4"/>
        <v>776</v>
      </c>
      <c r="C248" s="119">
        <f t="shared" si="4"/>
        <v>2.873329136890436E-2</v>
      </c>
      <c r="D248" s="118">
        <f t="shared" si="4"/>
        <v>9317</v>
      </c>
      <c r="E248" s="119">
        <f t="shared" si="4"/>
        <v>4.0317276236304156E-2</v>
      </c>
      <c r="F248" s="118">
        <f t="shared" si="4"/>
        <v>343533</v>
      </c>
      <c r="G248" s="119">
        <f t="shared" si="4"/>
        <v>2.5999999999999999E-2</v>
      </c>
      <c r="H248" s="274"/>
      <c r="I248" s="84"/>
      <c r="J248" s="54"/>
    </row>
    <row r="249" spans="1:10" x14ac:dyDescent="0.3">
      <c r="A249" s="13" t="s">
        <v>1394</v>
      </c>
      <c r="B249" s="16">
        <f>'Ref. ACS-5-YR'!H1024</f>
        <v>16684</v>
      </c>
      <c r="C249" s="55">
        <f>'Ref. ACS-5-YR'!I1024</f>
        <v>0.61776576443144371</v>
      </c>
      <c r="D249" s="16">
        <f>'Ref. ACS-5-YR'!R1024</f>
        <v>133381</v>
      </c>
      <c r="E249" s="55">
        <f>'Ref. ACS-5-YR'!S1024</f>
        <v>0.57717705502570404</v>
      </c>
      <c r="F249" s="16">
        <f>'Ref. ACS-5-YR'!AB1024</f>
        <v>7241318</v>
      </c>
      <c r="G249" s="55">
        <f>'Ref. ACS-5-YR'!AC1024</f>
        <v>0.55300000000000005</v>
      </c>
      <c r="H249" s="274"/>
      <c r="I249" s="84"/>
      <c r="J249" s="54"/>
    </row>
    <row r="250" spans="1:10" x14ac:dyDescent="0.3">
      <c r="A250" s="13" t="s">
        <v>1328</v>
      </c>
      <c r="B250" s="16">
        <f>'Ref. ACS-5-YR'!H1025</f>
        <v>2271</v>
      </c>
      <c r="C250" s="55">
        <f>'Ref. ACS-5-YR'!I1025</f>
        <v>8.4089310178842525E-2</v>
      </c>
      <c r="D250" s="16">
        <f>'Ref. ACS-5-YR'!R1025</f>
        <v>24428</v>
      </c>
      <c r="E250" s="55">
        <f>'Ref. ACS-5-YR'!S1025</f>
        <v>0.10570681806380143</v>
      </c>
      <c r="F250" s="16">
        <f>'Ref. ACS-5-YR'!AB1025</f>
        <v>1416913</v>
      </c>
      <c r="G250" s="55">
        <f>'Ref. ACS-5-YR'!AC1025</f>
        <v>0.108</v>
      </c>
      <c r="H250" s="274"/>
      <c r="I250" s="84"/>
      <c r="J250" s="54"/>
    </row>
    <row r="251" spans="1:10" x14ac:dyDescent="0.3">
      <c r="A251" s="13" t="s">
        <v>1321</v>
      </c>
      <c r="B251" s="16">
        <f>'Ref. ACS-5-YR'!H1026</f>
        <v>4416</v>
      </c>
      <c r="C251" s="55">
        <f>'Ref. ACS-5-YR'!I1026</f>
        <v>0.16351316325397119</v>
      </c>
      <c r="D251" s="16">
        <f>'Ref. ACS-5-YR'!R1026</f>
        <v>41637</v>
      </c>
      <c r="E251" s="55">
        <f>'Ref. ACS-5-YR'!S1026</f>
        <v>0.180174995239991</v>
      </c>
      <c r="F251" s="16">
        <f>'Ref. ACS-5-YR'!AB1026</f>
        <v>2403865</v>
      </c>
      <c r="G251" s="55">
        <f>'Ref. ACS-5-YR'!AC1026</f>
        <v>0.183</v>
      </c>
      <c r="H251" s="274"/>
      <c r="I251" s="84"/>
      <c r="J251" s="54"/>
    </row>
    <row r="252" spans="1:10" x14ac:dyDescent="0.3">
      <c r="A252" s="13" t="s">
        <v>1322</v>
      </c>
      <c r="B252" s="16">
        <f>'Ref. ACS-5-YR'!H1027</f>
        <v>2780</v>
      </c>
      <c r="C252" s="55">
        <f>'Ref. ACS-5-YR'!I1027</f>
        <v>0.10293627578035325</v>
      </c>
      <c r="D252" s="16">
        <f>'Ref. ACS-5-YR'!R1027</f>
        <v>21029</v>
      </c>
      <c r="E252" s="55">
        <f>'Ref. ACS-5-YR'!S1027</f>
        <v>9.0998390251501568E-2</v>
      </c>
      <c r="F252" s="16">
        <f>'Ref. ACS-5-YR'!AB1027</f>
        <v>1235833</v>
      </c>
      <c r="G252" s="55">
        <f>'Ref. ACS-5-YR'!AC1027</f>
        <v>9.4E-2</v>
      </c>
      <c r="H252" s="274"/>
      <c r="I252" s="84"/>
      <c r="J252" s="54"/>
    </row>
    <row r="253" spans="1:10" x14ac:dyDescent="0.3">
      <c r="A253" s="13" t="s">
        <v>1323</v>
      </c>
      <c r="B253" s="16">
        <f>'Ref. ACS-5-YR'!H1028</f>
        <v>3872</v>
      </c>
      <c r="C253" s="55">
        <f>'Ref. ACS-5-YR'!I1028</f>
        <v>0.14337023734587329</v>
      </c>
      <c r="D253" s="16">
        <f>'Ref. ACS-5-YR'!R1028</f>
        <v>21447</v>
      </c>
      <c r="E253" s="55">
        <f>'Ref. ACS-5-YR'!S1028</f>
        <v>9.2807193671784402E-2</v>
      </c>
      <c r="F253" s="16">
        <f>'Ref. ACS-5-YR'!AB1028</f>
        <v>1182987</v>
      </c>
      <c r="G253" s="55">
        <f>'Ref. ACS-5-YR'!AC1028</f>
        <v>0.09</v>
      </c>
      <c r="H253" s="274"/>
      <c r="I253" s="84"/>
      <c r="J253" s="54"/>
    </row>
    <row r="254" spans="1:10" x14ac:dyDescent="0.3">
      <c r="A254" s="13" t="s">
        <v>1324</v>
      </c>
      <c r="B254" s="16">
        <f>'Ref. ACS-5-YR'!H1029</f>
        <v>1959</v>
      </c>
      <c r="C254" s="55">
        <f>'Ref. ACS-5-YR'!I1029</f>
        <v>7.2536749731551081E-2</v>
      </c>
      <c r="D254" s="16">
        <f>'Ref. ACS-5-YR'!R1029</f>
        <v>13517</v>
      </c>
      <c r="E254" s="55">
        <f>'Ref. ACS-5-YR'!S1029</f>
        <v>5.8491856057327818E-2</v>
      </c>
      <c r="F254" s="16">
        <f>'Ref. ACS-5-YR'!AB1029</f>
        <v>567528</v>
      </c>
      <c r="G254" s="55">
        <f>'Ref. ACS-5-YR'!AC1029</f>
        <v>4.2999999999999997E-2</v>
      </c>
      <c r="H254" s="274"/>
      <c r="I254" s="84"/>
      <c r="J254" s="54"/>
    </row>
    <row r="255" spans="1:10" x14ac:dyDescent="0.3">
      <c r="A255" s="13" t="s">
        <v>1325</v>
      </c>
      <c r="B255" s="16">
        <f>'Ref. ACS-5-YR'!H1030</f>
        <v>970</v>
      </c>
      <c r="C255" s="55">
        <f>'Ref. ACS-5-YR'!I1030</f>
        <v>3.5916614211130446E-2</v>
      </c>
      <c r="D255" s="16">
        <f>'Ref. ACS-5-YR'!R1030</f>
        <v>5721</v>
      </c>
      <c r="E255" s="55">
        <f>'Ref. ACS-5-YR'!S1030</f>
        <v>2.4756374084780087E-2</v>
      </c>
      <c r="F255" s="16">
        <f>'Ref. ACS-5-YR'!AB1030</f>
        <v>238866</v>
      </c>
      <c r="G255" s="55">
        <f>'Ref. ACS-5-YR'!AC1030</f>
        <v>1.7999999999999999E-2</v>
      </c>
      <c r="H255" s="274"/>
      <c r="I255" s="84"/>
      <c r="J255" s="54"/>
    </row>
    <row r="256" spans="1:10" x14ac:dyDescent="0.3">
      <c r="A256" s="13" t="s">
        <v>1393</v>
      </c>
      <c r="B256" s="16">
        <f>'Ref. ACS-5-YR'!H1031</f>
        <v>416</v>
      </c>
      <c r="C256" s="55">
        <f>'Ref. ACS-5-YR'!I1031</f>
        <v>1.5403413929721924E-2</v>
      </c>
      <c r="D256" s="16">
        <f>'Ref. ACS-5-YR'!R1031</f>
        <v>5602</v>
      </c>
      <c r="E256" s="55">
        <f>'Ref. ACS-5-YR'!S1031</f>
        <v>2.4241427656517749E-2</v>
      </c>
      <c r="F256" s="16">
        <f>'Ref. ACS-5-YR'!AB1031</f>
        <v>195326</v>
      </c>
      <c r="G256" s="55">
        <f>'Ref. ACS-5-YR'!AC1031</f>
        <v>1.4999999999999999E-2</v>
      </c>
      <c r="H256" s="274"/>
      <c r="I256" s="84"/>
      <c r="J256" s="54"/>
    </row>
    <row r="257" spans="1:10" x14ac:dyDescent="0.3">
      <c r="A257" s="13" t="s">
        <v>1386</v>
      </c>
      <c r="B257" s="16">
        <f>'Ref. ACS-5-YR'!H1032</f>
        <v>10323</v>
      </c>
      <c r="C257" s="55">
        <f>'Ref. ACS-5-YR'!I1032</f>
        <v>0.38223423556855629</v>
      </c>
      <c r="D257" s="16">
        <f>'Ref. ACS-5-YR'!R1032</f>
        <v>97711</v>
      </c>
      <c r="E257" s="55">
        <f>'Ref. ACS-5-YR'!S1032</f>
        <v>0.42282294497429596</v>
      </c>
      <c r="F257" s="16">
        <f>'Ref. ACS-5-YR'!AB1032</f>
        <v>5861796</v>
      </c>
      <c r="G257" s="55">
        <f>'Ref. ACS-5-YR'!AC1032</f>
        <v>0.44700000000000001</v>
      </c>
      <c r="H257" s="274"/>
      <c r="I257" s="84"/>
      <c r="J257" s="54"/>
    </row>
    <row r="258" spans="1:10" x14ac:dyDescent="0.3">
      <c r="A258" s="13" t="s">
        <v>1328</v>
      </c>
      <c r="B258" s="16">
        <f>'Ref. ACS-5-YR'!H1033</f>
        <v>2080</v>
      </c>
      <c r="C258" s="55">
        <f>'Ref. ACS-5-YR'!I1033</f>
        <v>7.7017069648609618E-2</v>
      </c>
      <c r="D258" s="16">
        <f>'Ref. ACS-5-YR'!R1033</f>
        <v>22175</v>
      </c>
      <c r="E258" s="55">
        <f>'Ref. ACS-5-YR'!S1033</f>
        <v>9.5957454174095166E-2</v>
      </c>
      <c r="F258" s="16">
        <f>'Ref. ACS-5-YR'!AB1033</f>
        <v>1697906</v>
      </c>
      <c r="G258" s="55">
        <f>'Ref. ACS-5-YR'!AC1033</f>
        <v>0.13</v>
      </c>
      <c r="H258" s="274"/>
      <c r="I258" s="84"/>
      <c r="J258" s="54"/>
    </row>
    <row r="259" spans="1:10" x14ac:dyDescent="0.3">
      <c r="A259" s="13" t="s">
        <v>1321</v>
      </c>
      <c r="B259" s="16">
        <f>'Ref. ACS-5-YR'!H1034</f>
        <v>1659</v>
      </c>
      <c r="C259" s="55">
        <f>'Ref. ACS-5-YR'!I1034</f>
        <v>6.1428518532232385E-2</v>
      </c>
      <c r="D259" s="16">
        <f>'Ref. ACS-5-YR'!R1034</f>
        <v>22162</v>
      </c>
      <c r="E259" s="55">
        <f>'Ref. ACS-5-YR'!S1034</f>
        <v>9.5901199522268193E-2</v>
      </c>
      <c r="F259" s="16">
        <f>'Ref. ACS-5-YR'!AB1034</f>
        <v>1579529</v>
      </c>
      <c r="G259" s="55">
        <f>'Ref. ACS-5-YR'!AC1034</f>
        <v>0.121</v>
      </c>
      <c r="H259" s="274"/>
      <c r="I259" s="42"/>
      <c r="J259" s="54"/>
    </row>
    <row r="260" spans="1:10" x14ac:dyDescent="0.3">
      <c r="A260" s="13" t="s">
        <v>1322</v>
      </c>
      <c r="B260" s="16">
        <f>'Ref. ACS-5-YR'!H1035</f>
        <v>2369</v>
      </c>
      <c r="C260" s="55">
        <f>'Ref. ACS-5-YR'!I1035</f>
        <v>8.7717999037286623E-2</v>
      </c>
      <c r="D260" s="16">
        <f>'Ref. ACS-5-YR'!R1035</f>
        <v>17253</v>
      </c>
      <c r="E260" s="55">
        <f>'Ref. ACS-5-YR'!S1035</f>
        <v>7.4658577536219337E-2</v>
      </c>
      <c r="F260" s="16">
        <f>'Ref. ACS-5-YR'!AB1035</f>
        <v>954485</v>
      </c>
      <c r="G260" s="55">
        <f>'Ref. ACS-5-YR'!AC1035</f>
        <v>7.2999999999999995E-2</v>
      </c>
      <c r="H260" s="274"/>
      <c r="I260" s="42"/>
      <c r="J260" s="54"/>
    </row>
    <row r="261" spans="1:10" x14ac:dyDescent="0.3">
      <c r="A261" s="13" t="s">
        <v>1323</v>
      </c>
      <c r="B261" s="16">
        <f>'Ref. ACS-5-YR'!H1036</f>
        <v>1943</v>
      </c>
      <c r="C261" s="55">
        <f>'Ref. ACS-5-YR'!I1036</f>
        <v>7.1944310734254086E-2</v>
      </c>
      <c r="D261" s="16">
        <f>'Ref. ACS-5-YR'!R1036</f>
        <v>15640</v>
      </c>
      <c r="E261" s="55">
        <f>'Ref. ACS-5-YR'!S1036</f>
        <v>6.7678673428764297E-2</v>
      </c>
      <c r="F261" s="16">
        <f>'Ref. ACS-5-YR'!AB1036</f>
        <v>822078</v>
      </c>
      <c r="G261" s="55">
        <f>'Ref. ACS-5-YR'!AC1036</f>
        <v>6.3E-2</v>
      </c>
      <c r="H261" s="274"/>
      <c r="I261" s="42"/>
      <c r="J261" s="54"/>
    </row>
    <row r="262" spans="1:10" x14ac:dyDescent="0.3">
      <c r="A262" s="13" t="s">
        <v>1324</v>
      </c>
      <c r="B262" s="16">
        <f>'Ref. ACS-5-YR'!H1037</f>
        <v>1328</v>
      </c>
      <c r="C262" s="55">
        <f>'Ref. ACS-5-YR'!I1037</f>
        <v>4.9172436775650759E-2</v>
      </c>
      <c r="D262" s="16">
        <f>'Ref. ACS-5-YR'!R1037</f>
        <v>11688</v>
      </c>
      <c r="E262" s="55">
        <f>'Ref. ACS-5-YR'!S1037</f>
        <v>5.0577259273362991E-2</v>
      </c>
      <c r="F262" s="16">
        <f>'Ref. ACS-5-YR'!AB1037</f>
        <v>458328</v>
      </c>
      <c r="G262" s="55">
        <f>'Ref. ACS-5-YR'!AC1037</f>
        <v>3.5000000000000003E-2</v>
      </c>
      <c r="H262" s="274"/>
      <c r="I262" s="42" t="str">
        <f>A265</f>
        <v>Source: U.S. Census Bureau, ACS 16-20 (5-year Estimates), Table B25009</v>
      </c>
      <c r="J262" s="54"/>
    </row>
    <row r="263" spans="1:10" x14ac:dyDescent="0.3">
      <c r="A263" s="13" t="s">
        <v>1325</v>
      </c>
      <c r="B263" s="16">
        <f>'Ref. ACS-5-YR'!H1038</f>
        <v>584</v>
      </c>
      <c r="C263" s="55">
        <f>'Ref. ACS-5-YR'!I1038</f>
        <v>2.1624023401340394E-2</v>
      </c>
      <c r="D263" s="16">
        <f>'Ref. ACS-5-YR'!R1038</f>
        <v>5078</v>
      </c>
      <c r="E263" s="55">
        <f>'Ref. ACS-5-YR'!S1038</f>
        <v>2.1973932459799561E-2</v>
      </c>
      <c r="F263" s="16">
        <f>'Ref. ACS-5-YR'!AB1038</f>
        <v>201263</v>
      </c>
      <c r="G263" s="55">
        <f>'Ref. ACS-5-YR'!AC1038</f>
        <v>1.4999999999999999E-2</v>
      </c>
      <c r="H263" s="274"/>
      <c r="I263" s="42"/>
      <c r="J263" s="54"/>
    </row>
    <row r="264" spans="1:10" x14ac:dyDescent="0.3">
      <c r="A264" s="13" t="s">
        <v>1393</v>
      </c>
      <c r="B264" s="16">
        <f>'Ref. ACS-5-YR'!H1039</f>
        <v>360</v>
      </c>
      <c r="C264" s="55">
        <f>'Ref. ACS-5-YR'!I1039</f>
        <v>1.3329877439182434E-2</v>
      </c>
      <c r="D264" s="16">
        <f>'Ref. ACS-5-YR'!R1039</f>
        <v>3715</v>
      </c>
      <c r="E264" s="55">
        <f>'Ref. ACS-5-YR'!S1039</f>
        <v>1.6075848579786407E-2</v>
      </c>
      <c r="F264" s="16">
        <f>'Ref. ACS-5-YR'!AB1039</f>
        <v>148207</v>
      </c>
      <c r="G264" s="55">
        <f>'Ref. ACS-5-YR'!AC1039</f>
        <v>1.0999999999999999E-2</v>
      </c>
      <c r="H264" s="274"/>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23605</v>
      </c>
      <c r="C269" s="55"/>
      <c r="D269" s="16">
        <f>'Ref. ACS-5-YR'!E1023</f>
        <v>24344</v>
      </c>
      <c r="E269" s="55"/>
      <c r="F269" s="16">
        <f>'Ref. ACS-5-YR'!H1023</f>
        <v>27007</v>
      </c>
      <c r="G269" s="55"/>
      <c r="I269" s="42"/>
    </row>
    <row r="270" spans="1:10" x14ac:dyDescent="0.3">
      <c r="A270" s="7" t="s">
        <v>1328</v>
      </c>
      <c r="B270" s="118">
        <f t="shared" ref="B270:G276" si="5">B278+B286</f>
        <v>3550</v>
      </c>
      <c r="C270" s="119">
        <f t="shared" si="5"/>
        <v>0.15039186613005717</v>
      </c>
      <c r="D270" s="118">
        <f t="shared" si="5"/>
        <v>3078</v>
      </c>
      <c r="E270" s="119">
        <f t="shared" si="5"/>
        <v>0.12643772592836017</v>
      </c>
      <c r="F270" s="118">
        <f t="shared" si="5"/>
        <v>4351</v>
      </c>
      <c r="G270" s="119">
        <f t="shared" si="5"/>
        <v>0.16110637982745213</v>
      </c>
      <c r="I270" s="42"/>
    </row>
    <row r="271" spans="1:10" x14ac:dyDescent="0.3">
      <c r="A271" s="7" t="s">
        <v>1321</v>
      </c>
      <c r="B271" s="118">
        <f t="shared" si="5"/>
        <v>5343</v>
      </c>
      <c r="C271" s="119">
        <f t="shared" si="5"/>
        <v>0.2263503495022241</v>
      </c>
      <c r="D271" s="118">
        <f t="shared" si="5"/>
        <v>5960</v>
      </c>
      <c r="E271" s="119">
        <f t="shared" si="5"/>
        <v>0.2448241866579034</v>
      </c>
      <c r="F271" s="118">
        <f t="shared" si="5"/>
        <v>6075</v>
      </c>
      <c r="G271" s="119">
        <f t="shared" si="5"/>
        <v>0.22494168178620358</v>
      </c>
      <c r="I271" s="42"/>
    </row>
    <row r="272" spans="1:10" x14ac:dyDescent="0.3">
      <c r="A272" s="7" t="s">
        <v>1322</v>
      </c>
      <c r="B272" s="118">
        <f t="shared" si="5"/>
        <v>4249</v>
      </c>
      <c r="C272" s="119">
        <f t="shared" si="5"/>
        <v>0.18000423639059521</v>
      </c>
      <c r="D272" s="118">
        <f t="shared" si="5"/>
        <v>4629</v>
      </c>
      <c r="E272" s="119">
        <f t="shared" si="5"/>
        <v>0.19014952349654946</v>
      </c>
      <c r="F272" s="118">
        <f t="shared" si="5"/>
        <v>5149</v>
      </c>
      <c r="G272" s="119">
        <f t="shared" si="5"/>
        <v>0.19065427481763986</v>
      </c>
      <c r="I272" s="42"/>
    </row>
    <row r="273" spans="1:9" x14ac:dyDescent="0.3">
      <c r="A273" s="7" t="s">
        <v>1323</v>
      </c>
      <c r="B273" s="118">
        <f t="shared" si="5"/>
        <v>5503</v>
      </c>
      <c r="C273" s="119">
        <f t="shared" si="5"/>
        <v>0.23312857445456472</v>
      </c>
      <c r="D273" s="118">
        <f t="shared" si="5"/>
        <v>5528</v>
      </c>
      <c r="E273" s="119">
        <f t="shared" si="5"/>
        <v>0.2270785409135721</v>
      </c>
      <c r="F273" s="118">
        <f t="shared" si="5"/>
        <v>5815</v>
      </c>
      <c r="G273" s="119">
        <f t="shared" si="5"/>
        <v>0.21531454808012737</v>
      </c>
      <c r="I273" s="42"/>
    </row>
    <row r="274" spans="1:9" x14ac:dyDescent="0.3">
      <c r="A274" s="7" t="s">
        <v>1324</v>
      </c>
      <c r="B274" s="118">
        <f t="shared" si="5"/>
        <v>2775</v>
      </c>
      <c r="C274" s="119">
        <f t="shared" si="5"/>
        <v>0.11755983901715739</v>
      </c>
      <c r="D274" s="118">
        <f t="shared" si="5"/>
        <v>2967</v>
      </c>
      <c r="E274" s="119">
        <f t="shared" si="5"/>
        <v>0.12187808084127505</v>
      </c>
      <c r="F274" s="118">
        <f t="shared" si="5"/>
        <v>3287</v>
      </c>
      <c r="G274" s="119">
        <f t="shared" si="5"/>
        <v>0.12170918650720183</v>
      </c>
      <c r="I274" s="42"/>
    </row>
    <row r="275" spans="1:9" x14ac:dyDescent="0.3">
      <c r="A275" s="7" t="s">
        <v>1325</v>
      </c>
      <c r="B275" s="118">
        <f t="shared" si="5"/>
        <v>1117</v>
      </c>
      <c r="C275" s="119">
        <f t="shared" si="5"/>
        <v>4.7320482948527851E-2</v>
      </c>
      <c r="D275" s="118">
        <f t="shared" si="5"/>
        <v>1070</v>
      </c>
      <c r="E275" s="119">
        <f t="shared" si="5"/>
        <v>4.39533355241538E-2</v>
      </c>
      <c r="F275" s="118">
        <f t="shared" si="5"/>
        <v>1554</v>
      </c>
      <c r="G275" s="119">
        <f t="shared" si="5"/>
        <v>5.7540637612470844E-2</v>
      </c>
      <c r="I275" s="42"/>
    </row>
    <row r="276" spans="1:9" x14ac:dyDescent="0.3">
      <c r="A276" s="7" t="s">
        <v>1393</v>
      </c>
      <c r="B276" s="118">
        <f t="shared" si="5"/>
        <v>1068</v>
      </c>
      <c r="C276" s="119">
        <f t="shared" si="5"/>
        <v>4.5244651556873544E-2</v>
      </c>
      <c r="D276" s="118">
        <f t="shared" si="5"/>
        <v>1112</v>
      </c>
      <c r="E276" s="119">
        <f t="shared" si="5"/>
        <v>4.5678606638186001E-2</v>
      </c>
      <c r="F276" s="118">
        <f t="shared" si="5"/>
        <v>776</v>
      </c>
      <c r="G276" s="119">
        <f t="shared" si="5"/>
        <v>2.873329136890436E-2</v>
      </c>
      <c r="I276" s="42"/>
    </row>
    <row r="277" spans="1:9" x14ac:dyDescent="0.3">
      <c r="A277" s="13" t="s">
        <v>1394</v>
      </c>
      <c r="B277" s="16">
        <f>'Ref. ACS-5-YR'!B1024</f>
        <v>16452</v>
      </c>
      <c r="C277" s="55">
        <f>'Ref. ACS-5-YR'!C1024</f>
        <v>0.69697098072442276</v>
      </c>
      <c r="D277" s="16">
        <f>'Ref. ACS-5-YR'!E1024</f>
        <v>15414</v>
      </c>
      <c r="E277" s="55">
        <f>'Ref. ACS-5-YR'!F1024</f>
        <v>0.63317449884981925</v>
      </c>
      <c r="F277" s="16">
        <f>'Ref. ACS-5-YR'!H1024</f>
        <v>16684</v>
      </c>
      <c r="G277" s="55">
        <f>'Ref. ACS-5-YR'!I1024</f>
        <v>0.61776576443144371</v>
      </c>
      <c r="I277" s="42"/>
    </row>
    <row r="278" spans="1:9" x14ac:dyDescent="0.3">
      <c r="A278" s="13" t="s">
        <v>1328</v>
      </c>
      <c r="B278" s="16">
        <f>'Ref. ACS-5-YR'!B1025</f>
        <v>1993</v>
      </c>
      <c r="C278" s="55">
        <f>'Ref. ACS-5-YR'!C1025</f>
        <v>8.4431264562592673E-2</v>
      </c>
      <c r="D278" s="16">
        <f>'Ref. ACS-5-YR'!E1025</f>
        <v>1764</v>
      </c>
      <c r="E278" s="55">
        <f>'Ref. ACS-5-YR'!F1025</f>
        <v>7.2461386789352614E-2</v>
      </c>
      <c r="F278" s="16">
        <f>'Ref. ACS-5-YR'!H1025</f>
        <v>2271</v>
      </c>
      <c r="G278" s="55">
        <f>'Ref. ACS-5-YR'!I1025</f>
        <v>8.4089310178842525E-2</v>
      </c>
      <c r="I278" s="42"/>
    </row>
    <row r="279" spans="1:9" x14ac:dyDescent="0.3">
      <c r="A279" s="13" t="s">
        <v>1321</v>
      </c>
      <c r="B279" s="16">
        <f>'Ref. ACS-5-YR'!B1026</f>
        <v>3835</v>
      </c>
      <c r="C279" s="55">
        <f>'Ref. ACS-5-YR'!C1026</f>
        <v>0.16246557932641389</v>
      </c>
      <c r="D279" s="16">
        <f>'Ref. ACS-5-YR'!E1026</f>
        <v>4006</v>
      </c>
      <c r="E279" s="55">
        <f>'Ref. ACS-5-YR'!F1026</f>
        <v>0.16455800197173842</v>
      </c>
      <c r="F279" s="16">
        <f>'Ref. ACS-5-YR'!H1026</f>
        <v>4416</v>
      </c>
      <c r="G279" s="55">
        <f>'Ref. ACS-5-YR'!I1026</f>
        <v>0.16351316325397119</v>
      </c>
      <c r="I279" s="42"/>
    </row>
    <row r="280" spans="1:9" x14ac:dyDescent="0.3">
      <c r="A280" s="13" t="s">
        <v>1322</v>
      </c>
      <c r="B280" s="16">
        <f>'Ref. ACS-5-YR'!B1027</f>
        <v>3136</v>
      </c>
      <c r="C280" s="55">
        <f>'Ref. ACS-5-YR'!C1027</f>
        <v>0.13285320906587586</v>
      </c>
      <c r="D280" s="16">
        <f>'Ref. ACS-5-YR'!E1027</f>
        <v>3160</v>
      </c>
      <c r="E280" s="55">
        <f>'Ref. ACS-5-YR'!F1027</f>
        <v>0.12980611238908971</v>
      </c>
      <c r="F280" s="16">
        <f>'Ref. ACS-5-YR'!H1027</f>
        <v>2780</v>
      </c>
      <c r="G280" s="55">
        <f>'Ref. ACS-5-YR'!I1027</f>
        <v>0.10293627578035325</v>
      </c>
      <c r="I280" s="42"/>
    </row>
    <row r="281" spans="1:9" x14ac:dyDescent="0.3">
      <c r="A281" s="13" t="s">
        <v>1323</v>
      </c>
      <c r="B281" s="16">
        <f>'Ref. ACS-5-YR'!B1028</f>
        <v>4024</v>
      </c>
      <c r="C281" s="55">
        <f>'Ref. ACS-5-YR'!C1028</f>
        <v>0.17047235755136625</v>
      </c>
      <c r="D281" s="16">
        <f>'Ref. ACS-5-YR'!E1028</f>
        <v>3534</v>
      </c>
      <c r="E281" s="55">
        <f>'Ref. ACS-5-YR'!F1028</f>
        <v>0.14516924088070982</v>
      </c>
      <c r="F281" s="16">
        <f>'Ref. ACS-5-YR'!H1028</f>
        <v>3872</v>
      </c>
      <c r="G281" s="55">
        <f>'Ref. ACS-5-YR'!I1028</f>
        <v>0.14337023734587329</v>
      </c>
      <c r="I281" s="42"/>
    </row>
    <row r="282" spans="1:9" x14ac:dyDescent="0.3">
      <c r="A282" s="13" t="s">
        <v>1324</v>
      </c>
      <c r="B282" s="16">
        <f>'Ref. ACS-5-YR'!B1029</f>
        <v>2048</v>
      </c>
      <c r="C282" s="55">
        <f>'Ref. ACS-5-YR'!C1029</f>
        <v>8.6761279389959756E-2</v>
      </c>
      <c r="D282" s="16">
        <f>'Ref. ACS-5-YR'!E1029</f>
        <v>1813</v>
      </c>
      <c r="E282" s="55">
        <f>'Ref. ACS-5-YR'!F1029</f>
        <v>7.4474203089056848E-2</v>
      </c>
      <c r="F282" s="16">
        <f>'Ref. ACS-5-YR'!H1029</f>
        <v>1959</v>
      </c>
      <c r="G282" s="55">
        <f>'Ref. ACS-5-YR'!I1029</f>
        <v>7.2536749731551081E-2</v>
      </c>
      <c r="I282" s="42"/>
    </row>
    <row r="283" spans="1:9" x14ac:dyDescent="0.3">
      <c r="A283" s="13" t="s">
        <v>1325</v>
      </c>
      <c r="B283" s="16">
        <f>'Ref. ACS-5-YR'!B1030</f>
        <v>790</v>
      </c>
      <c r="C283" s="55">
        <f>'Ref. ACS-5-YR'!C1030</f>
        <v>3.3467485702181742E-2</v>
      </c>
      <c r="D283" s="16">
        <f>'Ref. ACS-5-YR'!E1030</f>
        <v>602</v>
      </c>
      <c r="E283" s="55">
        <f>'Ref. ACS-5-YR'!F1030</f>
        <v>2.472888596779494E-2</v>
      </c>
      <c r="F283" s="16">
        <f>'Ref. ACS-5-YR'!H1030</f>
        <v>970</v>
      </c>
      <c r="G283" s="55">
        <f>'Ref. ACS-5-YR'!I1030</f>
        <v>3.5916614211130446E-2</v>
      </c>
      <c r="I283" s="42"/>
    </row>
    <row r="284" spans="1:9" x14ac:dyDescent="0.3">
      <c r="A284" s="13" t="s">
        <v>1393</v>
      </c>
      <c r="B284" s="16">
        <f>'Ref. ACS-5-YR'!B1031</f>
        <v>626</v>
      </c>
      <c r="C284" s="55">
        <f>'Ref. ACS-5-YR'!C1031</f>
        <v>2.6519805126032619E-2</v>
      </c>
      <c r="D284" s="16">
        <f>'Ref. ACS-5-YR'!E1031</f>
        <v>535</v>
      </c>
      <c r="E284" s="55">
        <f>'Ref. ACS-5-YR'!F1031</f>
        <v>2.1976667762076896E-2</v>
      </c>
      <c r="F284" s="16">
        <f>'Ref. ACS-5-YR'!H1031</f>
        <v>416</v>
      </c>
      <c r="G284" s="55">
        <f>'Ref. ACS-5-YR'!I1031</f>
        <v>1.5403413929721924E-2</v>
      </c>
      <c r="I284" s="42"/>
    </row>
    <row r="285" spans="1:9" x14ac:dyDescent="0.3">
      <c r="A285" s="13" t="s">
        <v>1386</v>
      </c>
      <c r="B285" s="16">
        <f>'Ref. ACS-5-YR'!B1032</f>
        <v>7153</v>
      </c>
      <c r="C285" s="55">
        <f>'Ref. ACS-5-YR'!C1032</f>
        <v>0.30302901927557718</v>
      </c>
      <c r="D285" s="16">
        <f>'Ref. ACS-5-YR'!E1032</f>
        <v>8930</v>
      </c>
      <c r="E285" s="55">
        <f>'Ref. ACS-5-YR'!F1032</f>
        <v>0.36682550115018075</v>
      </c>
      <c r="F285" s="16">
        <f>'Ref. ACS-5-YR'!H1032</f>
        <v>10323</v>
      </c>
      <c r="G285" s="55">
        <f>'Ref. ACS-5-YR'!I1032</f>
        <v>0.38223423556855629</v>
      </c>
      <c r="I285" s="42"/>
    </row>
    <row r="286" spans="1:9" x14ac:dyDescent="0.3">
      <c r="A286" s="13" t="s">
        <v>1328</v>
      </c>
      <c r="B286" s="16">
        <f>'Ref. ACS-5-YR'!B1033</f>
        <v>1557</v>
      </c>
      <c r="C286" s="55">
        <f>'Ref. ACS-5-YR'!C1033</f>
        <v>6.5960601567464514E-2</v>
      </c>
      <c r="D286" s="16">
        <f>'Ref. ACS-5-YR'!E1033</f>
        <v>1314</v>
      </c>
      <c r="E286" s="55">
        <f>'Ref. ACS-5-YR'!F1033</f>
        <v>5.3976339139007561E-2</v>
      </c>
      <c r="F286" s="16">
        <f>'Ref. ACS-5-YR'!H1033</f>
        <v>2080</v>
      </c>
      <c r="G286" s="55">
        <f>'Ref. ACS-5-YR'!I1033</f>
        <v>7.7017069648609618E-2</v>
      </c>
      <c r="I286" s="42"/>
    </row>
    <row r="287" spans="1:9" x14ac:dyDescent="0.3">
      <c r="A287" s="13" t="s">
        <v>1321</v>
      </c>
      <c r="B287" s="16">
        <f>'Ref. ACS-5-YR'!B1034</f>
        <v>1508</v>
      </c>
      <c r="C287" s="55">
        <f>'Ref. ACS-5-YR'!C1034</f>
        <v>6.3884770175810207E-2</v>
      </c>
      <c r="D287" s="16">
        <f>'Ref. ACS-5-YR'!E1034</f>
        <v>1954</v>
      </c>
      <c r="E287" s="55">
        <f>'Ref. ACS-5-YR'!F1034</f>
        <v>8.0266184686164962E-2</v>
      </c>
      <c r="F287" s="16">
        <f>'Ref. ACS-5-YR'!H1034</f>
        <v>1659</v>
      </c>
      <c r="G287" s="55">
        <f>'Ref. ACS-5-YR'!I1034</f>
        <v>6.1428518532232385E-2</v>
      </c>
      <c r="I287" s="42"/>
    </row>
    <row r="288" spans="1:9" x14ac:dyDescent="0.3">
      <c r="A288" s="13" t="s">
        <v>1322</v>
      </c>
      <c r="B288" s="16">
        <f>'Ref. ACS-5-YR'!B1035</f>
        <v>1113</v>
      </c>
      <c r="C288" s="55">
        <f>'Ref. ACS-5-YR'!C1035</f>
        <v>4.715102732471934E-2</v>
      </c>
      <c r="D288" s="16">
        <f>'Ref. ACS-5-YR'!E1035</f>
        <v>1469</v>
      </c>
      <c r="E288" s="55">
        <f>'Ref. ACS-5-YR'!F1035</f>
        <v>6.0343411107459742E-2</v>
      </c>
      <c r="F288" s="16">
        <f>'Ref. ACS-5-YR'!H1035</f>
        <v>2369</v>
      </c>
      <c r="G288" s="55">
        <f>'Ref. ACS-5-YR'!I1035</f>
        <v>8.7717999037286623E-2</v>
      </c>
      <c r="I288" s="42"/>
    </row>
    <row r="289" spans="1:10" x14ac:dyDescent="0.3">
      <c r="A289" s="13" t="s">
        <v>1323</v>
      </c>
      <c r="B289" s="16">
        <f>'Ref. ACS-5-YR'!B1036</f>
        <v>1479</v>
      </c>
      <c r="C289" s="55">
        <f>'Ref. ACS-5-YR'!C1036</f>
        <v>6.2656216903198475E-2</v>
      </c>
      <c r="D289" s="16">
        <f>'Ref. ACS-5-YR'!E1036</f>
        <v>1994</v>
      </c>
      <c r="E289" s="55">
        <f>'Ref. ACS-5-YR'!F1036</f>
        <v>8.1909300032862301E-2</v>
      </c>
      <c r="F289" s="16">
        <f>'Ref. ACS-5-YR'!H1036</f>
        <v>1943</v>
      </c>
      <c r="G289" s="55">
        <f>'Ref. ACS-5-YR'!I1036</f>
        <v>7.1944310734254086E-2</v>
      </c>
      <c r="I289" s="42"/>
    </row>
    <row r="290" spans="1:10" x14ac:dyDescent="0.3">
      <c r="A290" s="13" t="s">
        <v>1324</v>
      </c>
      <c r="B290" s="16">
        <f>'Ref. ACS-5-YR'!B1037</f>
        <v>727</v>
      </c>
      <c r="C290" s="55">
        <f>'Ref. ACS-5-YR'!C1037</f>
        <v>3.0798559627197627E-2</v>
      </c>
      <c r="D290" s="16">
        <f>'Ref. ACS-5-YR'!E1037</f>
        <v>1154</v>
      </c>
      <c r="E290" s="55">
        <f>'Ref. ACS-5-YR'!F1037</f>
        <v>4.7403877752218208E-2</v>
      </c>
      <c r="F290" s="16">
        <f>'Ref. ACS-5-YR'!H1037</f>
        <v>1328</v>
      </c>
      <c r="G290" s="55">
        <f>'Ref. ACS-5-YR'!I1037</f>
        <v>4.9172436775650759E-2</v>
      </c>
      <c r="I290" s="42"/>
    </row>
    <row r="291" spans="1:10" x14ac:dyDescent="0.3">
      <c r="A291" s="13" t="s">
        <v>1325</v>
      </c>
      <c r="B291" s="16">
        <f>'Ref. ACS-5-YR'!B1038</f>
        <v>327</v>
      </c>
      <c r="C291" s="55">
        <f>'Ref. ACS-5-YR'!C1038</f>
        <v>1.3852997246346112E-2</v>
      </c>
      <c r="D291" s="16">
        <f>'Ref. ACS-5-YR'!E1038</f>
        <v>468</v>
      </c>
      <c r="E291" s="55">
        <f>'Ref. ACS-5-YR'!F1038</f>
        <v>1.9224449556358856E-2</v>
      </c>
      <c r="F291" s="16">
        <f>'Ref. ACS-5-YR'!H1038</f>
        <v>584</v>
      </c>
      <c r="G291" s="55">
        <f>'Ref. ACS-5-YR'!I1038</f>
        <v>2.1624023401340394E-2</v>
      </c>
      <c r="I291" s="42"/>
    </row>
    <row r="292" spans="1:10" x14ac:dyDescent="0.3">
      <c r="A292" s="13" t="s">
        <v>1393</v>
      </c>
      <c r="B292" s="16">
        <f>'Ref. ACS-5-YR'!B1039</f>
        <v>442</v>
      </c>
      <c r="C292" s="55">
        <f>'Ref. ACS-5-YR'!C1039</f>
        <v>1.8724846430840922E-2</v>
      </c>
      <c r="D292" s="16">
        <f>'Ref. ACS-5-YR'!E1039</f>
        <v>577</v>
      </c>
      <c r="E292" s="55">
        <f>'Ref. ACS-5-YR'!F1039</f>
        <v>2.3701938876109104E-2</v>
      </c>
      <c r="F292" s="16">
        <f>'Ref. ACS-5-YR'!H1039</f>
        <v>360</v>
      </c>
      <c r="G292" s="55">
        <f>'Ref. ACS-5-YR'!I1039</f>
        <v>1.3329877439182434E-2</v>
      </c>
      <c r="I292" s="42" t="str">
        <f>A293</f>
        <v>Source: U.S. Census Bureau, ACS 06-10, 11-15, 16-20 (5-year Estimates), Table B25009</v>
      </c>
    </row>
    <row r="293" spans="1:10" x14ac:dyDescent="0.3">
      <c r="A293" t="s">
        <v>1398</v>
      </c>
      <c r="I293" s="42"/>
    </row>
    <row r="295" spans="1:10" x14ac:dyDescent="0.3">
      <c r="A295" s="88" t="s">
        <v>1399</v>
      </c>
      <c r="I295" s="61" t="s">
        <v>2491</v>
      </c>
    </row>
    <row r="296" spans="1:10" ht="28.8" x14ac:dyDescent="0.3">
      <c r="A296" s="80"/>
      <c r="B296" s="60" t="str">
        <f>Housing!B3</f>
        <v>City of Tracy</v>
      </c>
      <c r="C296" s="60" t="str">
        <f>Housing!B4</f>
        <v>San Joaquin County</v>
      </c>
      <c r="D296" s="60" t="s">
        <v>171</v>
      </c>
      <c r="H296" s="275"/>
      <c r="I296" s="42"/>
      <c r="J296" s="58"/>
    </row>
    <row r="297" spans="1:10" x14ac:dyDescent="0.3">
      <c r="A297" s="13" t="s">
        <v>1399</v>
      </c>
      <c r="B297" s="10">
        <f>'Ref. ACS-5-YR'!H1209</f>
        <v>2123</v>
      </c>
      <c r="C297" s="10">
        <f>'Ref. ACS-5-YR'!R1209</f>
        <v>1579</v>
      </c>
      <c r="D297" s="10">
        <f>'Ref. ACS-5-YR'!AB1209</f>
        <v>1851</v>
      </c>
      <c r="H297" s="274"/>
      <c r="I297" s="42"/>
      <c r="J297" s="54"/>
    </row>
    <row r="298" spans="1:10" x14ac:dyDescent="0.3">
      <c r="A298" t="s">
        <v>1400</v>
      </c>
      <c r="I298" s="42"/>
    </row>
    <row r="299" spans="1:10" ht="26.4" customHeight="1" x14ac:dyDescent="0.3">
      <c r="A299" s="352" t="s">
        <v>2533</v>
      </c>
      <c r="B299" s="352"/>
      <c r="C299" s="352"/>
      <c r="D299" s="352"/>
      <c r="E299" s="352"/>
      <c r="F299" s="352"/>
      <c r="G299" s="352"/>
      <c r="I299" s="42"/>
    </row>
    <row r="300" spans="1:10" s="72" customFormat="1" ht="29.4" customHeight="1" x14ac:dyDescent="0.3">
      <c r="H300" s="278"/>
      <c r="I300" s="42"/>
    </row>
    <row r="301" spans="1:10" x14ac:dyDescent="0.3">
      <c r="I301" s="42"/>
    </row>
    <row r="302" spans="1:10" x14ac:dyDescent="0.3">
      <c r="I302" s="42"/>
    </row>
    <row r="303" spans="1:10" x14ac:dyDescent="0.3">
      <c r="A303" s="222" t="s">
        <v>1401</v>
      </c>
      <c r="I303" s="42"/>
    </row>
    <row r="304" spans="1:10" x14ac:dyDescent="0.3">
      <c r="A304" s="80"/>
      <c r="B304" s="51">
        <v>2010</v>
      </c>
      <c r="C304" s="51">
        <v>2015</v>
      </c>
      <c r="D304" s="51">
        <v>2020</v>
      </c>
      <c r="I304" s="42"/>
    </row>
    <row r="305" spans="1:10" x14ac:dyDescent="0.3">
      <c r="A305" s="13" t="s">
        <v>1399</v>
      </c>
      <c r="B305" s="10">
        <f>'Ref. ACS-5-YR Add.'!B52</f>
        <v>2507</v>
      </c>
      <c r="C305" s="10">
        <f>'Ref. ACS-5-YR Add.'!E52</f>
        <v>1914</v>
      </c>
      <c r="D305" s="10">
        <f>'Ref. ACS-5-YR Add.'!H52</f>
        <v>2123</v>
      </c>
      <c r="I305" s="42"/>
    </row>
    <row r="306" spans="1:10" x14ac:dyDescent="0.3">
      <c r="A306" s="13" t="s">
        <v>175</v>
      </c>
      <c r="B306" s="3"/>
      <c r="C306" s="4">
        <f>(C305-B305)/B305</f>
        <v>-0.23653769445552453</v>
      </c>
      <c r="D306" s="4">
        <f>(D305-C305)/C305</f>
        <v>0.10919540229885058</v>
      </c>
      <c r="I306" s="42"/>
    </row>
    <row r="307" spans="1:10" x14ac:dyDescent="0.3">
      <c r="A307" t="s">
        <v>1402</v>
      </c>
      <c r="I307" s="42"/>
    </row>
    <row r="308" spans="1:10" ht="27" customHeight="1" x14ac:dyDescent="0.3">
      <c r="A308" s="352" t="s">
        <v>2533</v>
      </c>
      <c r="B308" s="352"/>
      <c r="C308" s="352"/>
      <c r="D308" s="352"/>
      <c r="E308" s="352"/>
      <c r="F308" s="352"/>
      <c r="G308" s="352"/>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Tracy</v>
      </c>
      <c r="C315" s="60" t="s">
        <v>177</v>
      </c>
      <c r="D315" s="60" t="str">
        <f>Housing!B4</f>
        <v>San Joaquin County</v>
      </c>
      <c r="E315" s="60" t="s">
        <v>1441</v>
      </c>
      <c r="F315" s="60" t="s">
        <v>171</v>
      </c>
      <c r="G315" s="60" t="s">
        <v>1442</v>
      </c>
      <c r="H315" s="275"/>
      <c r="I315" s="42"/>
      <c r="J315" s="58"/>
    </row>
    <row r="316" spans="1:10" x14ac:dyDescent="0.3">
      <c r="A316" s="13" t="s">
        <v>1405</v>
      </c>
      <c r="B316" s="5">
        <f>'Ref. ACS-5-YR'!H1241/100</f>
        <v>0.22399999999999998</v>
      </c>
      <c r="C316" s="55"/>
      <c r="D316" s="5">
        <f>'Ref. ACS-5-YR'!R1241/100</f>
        <v>0.20800000000000002</v>
      </c>
      <c r="E316" s="55">
        <f>B316/D316</f>
        <v>1.0769230769230766</v>
      </c>
      <c r="F316" s="5">
        <f>'Ref. ACS-5-YR'!AB1241/100</f>
        <v>0.214</v>
      </c>
      <c r="G316" s="55">
        <f>B316/F316</f>
        <v>1.0467289719626167</v>
      </c>
      <c r="H316" s="274"/>
      <c r="I316" s="42"/>
      <c r="J316" s="54"/>
    </row>
    <row r="317" spans="1:10" x14ac:dyDescent="0.3">
      <c r="A317" t="s">
        <v>1406</v>
      </c>
      <c r="I317" s="42"/>
    </row>
    <row r="318" spans="1:10" s="72" customFormat="1" ht="29.4" customHeight="1" x14ac:dyDescent="0.3">
      <c r="A318" s="352" t="s">
        <v>2533</v>
      </c>
      <c r="B318" s="352"/>
      <c r="C318" s="352"/>
      <c r="D318" s="352"/>
      <c r="E318" s="352"/>
      <c r="F318" s="352"/>
      <c r="G318" s="352"/>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2479</v>
      </c>
    </row>
    <row r="327" spans="1:10" x14ac:dyDescent="0.3">
      <c r="A327" s="1" t="s">
        <v>1407</v>
      </c>
      <c r="I327" s="42"/>
    </row>
    <row r="328" spans="1:10" ht="28.8" x14ac:dyDescent="0.3">
      <c r="A328" s="80"/>
      <c r="B328" s="60" t="str">
        <f>Housing!B3</f>
        <v>City of Tracy</v>
      </c>
      <c r="C328" s="60" t="s">
        <v>177</v>
      </c>
      <c r="D328" s="60" t="str">
        <f>Housing!B4</f>
        <v>San Joaquin County</v>
      </c>
      <c r="E328" s="60" t="s">
        <v>177</v>
      </c>
      <c r="F328" s="60" t="s">
        <v>171</v>
      </c>
      <c r="G328" s="60" t="s">
        <v>177</v>
      </c>
      <c r="H328" s="275"/>
      <c r="I328" s="61" t="s">
        <v>1408</v>
      </c>
      <c r="J328" s="58"/>
    </row>
    <row r="329" spans="1:10" x14ac:dyDescent="0.3">
      <c r="A329" s="13" t="s">
        <v>172</v>
      </c>
      <c r="B329" s="16">
        <f>(SUM('Ref. ACS-5-YR'!H1222:H1225))+(SUM('Ref. ACS-5-YR'!H1233:H1236))</f>
        <v>4859</v>
      </c>
      <c r="C329" s="55">
        <f>SUM('Ref. ACS-5-YR'!I1222,'Ref. ACS-5-YR'!I1223,'Ref. ACS-5-YR'!I1224,'Ref. ACS-5-YR'!I1225,'Ref. ACS-5-YR'!I1233,'Ref. ACS-5-YR'!I1234,'Ref. ACS-5-YR'!I1235,'Ref. ACS-5-YR'!I1236)</f>
        <v>0.29123711340206182</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1409</v>
      </c>
      <c r="I330" s="42"/>
    </row>
    <row r="331" spans="1:10" x14ac:dyDescent="0.3">
      <c r="A331" s="352" t="s">
        <v>2477</v>
      </c>
      <c r="B331" s="352"/>
      <c r="C331" s="352"/>
      <c r="D331" s="352"/>
      <c r="E331" s="352"/>
      <c r="F331" s="352"/>
      <c r="G331" s="352"/>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3"/>
      <c r="I334" s="42"/>
      <c r="J334" s="52"/>
    </row>
    <row r="335" spans="1:10" x14ac:dyDescent="0.3">
      <c r="A335" s="13" t="s">
        <v>1411</v>
      </c>
      <c r="B335" s="16">
        <f>SUM('Ref. DC-1980'!B95,'Ref. DC-1980'!B89,'Ref. DC-1980'!B83,'Ref. DC-1980'!B77,'Ref. DC-1980'!B71)</f>
        <v>427</v>
      </c>
      <c r="C335" s="16">
        <f>SUM('Ref. DC-1990'!B63,'Ref. DC-1990'!B70,'Ref. DC-1990'!B77,'Ref. DC-1990'!B84,'Ref. DC-1990'!B91)</f>
        <v>1355</v>
      </c>
      <c r="D335" s="16">
        <f>SUM('Ref. DC-2000'!B75:B77,'Ref. DC-2000'!B86:B88)</f>
        <v>2725</v>
      </c>
      <c r="E335" s="16">
        <f>SUM('Ref. ACS-5-YR'!B1223:B1225,'Ref. ACS-5-YR'!B1234:B1236)</f>
        <v>6719</v>
      </c>
      <c r="F335" s="16">
        <f>SUM('Ref. ACS-5-YR'!H1223:H1225,'Ref. ACS-5-YR'!H1234:H1236)</f>
        <v>3666</v>
      </c>
      <c r="H335" s="271"/>
      <c r="I335" s="42"/>
      <c r="J335" s="2"/>
    </row>
    <row r="336" spans="1:10" x14ac:dyDescent="0.3">
      <c r="A336" s="13" t="s">
        <v>175</v>
      </c>
      <c r="B336" s="3"/>
      <c r="C336" s="4">
        <f>(C335-B335)/B335</f>
        <v>2.1733021077283374</v>
      </c>
      <c r="D336" s="4">
        <f>(D335-C335)/C335</f>
        <v>1.0110701107011071</v>
      </c>
      <c r="E336" s="4">
        <f>(E335-D335)/D335</f>
        <v>1.4656880733944955</v>
      </c>
      <c r="F336" s="4">
        <f>(F335-E335)/E335</f>
        <v>-0.45438309272213129</v>
      </c>
      <c r="H336" s="272"/>
      <c r="I336" s="42"/>
      <c r="J336" s="19"/>
    </row>
    <row r="337" spans="1:10" x14ac:dyDescent="0.3">
      <c r="A337" t="s">
        <v>1412</v>
      </c>
      <c r="I337" s="42"/>
    </row>
    <row r="338" spans="1:10" s="72" customFormat="1" x14ac:dyDescent="0.3">
      <c r="A338" s="352" t="s">
        <v>2477</v>
      </c>
      <c r="B338" s="352"/>
      <c r="C338" s="352"/>
      <c r="D338" s="352"/>
      <c r="E338" s="352"/>
      <c r="F338" s="352"/>
      <c r="G338" s="352"/>
      <c r="H338" s="278"/>
      <c r="I338" s="42"/>
    </row>
    <row r="339" spans="1:10" ht="14.4" customHeight="1" x14ac:dyDescent="0.3">
      <c r="A339" s="357"/>
      <c r="B339" s="357"/>
      <c r="C339" s="357"/>
      <c r="D339" s="357"/>
      <c r="E339" s="357"/>
      <c r="F339" s="357"/>
      <c r="G339" s="357"/>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2481</v>
      </c>
    </row>
    <row r="344" spans="1:10" x14ac:dyDescent="0.3">
      <c r="I344" s="42"/>
    </row>
    <row r="345" spans="1:10" x14ac:dyDescent="0.3">
      <c r="A345" s="88" t="s">
        <v>1413</v>
      </c>
      <c r="I345" s="61" t="s">
        <v>2492</v>
      </c>
    </row>
    <row r="346" spans="1:10" ht="28.8" x14ac:dyDescent="0.3">
      <c r="A346" s="80"/>
      <c r="B346" s="60" t="str">
        <f>Housing!B3</f>
        <v>City of Tracy</v>
      </c>
      <c r="C346" s="60" t="s">
        <v>177</v>
      </c>
      <c r="D346" s="60" t="str">
        <f>Housing!B4</f>
        <v>San Joaquin County</v>
      </c>
      <c r="E346" s="60" t="s">
        <v>1441</v>
      </c>
      <c r="F346" s="60" t="s">
        <v>171</v>
      </c>
      <c r="G346" s="60" t="s">
        <v>1442</v>
      </c>
      <c r="H346" s="275"/>
      <c r="I346" s="42"/>
      <c r="J346" s="58"/>
    </row>
    <row r="347" spans="1:10" x14ac:dyDescent="0.3">
      <c r="A347" s="13" t="s">
        <v>1413</v>
      </c>
      <c r="B347" s="16">
        <f>'Ref. ACS-5-YR'!H1183</f>
        <v>1862</v>
      </c>
      <c r="C347" s="55"/>
      <c r="D347" s="16">
        <f>'Ref. ACS-5-YR'!R1183</f>
        <v>1286</v>
      </c>
      <c r="E347" s="55">
        <f>B347/D347</f>
        <v>1.447900466562986</v>
      </c>
      <c r="F347" s="16">
        <f>'Ref. ACS-5-YR'!AB1183</f>
        <v>1586</v>
      </c>
      <c r="G347" s="55">
        <f>B347/F347</f>
        <v>1.1740226986128626</v>
      </c>
      <c r="H347" s="274"/>
      <c r="I347" s="42"/>
      <c r="J347" s="54"/>
    </row>
    <row r="348" spans="1:10" x14ac:dyDescent="0.3">
      <c r="A348" t="s">
        <v>2449</v>
      </c>
      <c r="I348" s="42"/>
    </row>
    <row r="349" spans="1:10" ht="25.95" customHeight="1" x14ac:dyDescent="0.3">
      <c r="A349" s="352" t="s">
        <v>2533</v>
      </c>
      <c r="B349" s="352"/>
      <c r="C349" s="352"/>
      <c r="D349" s="352"/>
      <c r="E349" s="352"/>
      <c r="F349" s="352"/>
      <c r="G349" s="352"/>
      <c r="I349" s="42"/>
    </row>
    <row r="350" spans="1:10" s="72" customFormat="1" ht="29.4" customHeight="1" x14ac:dyDescent="0.3">
      <c r="H350" s="278"/>
      <c r="I350" s="42"/>
    </row>
    <row r="351" spans="1:10" x14ac:dyDescent="0.3">
      <c r="A351" s="153"/>
      <c r="I351" s="42"/>
    </row>
    <row r="352" spans="1:10" x14ac:dyDescent="0.3">
      <c r="A352" s="222" t="s">
        <v>1414</v>
      </c>
      <c r="I352" s="42"/>
    </row>
    <row r="353" spans="1:10" x14ac:dyDescent="0.3">
      <c r="A353" s="48"/>
      <c r="B353" s="89">
        <v>1980</v>
      </c>
      <c r="C353" s="89">
        <v>1990</v>
      </c>
      <c r="D353" s="89">
        <v>2000</v>
      </c>
      <c r="E353" s="89">
        <v>2010</v>
      </c>
      <c r="F353" s="89">
        <v>2020</v>
      </c>
      <c r="H353" s="281"/>
      <c r="I353" s="42"/>
      <c r="J353" s="25"/>
    </row>
    <row r="354" spans="1:10" x14ac:dyDescent="0.3">
      <c r="A354" s="13" t="s">
        <v>1413</v>
      </c>
      <c r="B354" s="10">
        <f>'Ref. DC-1980'!B99</f>
        <v>225</v>
      </c>
      <c r="C354" s="10">
        <f>'Ref. DC-1990'!B98</f>
        <v>598</v>
      </c>
      <c r="D354" s="10">
        <f>'Ref. DC-2000'!B48</f>
        <v>807</v>
      </c>
      <c r="E354" s="10">
        <f>'Ref. ACS-5-YR Add.'!B24</f>
        <v>1290</v>
      </c>
      <c r="F354" s="10">
        <f>'Ref. ACS-5-YR Add.'!H24</f>
        <v>1862</v>
      </c>
      <c r="H354" s="282"/>
      <c r="I354" s="42"/>
      <c r="J354" s="24"/>
    </row>
    <row r="355" spans="1:10" x14ac:dyDescent="0.3">
      <c r="A355" s="13" t="s">
        <v>175</v>
      </c>
      <c r="B355" s="3"/>
      <c r="C355" s="4">
        <f>(C354-B354)/B354</f>
        <v>1.6577777777777778</v>
      </c>
      <c r="D355" s="4">
        <f>(D354-C354)/C354</f>
        <v>0.34949832775919731</v>
      </c>
      <c r="E355" s="4">
        <f>(E354-D354)/D354</f>
        <v>0.5985130111524164</v>
      </c>
      <c r="F355" s="4">
        <f>(F354-E354)/E354</f>
        <v>0.44341085271317832</v>
      </c>
      <c r="H355" s="272"/>
      <c r="I355" s="42"/>
      <c r="J355" s="19"/>
    </row>
    <row r="356" spans="1:10" x14ac:dyDescent="0.3">
      <c r="A356" s="47" t="s">
        <v>1415</v>
      </c>
      <c r="I356" s="42"/>
    </row>
    <row r="357" spans="1:10" ht="28.95" customHeight="1" x14ac:dyDescent="0.3">
      <c r="A357" s="352" t="s">
        <v>2533</v>
      </c>
      <c r="B357" s="352"/>
      <c r="C357" s="352"/>
      <c r="D357" s="352"/>
      <c r="E357" s="352"/>
      <c r="F357" s="352"/>
      <c r="G357" s="352"/>
      <c r="I357" s="42"/>
    </row>
    <row r="358" spans="1:10" s="72" customFormat="1" ht="14.4" customHeight="1" x14ac:dyDescent="0.3">
      <c r="A358" s="356" t="s">
        <v>2466</v>
      </c>
      <c r="B358" s="356"/>
      <c r="C358" s="356"/>
      <c r="D358" s="356"/>
      <c r="E358" s="356"/>
      <c r="F358" s="356"/>
      <c r="G358" s="356"/>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2480</v>
      </c>
    </row>
    <row r="365" spans="1:10" x14ac:dyDescent="0.3">
      <c r="A365" s="47"/>
      <c r="I365" s="29"/>
    </row>
    <row r="366" spans="1:10" x14ac:dyDescent="0.3">
      <c r="A366" s="1" t="s">
        <v>1416</v>
      </c>
      <c r="I366" s="61" t="s">
        <v>1417</v>
      </c>
    </row>
    <row r="367" spans="1:10" ht="28.8" x14ac:dyDescent="0.3">
      <c r="A367" s="80"/>
      <c r="B367" s="60" t="str">
        <f>Housing!B3</f>
        <v>City of Tracy</v>
      </c>
      <c r="C367" s="60" t="s">
        <v>177</v>
      </c>
      <c r="D367" s="60" t="str">
        <f>Housing!B4</f>
        <v>San Joaquin County</v>
      </c>
      <c r="E367" s="60" t="s">
        <v>1441</v>
      </c>
      <c r="F367" s="60" t="s">
        <v>171</v>
      </c>
      <c r="G367" s="60" t="s">
        <v>1442</v>
      </c>
      <c r="H367" s="275"/>
      <c r="I367" s="42"/>
      <c r="J367" s="58"/>
    </row>
    <row r="368" spans="1:10" x14ac:dyDescent="0.3">
      <c r="A368" s="13" t="s">
        <v>1405</v>
      </c>
      <c r="B368" s="5">
        <f>'Ref. ACS-5-YR'!H1201/100</f>
        <v>0.28499999999999998</v>
      </c>
      <c r="C368" s="55"/>
      <c r="D368" s="5">
        <f>'Ref. ACS-5-YR'!R1201/100</f>
        <v>0.31900000000000001</v>
      </c>
      <c r="E368" s="55">
        <f>B368/D368</f>
        <v>0.89341692789968641</v>
      </c>
      <c r="F368" s="5">
        <f>'Ref. ACS-5-YR'!AB1201/100</f>
        <v>0.32200000000000001</v>
      </c>
      <c r="G368" s="55">
        <f>B368/F368</f>
        <v>0.8850931677018633</v>
      </c>
      <c r="H368" s="274"/>
      <c r="I368" s="42"/>
      <c r="J368" s="54"/>
    </row>
    <row r="369" spans="1:10" x14ac:dyDescent="0.3">
      <c r="A369" t="s">
        <v>2450</v>
      </c>
      <c r="I369" s="42"/>
    </row>
    <row r="370" spans="1:10" ht="28.2" customHeight="1" x14ac:dyDescent="0.3">
      <c r="A370" s="352" t="s">
        <v>2533</v>
      </c>
      <c r="B370" s="352"/>
      <c r="C370" s="352"/>
      <c r="D370" s="352"/>
      <c r="E370" s="352"/>
      <c r="F370" s="352"/>
      <c r="G370" s="352"/>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2479</v>
      </c>
    </row>
    <row r="377" spans="1:10" x14ac:dyDescent="0.3">
      <c r="I377" s="42"/>
    </row>
    <row r="378" spans="1:10" x14ac:dyDescent="0.3">
      <c r="A378" s="1" t="s">
        <v>1418</v>
      </c>
      <c r="I378" s="61" t="s">
        <v>1419</v>
      </c>
    </row>
    <row r="379" spans="1:10" ht="28.8" x14ac:dyDescent="0.3">
      <c r="A379" s="80"/>
      <c r="B379" s="60" t="str">
        <f>Housing!B3</f>
        <v>City of Tracy</v>
      </c>
      <c r="C379" s="60" t="s">
        <v>177</v>
      </c>
      <c r="D379" s="60" t="str">
        <f>Housing!B4</f>
        <v>San Joaquin County</v>
      </c>
      <c r="E379" s="60" t="s">
        <v>177</v>
      </c>
      <c r="F379" s="60" t="s">
        <v>171</v>
      </c>
      <c r="G379" s="60" t="s">
        <v>177</v>
      </c>
      <c r="H379" s="275"/>
      <c r="I379" s="37"/>
      <c r="J379" s="58"/>
    </row>
    <row r="380" spans="1:10" x14ac:dyDescent="0.3">
      <c r="A380" s="13" t="s">
        <v>1411</v>
      </c>
      <c r="B380" s="16">
        <f>SUM('Ref. ACS-5-YR'!H1193,'Ref. ACS-5-YR'!H1194,'Ref. ACS-5-YR'!H1195,'Ref. ACS-5-YR'!H1196)</f>
        <v>4507</v>
      </c>
      <c r="C380" s="55">
        <f>SUM('Ref. ACS-5-YR'!I1193,'Ref. ACS-5-YR'!I1194,'Ref. ACS-5-YR'!I1195,'Ref. ACS-5-YR'!I1196)</f>
        <v>0.43659788821079148</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1420</v>
      </c>
      <c r="I381" s="42"/>
    </row>
    <row r="382" spans="1:10" s="72" customFormat="1" x14ac:dyDescent="0.3">
      <c r="A382" s="352" t="s">
        <v>2477</v>
      </c>
      <c r="B382" s="352"/>
      <c r="C382" s="352"/>
      <c r="D382" s="352"/>
      <c r="E382" s="352"/>
      <c r="F382" s="352"/>
      <c r="G382" s="352"/>
      <c r="H382" s="278"/>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3"/>
      <c r="I385" s="42"/>
      <c r="J385" s="52"/>
    </row>
    <row r="386" spans="1:10" x14ac:dyDescent="0.3">
      <c r="A386" s="13" t="s">
        <v>1411</v>
      </c>
      <c r="B386" s="16">
        <f>SUM('Ref. DC-1980'!B33,'Ref. DC-1980'!B39,'Ref. DC-1980'!B45,'Ref. DC-1980'!B51,'Ref. DC-1980'!B57)</f>
        <v>705</v>
      </c>
      <c r="C386" s="16">
        <f>SUM('Ref. DC-1990'!B25,'Ref. DC-1990'!B32,'Ref. DC-1990'!B39,'Ref. DC-1990'!B46,'Ref. DC-1990'!B53)</f>
        <v>1285</v>
      </c>
      <c r="D386" s="16">
        <f>SUM('Ref. DC-2000'!B58:B60)</f>
        <v>1363</v>
      </c>
      <c r="E386" s="16">
        <f>SUM('Ref. ACS-5-YR'!B1194:B1196)</f>
        <v>3064</v>
      </c>
      <c r="F386" s="16">
        <f>SUM('Ref. ACS-5-YR'!H1194:H1196)</f>
        <v>3098</v>
      </c>
      <c r="H386" s="271"/>
      <c r="I386" s="42"/>
      <c r="J386" s="2"/>
    </row>
    <row r="387" spans="1:10" x14ac:dyDescent="0.3">
      <c r="A387" s="13" t="s">
        <v>175</v>
      </c>
      <c r="B387" s="3"/>
      <c r="C387" s="4">
        <f>(C386-B386)/B386</f>
        <v>0.82269503546099287</v>
      </c>
      <c r="D387" s="4">
        <f>(D386-C386)/C386</f>
        <v>6.0700389105058365E-2</v>
      </c>
      <c r="E387" s="4">
        <f>(E386-D386)/D386</f>
        <v>1.2479823917828319</v>
      </c>
      <c r="F387" s="4">
        <f>(F386-E386)/E386</f>
        <v>1.1096605744125326E-2</v>
      </c>
      <c r="H387" s="272"/>
      <c r="I387" s="42"/>
      <c r="J387" s="19"/>
    </row>
    <row r="388" spans="1:10" x14ac:dyDescent="0.3">
      <c r="A388" t="s">
        <v>1422</v>
      </c>
      <c r="I388" s="42"/>
    </row>
    <row r="389" spans="1:10" s="72" customFormat="1" x14ac:dyDescent="0.3">
      <c r="A389" s="352" t="s">
        <v>2477</v>
      </c>
      <c r="B389" s="352"/>
      <c r="C389" s="352"/>
      <c r="D389" s="352"/>
      <c r="E389" s="352"/>
      <c r="F389" s="352"/>
      <c r="G389" s="352"/>
      <c r="H389" s="278"/>
      <c r="I389" s="42"/>
    </row>
    <row r="390" spans="1:10" x14ac:dyDescent="0.3">
      <c r="A390" s="357"/>
      <c r="B390" s="357"/>
      <c r="C390" s="357"/>
      <c r="D390" s="357"/>
      <c r="E390" s="357"/>
      <c r="F390" s="357"/>
      <c r="G390" s="357"/>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2481</v>
      </c>
    </row>
    <row r="399" spans="1:10" x14ac:dyDescent="0.3">
      <c r="A399" s="351"/>
      <c r="B399" s="351"/>
      <c r="C399" s="351"/>
      <c r="D399" s="351"/>
      <c r="E399" s="351"/>
      <c r="I399" s="42"/>
    </row>
    <row r="400" spans="1:10" x14ac:dyDescent="0.3">
      <c r="A400" s="88" t="s">
        <v>2464</v>
      </c>
      <c r="B400" s="1" t="s">
        <v>4603</v>
      </c>
      <c r="I400" s="42"/>
    </row>
    <row r="401" spans="1:9" x14ac:dyDescent="0.3">
      <c r="A401" s="88" t="s">
        <v>2465</v>
      </c>
      <c r="B401" s="1" t="s">
        <v>4604</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Stockton/San Joaquin County CoC - Homelessness by Type Over Time (2005-2020)</v>
      </c>
    </row>
    <row r="405" spans="1:9" x14ac:dyDescent="0.3">
      <c r="A405" s="13" t="s">
        <v>1427</v>
      </c>
      <c r="B405" s="6">
        <f>E413</f>
        <v>847</v>
      </c>
      <c r="C405" s="6">
        <f>E414</f>
        <v>272</v>
      </c>
      <c r="D405" s="6">
        <f>E415</f>
        <v>1558</v>
      </c>
      <c r="E405" s="6">
        <f>SUM(B405:D405)</f>
        <v>2677</v>
      </c>
      <c r="I405" s="42"/>
    </row>
    <row r="406" spans="1:9" x14ac:dyDescent="0.3">
      <c r="A406" t="s">
        <v>1428</v>
      </c>
      <c r="I406" s="42"/>
    </row>
    <row r="407" spans="1:9" ht="27.6" customHeight="1" x14ac:dyDescent="0.3">
      <c r="A407" s="353" t="s">
        <v>2467</v>
      </c>
      <c r="B407" s="353"/>
      <c r="C407" s="353"/>
      <c r="D407" s="353"/>
      <c r="E407" s="353"/>
      <c r="F407" s="353"/>
      <c r="G407" s="353"/>
      <c r="I407" s="42"/>
    </row>
    <row r="408" spans="1:9" x14ac:dyDescent="0.3">
      <c r="A408" s="358"/>
      <c r="B408" s="358"/>
      <c r="C408" s="358"/>
      <c r="D408" s="358"/>
      <c r="E408" s="358"/>
      <c r="F408" s="358"/>
      <c r="G408" s="358"/>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6"/>
      <c r="I411" s="42"/>
    </row>
    <row r="412" spans="1:9" x14ac:dyDescent="0.3">
      <c r="A412" s="7" t="s">
        <v>172</v>
      </c>
      <c r="B412" s="16">
        <f t="shared" ref="B412:D412" si="6">B413+B414+B415</f>
        <v>3360</v>
      </c>
      <c r="C412" s="16">
        <f t="shared" si="6"/>
        <v>3005</v>
      </c>
      <c r="D412" s="16">
        <f t="shared" si="6"/>
        <v>1708</v>
      </c>
      <c r="E412" s="16">
        <f>E413+E414+E415</f>
        <v>2677</v>
      </c>
      <c r="F412" s="265"/>
      <c r="I412" s="42"/>
    </row>
    <row r="413" spans="1:9" x14ac:dyDescent="0.3">
      <c r="A413" s="13" t="s">
        <v>1424</v>
      </c>
      <c r="B413" s="16">
        <v>1914</v>
      </c>
      <c r="C413" s="16">
        <v>2302</v>
      </c>
      <c r="D413" s="16">
        <v>628</v>
      </c>
      <c r="E413" s="6">
        <v>847</v>
      </c>
      <c r="F413" s="265"/>
      <c r="I413" s="42"/>
    </row>
    <row r="414" spans="1:9" x14ac:dyDescent="0.3">
      <c r="A414" s="13" t="s">
        <v>1425</v>
      </c>
      <c r="B414" s="16">
        <v>858</v>
      </c>
      <c r="C414" s="16">
        <v>538</v>
      </c>
      <c r="D414" s="16">
        <v>545</v>
      </c>
      <c r="E414" s="6">
        <v>272</v>
      </c>
      <c r="F414" s="265"/>
      <c r="I414" s="42"/>
    </row>
    <row r="415" spans="1:9" x14ac:dyDescent="0.3">
      <c r="A415" s="13" t="s">
        <v>1426</v>
      </c>
      <c r="B415" s="16">
        <v>588</v>
      </c>
      <c r="C415" s="16">
        <v>165</v>
      </c>
      <c r="D415" s="16">
        <v>535</v>
      </c>
      <c r="E415" s="6">
        <v>1558</v>
      </c>
      <c r="F415" s="265"/>
      <c r="I415" s="42"/>
    </row>
    <row r="416" spans="1:9" x14ac:dyDescent="0.3">
      <c r="A416" t="s">
        <v>1430</v>
      </c>
      <c r="I416" s="42"/>
    </row>
    <row r="417" spans="1:9" ht="27.6" customHeight="1" x14ac:dyDescent="0.3">
      <c r="A417" s="353" t="s">
        <v>2467</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Stockton/San Joaquin County CoC - Homelessness by Type by Race (2020)</v>
      </c>
    </row>
    <row r="423" spans="1:9" x14ac:dyDescent="0.3">
      <c r="A423" s="13" t="s">
        <v>1432</v>
      </c>
      <c r="B423" s="6">
        <v>272</v>
      </c>
      <c r="C423" s="152">
        <v>39</v>
      </c>
      <c r="D423" s="152">
        <v>321</v>
      </c>
      <c r="E423" s="6">
        <f>SUM(B423:D423)</f>
        <v>632</v>
      </c>
      <c r="I423" s="42"/>
    </row>
    <row r="424" spans="1:9" x14ac:dyDescent="0.3">
      <c r="A424" s="13" t="s">
        <v>1433</v>
      </c>
      <c r="B424" s="6">
        <v>465</v>
      </c>
      <c r="C424" s="152">
        <v>202</v>
      </c>
      <c r="D424" s="152">
        <v>1109</v>
      </c>
      <c r="E424" s="6">
        <f t="shared" ref="E424:E429" si="7">SUM(B424:D424)</f>
        <v>1776</v>
      </c>
      <c r="I424" s="42"/>
    </row>
    <row r="425" spans="1:9" x14ac:dyDescent="0.3">
      <c r="A425" s="13" t="s">
        <v>1434</v>
      </c>
      <c r="B425" s="6">
        <v>22</v>
      </c>
      <c r="C425" s="152">
        <v>11</v>
      </c>
      <c r="D425" s="152">
        <v>34</v>
      </c>
      <c r="E425" s="6">
        <f t="shared" si="7"/>
        <v>67</v>
      </c>
      <c r="I425" s="42"/>
    </row>
    <row r="426" spans="1:9" x14ac:dyDescent="0.3">
      <c r="A426" s="13" t="s">
        <v>1435</v>
      </c>
      <c r="B426" s="6">
        <v>5</v>
      </c>
      <c r="C426" s="152">
        <v>6</v>
      </c>
      <c r="D426" s="152">
        <v>18</v>
      </c>
      <c r="E426" s="6">
        <f t="shared" si="7"/>
        <v>29</v>
      </c>
      <c r="I426" s="42"/>
    </row>
    <row r="427" spans="1:9" x14ac:dyDescent="0.3">
      <c r="A427" s="13" t="s">
        <v>1436</v>
      </c>
      <c r="B427" s="6">
        <v>26</v>
      </c>
      <c r="C427" s="152">
        <v>0</v>
      </c>
      <c r="D427" s="152">
        <v>23</v>
      </c>
      <c r="E427" s="6">
        <f>SUM(B427:D427)</f>
        <v>49</v>
      </c>
      <c r="I427" s="42"/>
    </row>
    <row r="428" spans="1:9" x14ac:dyDescent="0.3">
      <c r="A428" s="13" t="s">
        <v>1437</v>
      </c>
      <c r="B428" s="6">
        <v>57</v>
      </c>
      <c r="C428" s="152">
        <v>14</v>
      </c>
      <c r="D428" s="152">
        <v>53</v>
      </c>
      <c r="E428" s="6">
        <f t="shared" si="7"/>
        <v>124</v>
      </c>
      <c r="I428" s="42"/>
    </row>
    <row r="429" spans="1:9" x14ac:dyDescent="0.3">
      <c r="A429" s="13" t="s">
        <v>1427</v>
      </c>
      <c r="B429" s="6">
        <f>SUM(B423:B428)</f>
        <v>847</v>
      </c>
      <c r="C429" s="6">
        <f t="shared" ref="C429:D429" si="8">SUM(C423:C428)</f>
        <v>272</v>
      </c>
      <c r="D429" s="6">
        <f t="shared" si="8"/>
        <v>1558</v>
      </c>
      <c r="E429" s="6">
        <f t="shared" si="7"/>
        <v>2677</v>
      </c>
      <c r="I429" s="42"/>
    </row>
    <row r="430" spans="1:9" x14ac:dyDescent="0.3">
      <c r="A430" t="s">
        <v>1428</v>
      </c>
      <c r="B430" s="2"/>
      <c r="C430" s="2"/>
      <c r="D430" s="2"/>
      <c r="E430" s="2"/>
      <c r="I430" s="42"/>
    </row>
    <row r="431" spans="1:9" ht="27.6" customHeight="1" x14ac:dyDescent="0.3">
      <c r="A431" s="353" t="s">
        <v>2467</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1438</v>
      </c>
      <c r="I441" s="61" t="str">
        <f>_xlfn.CONCAT(B401," - ",A441)</f>
        <v>Stockton/San Joaquin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279</v>
      </c>
      <c r="C443" s="152">
        <v>95</v>
      </c>
      <c r="D443" s="152">
        <v>454</v>
      </c>
      <c r="E443" s="152">
        <f>SUM(B443:D443)</f>
        <v>828</v>
      </c>
      <c r="I443" s="42"/>
    </row>
    <row r="444" spans="1:9" x14ac:dyDescent="0.3">
      <c r="A444" s="13" t="s">
        <v>1440</v>
      </c>
      <c r="B444" s="16">
        <v>568</v>
      </c>
      <c r="C444" s="152">
        <v>177</v>
      </c>
      <c r="D444" s="152">
        <v>1104</v>
      </c>
      <c r="E444" s="152">
        <f>SUM(B444:D444)</f>
        <v>1849</v>
      </c>
      <c r="I444" s="42"/>
    </row>
    <row r="445" spans="1:9" x14ac:dyDescent="0.3">
      <c r="A445" s="13" t="s">
        <v>1427</v>
      </c>
      <c r="B445" s="16">
        <f>SUM(B443:B444)</f>
        <v>847</v>
      </c>
      <c r="C445" s="16">
        <f t="shared" ref="C445:D445" si="9">SUM(C443:C444)</f>
        <v>272</v>
      </c>
      <c r="D445" s="16">
        <f t="shared" si="9"/>
        <v>1558</v>
      </c>
      <c r="E445" s="152">
        <f>SUM(B445:D445)</f>
        <v>2677</v>
      </c>
      <c r="I445" s="42"/>
    </row>
    <row r="446" spans="1:9" x14ac:dyDescent="0.3">
      <c r="A446" t="s">
        <v>1428</v>
      </c>
      <c r="B446" s="2"/>
      <c r="C446" s="2"/>
      <c r="D446" s="2"/>
      <c r="E446" s="2"/>
      <c r="I446" s="42"/>
    </row>
    <row r="447" spans="1:9" ht="27.6" customHeight="1" x14ac:dyDescent="0.3">
      <c r="A447" s="353" t="s">
        <v>2467</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82</v>
      </c>
      <c r="B1" s="361"/>
      <c r="C1" s="361"/>
      <c r="D1" s="361"/>
      <c r="E1" s="361"/>
      <c r="F1" s="361"/>
      <c r="G1" s="361"/>
      <c r="H1" s="361"/>
      <c r="I1" s="361"/>
      <c r="J1" s="347" t="s">
        <v>167</v>
      </c>
    </row>
    <row r="2" spans="1:10" x14ac:dyDescent="0.3">
      <c r="A2" s="348" t="s">
        <v>5</v>
      </c>
      <c r="B2" s="349"/>
      <c r="C2" s="349"/>
      <c r="D2" s="349"/>
      <c r="E2" s="349"/>
      <c r="F2" s="349"/>
      <c r="G2" s="349"/>
      <c r="H2" s="350"/>
      <c r="I2" s="98" t="s">
        <v>6</v>
      </c>
      <c r="J2" s="347"/>
    </row>
    <row r="3" spans="1:10" x14ac:dyDescent="0.3">
      <c r="A3" s="77" t="s">
        <v>0</v>
      </c>
      <c r="B3" s="77" t="str">
        <f>Population!B3</f>
        <v>City of Tracy</v>
      </c>
      <c r="C3" s="65"/>
      <c r="D3" s="65"/>
      <c r="E3" s="65"/>
      <c r="F3" s="65"/>
      <c r="G3" s="65"/>
      <c r="H3" s="276"/>
      <c r="I3" s="76"/>
      <c r="J3" s="347"/>
    </row>
    <row r="4" spans="1:10" x14ac:dyDescent="0.3">
      <c r="A4" s="77" t="s">
        <v>2</v>
      </c>
      <c r="B4" s="77" t="str">
        <f>Population!B4</f>
        <v>San Joaquin County</v>
      </c>
      <c r="C4" s="65"/>
      <c r="D4" s="65"/>
      <c r="E4" s="65"/>
      <c r="F4" s="65"/>
      <c r="G4" s="65"/>
      <c r="H4" s="276"/>
      <c r="I4" s="76"/>
      <c r="J4" s="347"/>
    </row>
    <row r="5" spans="1:10" ht="24" customHeight="1" x14ac:dyDescent="0.3">
      <c r="A5" s="66"/>
      <c r="B5" s="66"/>
      <c r="C5" s="66"/>
      <c r="D5" s="66"/>
      <c r="E5" s="66"/>
      <c r="F5" s="66"/>
      <c r="G5" s="66"/>
      <c r="H5" s="277"/>
      <c r="I5" s="75"/>
    </row>
    <row r="6" spans="1:10" x14ac:dyDescent="0.3">
      <c r="A6" s="88" t="s">
        <v>2444</v>
      </c>
      <c r="I6" s="61" t="s">
        <v>2490</v>
      </c>
    </row>
    <row r="7" spans="1:10" ht="28.8" x14ac:dyDescent="0.3">
      <c r="A7" s="57" t="s">
        <v>170</v>
      </c>
      <c r="B7" s="60" t="str">
        <f>B3</f>
        <v>City of Tracy</v>
      </c>
      <c r="C7" s="60" t="str">
        <f>B4</f>
        <v>San Joaquin County</v>
      </c>
      <c r="D7" s="60" t="s">
        <v>1441</v>
      </c>
      <c r="E7" s="60" t="s">
        <v>171</v>
      </c>
      <c r="F7" s="60" t="s">
        <v>1442</v>
      </c>
    </row>
    <row r="8" spans="1:10" x14ac:dyDescent="0.3">
      <c r="A8" s="69" t="s">
        <v>2445</v>
      </c>
      <c r="B8" s="10">
        <f>'Ref. ACS-5-YR'!H808</f>
        <v>95741</v>
      </c>
      <c r="C8" s="10">
        <f>'Ref. ACS-5-YR'!R808</f>
        <v>68628</v>
      </c>
      <c r="D8" s="55">
        <f>B8/C8</f>
        <v>1.3950719822812847</v>
      </c>
      <c r="E8" s="10">
        <f>'Ref. ACS-5-YR'!AB808</f>
        <v>78672</v>
      </c>
      <c r="F8" s="55">
        <f>B8/E8</f>
        <v>1.2169641041285337</v>
      </c>
      <c r="I8" s="37"/>
    </row>
    <row r="9" spans="1:10" x14ac:dyDescent="0.3">
      <c r="A9" s="359" t="s">
        <v>1443</v>
      </c>
      <c r="B9" s="359"/>
      <c r="I9" s="37"/>
    </row>
    <row r="10" spans="1:10" ht="14.4" customHeight="1" x14ac:dyDescent="0.3">
      <c r="A10" s="357"/>
      <c r="B10" s="357"/>
      <c r="C10" s="357"/>
      <c r="D10" s="357"/>
      <c r="E10" s="357"/>
      <c r="F10" s="357"/>
      <c r="G10" s="357"/>
      <c r="I10" s="37"/>
    </row>
    <row r="11" spans="1:10" x14ac:dyDescent="0.3">
      <c r="I11" s="37"/>
    </row>
    <row r="12" spans="1:10" x14ac:dyDescent="0.3">
      <c r="A12" s="144"/>
      <c r="I12" s="37"/>
    </row>
    <row r="13" spans="1:10" x14ac:dyDescent="0.3">
      <c r="I13" s="37"/>
    </row>
    <row r="14" spans="1:10" x14ac:dyDescent="0.3">
      <c r="A14" s="221" t="s">
        <v>2432</v>
      </c>
      <c r="I14" s="37"/>
    </row>
    <row r="15" spans="1:10" ht="58.95" customHeight="1" x14ac:dyDescent="0.3">
      <c r="A15" s="57"/>
      <c r="B15" s="79">
        <v>2010</v>
      </c>
      <c r="C15" s="79">
        <v>2015</v>
      </c>
      <c r="D15" s="79">
        <v>2020</v>
      </c>
      <c r="E15" s="108" t="s">
        <v>2433</v>
      </c>
      <c r="I15" s="37"/>
    </row>
    <row r="16" spans="1:10" x14ac:dyDescent="0.3">
      <c r="A16" s="13" t="str">
        <f>B3</f>
        <v>City of Tracy</v>
      </c>
      <c r="B16" s="70">
        <f>'Ref. ACS-5-YR Add.'!B58</f>
        <v>2025</v>
      </c>
      <c r="C16" s="70">
        <f>'Ref. ACS-5-YR Add.'!E58</f>
        <v>1734</v>
      </c>
      <c r="D16" s="105">
        <f>'Ref. ACS-5-YR Add.'!H58</f>
        <v>2006</v>
      </c>
      <c r="E16" s="109">
        <f>'Ref. ACS-5-YR Add.'!K58</f>
        <v>-9.3827160493827159E-3</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2" t="s">
        <v>2533</v>
      </c>
      <c r="B20" s="352"/>
      <c r="C20" s="352"/>
      <c r="D20" s="352"/>
      <c r="E20" s="352"/>
      <c r="F20" s="352"/>
      <c r="G20" s="352"/>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0.33100000000000002</v>
      </c>
      <c r="C24" s="113">
        <f>('Ref. ACS-5-YR'!E1201)/100</f>
        <v>0.29799999999999999</v>
      </c>
      <c r="D24" s="113">
        <f>('Ref. ACS-5-YR'!H1201)/100</f>
        <v>0.28499999999999998</v>
      </c>
      <c r="I24" s="61" t="s">
        <v>2489</v>
      </c>
    </row>
    <row r="25" spans="1:9" x14ac:dyDescent="0.3">
      <c r="A25" s="111" t="s">
        <v>1446</v>
      </c>
      <c r="B25" s="113">
        <f>'Ref. ACS-5-YR'!B1241/100</f>
        <v>0.309</v>
      </c>
      <c r="C25" s="113">
        <f>'Ref. ACS-5-YR'!E1241/100</f>
        <v>0.24100000000000002</v>
      </c>
      <c r="D25" s="113">
        <f>'Ref. ACS-5-YR'!H1241/100</f>
        <v>0.22399999999999998</v>
      </c>
    </row>
    <row r="26" spans="1:9" x14ac:dyDescent="0.3">
      <c r="A26" s="111" t="s">
        <v>1447</v>
      </c>
      <c r="B26" s="113">
        <f>'Ref. ACS-5-YR'!B1242/100</f>
        <v>0.32600000000000001</v>
      </c>
      <c r="C26" s="113">
        <f>'Ref. ACS-5-YR'!E1242/100</f>
        <v>0.25900000000000001</v>
      </c>
      <c r="D26" s="113">
        <f>'Ref. ACS-5-YR'!H1242/100</f>
        <v>0.24</v>
      </c>
    </row>
    <row r="27" spans="1:9" x14ac:dyDescent="0.3">
      <c r="A27" s="102" t="s">
        <v>1448</v>
      </c>
      <c r="B27" s="113">
        <f>'Ref. ACS-5-YR'!B1243/100</f>
        <v>0.129</v>
      </c>
      <c r="C27" s="113">
        <f>'Ref. ACS-5-YR'!E1243/100</f>
        <v>0.115</v>
      </c>
      <c r="D27" s="113">
        <f>'Ref. ACS-5-YR'!H1243/100</f>
        <v>0.10099999999999999</v>
      </c>
      <c r="I27" s="37"/>
    </row>
    <row r="28" spans="1:9" x14ac:dyDescent="0.3">
      <c r="A28" t="s">
        <v>2534</v>
      </c>
      <c r="I28" s="37"/>
    </row>
    <row r="29" spans="1:9" x14ac:dyDescent="0.3">
      <c r="A29" s="352" t="s">
        <v>2533</v>
      </c>
      <c r="B29" s="352"/>
      <c r="C29" s="352"/>
      <c r="D29" s="352"/>
      <c r="E29" s="352"/>
      <c r="F29" s="352"/>
      <c r="G29" s="352"/>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2482</v>
      </c>
    </row>
    <row r="45" spans="1:9" x14ac:dyDescent="0.3">
      <c r="A45" s="88" t="s">
        <v>1449</v>
      </c>
      <c r="I45" s="61" t="s">
        <v>2488</v>
      </c>
    </row>
    <row r="46" spans="1:9" ht="28.2" customHeight="1" x14ac:dyDescent="0.3">
      <c r="A46" s="48"/>
      <c r="B46" s="79" t="str">
        <f>B3</f>
        <v>City of Tracy</v>
      </c>
      <c r="C46" s="79" t="str">
        <f>B4</f>
        <v>San Joaquin County</v>
      </c>
      <c r="D46" s="79" t="s">
        <v>171</v>
      </c>
      <c r="I46" s="37"/>
    </row>
    <row r="47" spans="1:9" x14ac:dyDescent="0.3">
      <c r="A47" s="13" t="s">
        <v>1450</v>
      </c>
      <c r="B47" s="71">
        <f>'Ref. ACS-5-YR'!H840</f>
        <v>93661</v>
      </c>
      <c r="C47" s="71">
        <f>'Ref. ACS-5-YR'!R840</f>
        <v>78042</v>
      </c>
      <c r="D47" s="71">
        <f>'Ref. ACS-5-YR'!AB840</f>
        <v>90496</v>
      </c>
      <c r="I47" s="37"/>
    </row>
    <row r="48" spans="1:9" ht="32.700000000000003" customHeight="1" x14ac:dyDescent="0.3">
      <c r="A48" s="13" t="s">
        <v>1451</v>
      </c>
      <c r="B48" s="71">
        <f>'Ref. ACS-5-YR'!H816</f>
        <v>117112</v>
      </c>
      <c r="C48" s="71">
        <f>'Ref. ACS-5-YR'!R816</f>
        <v>50614</v>
      </c>
      <c r="D48" s="71">
        <f>'Ref. ACS-5-YR'!AB816</f>
        <v>54976</v>
      </c>
      <c r="H48" s="273"/>
      <c r="I48" s="37"/>
    </row>
    <row r="49" spans="1:9" x14ac:dyDescent="0.3">
      <c r="A49" s="13" t="s">
        <v>1452</v>
      </c>
      <c r="B49" s="71">
        <f>'Ref. ACS-5-YR'!H820</f>
        <v>71146</v>
      </c>
      <c r="C49" s="71">
        <f>'Ref. ACS-5-YR'!R820</f>
        <v>70521</v>
      </c>
      <c r="D49" s="71">
        <f>'Ref. ACS-5-YR'!AB820</f>
        <v>60182</v>
      </c>
      <c r="H49" s="274"/>
      <c r="I49" s="37"/>
    </row>
    <row r="50" spans="1:9" x14ac:dyDescent="0.3">
      <c r="A50" s="13" t="s">
        <v>1453</v>
      </c>
      <c r="B50" s="71">
        <f>'Ref. ACS-5-YR'!H824</f>
        <v>116137</v>
      </c>
      <c r="C50" s="71">
        <f>'Ref. ACS-5-YR'!R824</f>
        <v>82712</v>
      </c>
      <c r="D50" s="71">
        <f>'Ref. ACS-5-YR'!AB824</f>
        <v>101380</v>
      </c>
      <c r="I50" s="37"/>
    </row>
    <row r="51" spans="1:9" x14ac:dyDescent="0.3">
      <c r="A51" s="13" t="s">
        <v>1454</v>
      </c>
      <c r="B51" s="71">
        <f>'Ref. ACS-5-YR'!H828</f>
        <v>93777</v>
      </c>
      <c r="C51" s="71">
        <f>'Ref. ACS-5-YR'!R828</f>
        <v>94328</v>
      </c>
      <c r="D51" s="71">
        <f>'Ref. ACS-5-YR'!AB828</f>
        <v>81682</v>
      </c>
      <c r="I51" s="37"/>
    </row>
    <row r="52" spans="1:9" x14ac:dyDescent="0.3">
      <c r="A52" s="13" t="s">
        <v>1455</v>
      </c>
      <c r="B52" s="71">
        <f>'Ref. ACS-5-YR'!H832</f>
        <v>81412</v>
      </c>
      <c r="C52" s="71">
        <f>'Ref. ACS-5-YR'!R832</f>
        <v>59289</v>
      </c>
      <c r="D52" s="71">
        <f>'Ref. ACS-5-YR'!AB832</f>
        <v>59287</v>
      </c>
    </row>
    <row r="53" spans="1:9" x14ac:dyDescent="0.3">
      <c r="A53" s="13" t="s">
        <v>1456</v>
      </c>
      <c r="B53" s="71">
        <f>'Ref. ACS-5-YR'!H836</f>
        <v>96750</v>
      </c>
      <c r="C53" s="71">
        <f>'Ref. ACS-5-YR'!R836</f>
        <v>63635</v>
      </c>
      <c r="D53" s="71">
        <f>'Ref. ACS-5-YR'!AB836</f>
        <v>76733</v>
      </c>
      <c r="I53" s="37"/>
    </row>
    <row r="54" spans="1:9" x14ac:dyDescent="0.3">
      <c r="A54" s="13" t="s">
        <v>1457</v>
      </c>
      <c r="B54" s="71">
        <f>'Ref. ACS-5-YR'!H844</f>
        <v>91607</v>
      </c>
      <c r="C54" s="71">
        <f>'Ref. ACS-5-YR'!R844</f>
        <v>59694</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Tracy</v>
      </c>
      <c r="C59" s="60" t="s">
        <v>177</v>
      </c>
      <c r="D59" s="60" t="str">
        <f>B4</f>
        <v>San Joaquin County</v>
      </c>
      <c r="E59" s="60" t="s">
        <v>177</v>
      </c>
      <c r="F59" s="60" t="s">
        <v>171</v>
      </c>
      <c r="G59" s="60" t="s">
        <v>177</v>
      </c>
      <c r="I59" s="37"/>
    </row>
    <row r="60" spans="1:9" x14ac:dyDescent="0.3">
      <c r="A60" s="13" t="s">
        <v>1459</v>
      </c>
      <c r="B60" s="16">
        <f>'Ref. ACS-5-YR'!H745</f>
        <v>1405</v>
      </c>
      <c r="C60" s="55">
        <f>'Ref. ACS-5-YR'!I745</f>
        <v>6.5589841744082916E-2</v>
      </c>
      <c r="D60" s="16">
        <f>'Ref. ACS-5-YR'!R745</f>
        <v>18652</v>
      </c>
      <c r="E60" s="55">
        <f>'Ref. ACS-5-YR'!S745</f>
        <v>0.10807553467027459</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2443</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1406</v>
      </c>
      <c r="C67" s="16">
        <f>'Ref. ACS-5-YR'!E745</f>
        <v>1384</v>
      </c>
      <c r="D67" s="16">
        <f>'Ref. ACS-5-YR'!H745</f>
        <v>1405</v>
      </c>
      <c r="H67" s="273"/>
      <c r="I67" s="37"/>
    </row>
    <row r="68" spans="1:9" x14ac:dyDescent="0.3">
      <c r="A68" s="13" t="s">
        <v>1292</v>
      </c>
      <c r="B68" s="16">
        <f>'Ref. ACS-5-YR'!B744</f>
        <v>18909</v>
      </c>
      <c r="C68" s="16">
        <f>'Ref. ACS-5-YR'!E744</f>
        <v>20188</v>
      </c>
      <c r="D68" s="16">
        <f>'Ref. ACS-5-YR'!H744</f>
        <v>21421</v>
      </c>
      <c r="E68" s="116"/>
      <c r="F68" s="116"/>
      <c r="G68" s="116"/>
      <c r="H68" s="274"/>
      <c r="I68" s="37"/>
    </row>
    <row r="69" spans="1:9" x14ac:dyDescent="0.3">
      <c r="A69" s="13" t="s">
        <v>1463</v>
      </c>
      <c r="B69" s="117">
        <f>B67/B68</f>
        <v>7.4356126712147655E-2</v>
      </c>
      <c r="C69" s="117">
        <f t="shared" ref="C69" si="0">C67/C68</f>
        <v>6.8555577570834164E-2</v>
      </c>
      <c r="D69" s="117">
        <f>D67/D68</f>
        <v>6.5589841744082916E-2</v>
      </c>
      <c r="H69" s="274"/>
      <c r="I69" s="37"/>
    </row>
    <row r="70" spans="1:9" x14ac:dyDescent="0.3">
      <c r="A70" s="13" t="s">
        <v>4607</v>
      </c>
      <c r="B70" s="117"/>
      <c r="C70" s="117">
        <f>(C69-B69)/B69</f>
        <v>-7.8010372484421622E-2</v>
      </c>
      <c r="D70" s="117">
        <f>(D69-C69)/C69</f>
        <v>-4.3260314212755918E-2</v>
      </c>
      <c r="H70" s="274"/>
      <c r="I70" s="37"/>
    </row>
    <row r="71" spans="1:9" x14ac:dyDescent="0.3">
      <c r="A71" t="s">
        <v>1460</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1464</v>
      </c>
      <c r="I77" s="61" t="s">
        <v>2487</v>
      </c>
    </row>
    <row r="78" spans="1:9" ht="24" customHeight="1" x14ac:dyDescent="0.3">
      <c r="A78" s="57" t="s">
        <v>170</v>
      </c>
      <c r="B78" s="60" t="str">
        <f>B3</f>
        <v>City of Tracy</v>
      </c>
      <c r="C78" s="60" t="s">
        <v>177</v>
      </c>
      <c r="D78" s="60" t="str">
        <f>B4</f>
        <v>San Joaquin County</v>
      </c>
      <c r="E78" s="60" t="s">
        <v>177</v>
      </c>
      <c r="F78" s="60" t="s">
        <v>171</v>
      </c>
      <c r="G78" s="60" t="s">
        <v>177</v>
      </c>
    </row>
    <row r="79" spans="1:9" x14ac:dyDescent="0.3">
      <c r="A79" s="13" t="s">
        <v>178</v>
      </c>
      <c r="B79" s="16">
        <f>'Ref. ACS-5-YR'!H305</f>
        <v>1405</v>
      </c>
      <c r="C79" s="55"/>
      <c r="D79" s="16">
        <f>'Ref. ACS-5-YR'!R305</f>
        <v>18652</v>
      </c>
      <c r="E79" s="55"/>
      <c r="F79" s="16">
        <f>'Ref. ACS-5-YR'!AB305</f>
        <v>806599</v>
      </c>
      <c r="G79" s="55"/>
    </row>
    <row r="80" spans="1:9" x14ac:dyDescent="0.3">
      <c r="A80" s="13" t="s">
        <v>1450</v>
      </c>
      <c r="B80" s="16">
        <f>'Ref. ACS-5-YR'!H657</f>
        <v>315</v>
      </c>
      <c r="C80" s="55">
        <f>'Ref. ACS-5-YR'!I657</f>
        <v>4.2005600746766236E-2</v>
      </c>
      <c r="D80" s="16">
        <f>'Ref. ACS-5-YR'!R657</f>
        <v>4076</v>
      </c>
      <c r="E80" s="55">
        <f>'Ref. ACS-5-YR'!S657</f>
        <v>6.3646726315953847E-2</v>
      </c>
      <c r="F80" s="16">
        <f>'Ref. ACS-5-YR'!AB657</f>
        <v>184715</v>
      </c>
      <c r="G80" s="55">
        <f>'Ref. ACS-5-YR'!AC657</f>
        <v>4.9000000000000002E-2</v>
      </c>
      <c r="I80" s="37"/>
    </row>
    <row r="81" spans="1:9" x14ac:dyDescent="0.3">
      <c r="A81" s="13" t="s">
        <v>1465</v>
      </c>
      <c r="B81" s="16">
        <f>'Ref. ACS-5-YR'!H393</f>
        <v>13</v>
      </c>
      <c r="C81" s="55">
        <f>'Ref. ACS-5-YR'!I393</f>
        <v>1.0638297872340425E-2</v>
      </c>
      <c r="D81" s="16">
        <f>'Ref. ACS-5-YR'!R393</f>
        <v>1904</v>
      </c>
      <c r="E81" s="55">
        <f>'Ref. ACS-5-YR'!S393</f>
        <v>0.16560841958771855</v>
      </c>
      <c r="F81" s="16">
        <f>'Ref. ACS-5-YR'!AB393</f>
        <v>71144</v>
      </c>
      <c r="G81" s="55">
        <f>'Ref. ACS-5-YR'!AC393</f>
        <v>0.15</v>
      </c>
      <c r="H81" s="273"/>
      <c r="I81" s="37"/>
    </row>
    <row r="82" spans="1:9" x14ac:dyDescent="0.3">
      <c r="A82" s="13" t="s">
        <v>1466</v>
      </c>
      <c r="B82" s="16">
        <f>'Ref. ACS-5-YR'!H437</f>
        <v>0</v>
      </c>
      <c r="C82" s="55">
        <f>'Ref. ACS-5-YR'!I437</f>
        <v>0</v>
      </c>
      <c r="D82" s="16">
        <f>'Ref. ACS-5-YR'!R437</f>
        <v>106</v>
      </c>
      <c r="E82" s="55">
        <f>'Ref. ACS-5-YR'!S437</f>
        <v>9.9530516431924884E-2</v>
      </c>
      <c r="F82" s="16">
        <f>'Ref. ACS-5-YR'!AB437</f>
        <v>9939</v>
      </c>
      <c r="G82" s="55">
        <f>'Ref. ACS-5-YR'!AC437</f>
        <v>0.14299999999999999</v>
      </c>
      <c r="H82" s="274"/>
    </row>
    <row r="83" spans="1:9" x14ac:dyDescent="0.3">
      <c r="A83" s="13" t="s">
        <v>1467</v>
      </c>
      <c r="B83" s="16">
        <f>'Ref. ACS-5-YR'!H481</f>
        <v>189</v>
      </c>
      <c r="C83" s="55">
        <f>'Ref. ACS-5-YR'!I481</f>
        <v>5.0874831763122477E-2</v>
      </c>
      <c r="D83" s="16">
        <f>'Ref. ACS-5-YR'!R481</f>
        <v>2650</v>
      </c>
      <c r="E83" s="55">
        <f>'Ref. ACS-5-YR'!S481</f>
        <v>0.10268133911965283</v>
      </c>
      <c r="F83" s="16">
        <f>'Ref. ACS-5-YR'!AB481</f>
        <v>96657</v>
      </c>
      <c r="G83" s="55">
        <f>'Ref. ACS-5-YR'!AC481</f>
        <v>7.0000000000000007E-2</v>
      </c>
      <c r="H83" s="274"/>
      <c r="I83" s="37"/>
    </row>
    <row r="84" spans="1:9" x14ac:dyDescent="0.3">
      <c r="A84" s="13" t="s">
        <v>1468</v>
      </c>
      <c r="B84" s="16">
        <f>'Ref. ACS-5-YR'!H525</f>
        <v>11</v>
      </c>
      <c r="C84" s="55">
        <f>'Ref. ACS-5-YR'!I525</f>
        <v>5.8201058201058198E-2</v>
      </c>
      <c r="D84" s="16">
        <f>'Ref. ACS-5-YR'!R525</f>
        <v>133</v>
      </c>
      <c r="E84" s="55">
        <f>'Ref. ACS-5-YR'!S525</f>
        <v>0.1504524886877828</v>
      </c>
      <c r="F84" s="16">
        <f>'Ref. ACS-5-YR'!AB525</f>
        <v>2702</v>
      </c>
      <c r="G84" s="55">
        <f>'Ref. ACS-5-YR'!AC525</f>
        <v>8.6999999999999994E-2</v>
      </c>
      <c r="H84" s="274"/>
      <c r="I84" s="37"/>
    </row>
    <row r="85" spans="1:9" x14ac:dyDescent="0.3">
      <c r="A85" s="13" t="s">
        <v>1469</v>
      </c>
      <c r="B85" s="16">
        <f>'Ref. ACS-5-YR'!H569</f>
        <v>227</v>
      </c>
      <c r="C85" s="55">
        <f>'Ref. ACS-5-YR'!I569</f>
        <v>0.10845676063067368</v>
      </c>
      <c r="D85" s="16">
        <f>'Ref. ACS-5-YR'!R569</f>
        <v>2307</v>
      </c>
      <c r="E85" s="55">
        <f>'Ref. ACS-5-YR'!S569</f>
        <v>0.14000485495812598</v>
      </c>
      <c r="F85" s="16">
        <f>'Ref. ACS-5-YR'!AB569</f>
        <v>172587</v>
      </c>
      <c r="G85" s="55">
        <f>'Ref. ACS-5-YR'!AC569</f>
        <v>0.151</v>
      </c>
      <c r="I85" s="37"/>
    </row>
    <row r="86" spans="1:9" x14ac:dyDescent="0.3">
      <c r="A86" s="13" t="s">
        <v>1470</v>
      </c>
      <c r="B86" s="16">
        <f>'Ref. ACS-5-YR'!H613</f>
        <v>286</v>
      </c>
      <c r="C86" s="55">
        <f>'Ref. ACS-5-YR'!I613</f>
        <v>0.11038209185642608</v>
      </c>
      <c r="D86" s="16">
        <f>'Ref. ACS-5-YR'!R613</f>
        <v>2539</v>
      </c>
      <c r="E86" s="55">
        <f>'Ref. ACS-5-YR'!S613</f>
        <v>0.12686753610153401</v>
      </c>
      <c r="F86" s="16">
        <f>'Ref. ACS-5-YR'!AB613</f>
        <v>49254</v>
      </c>
      <c r="G86" s="55">
        <f>'Ref. ACS-5-YR'!AC613</f>
        <v>9.5000000000000001E-2</v>
      </c>
      <c r="I86" s="37"/>
    </row>
    <row r="87" spans="1:9" x14ac:dyDescent="0.3">
      <c r="A87" s="13" t="s">
        <v>1457</v>
      </c>
      <c r="B87" s="16">
        <f>'Ref. ACS-5-YR'!H701</f>
        <v>827</v>
      </c>
      <c r="C87" s="55">
        <f>'Ref. ACS-5-YR'!I701</f>
        <v>0.10358216432865731</v>
      </c>
      <c r="D87" s="16">
        <f>'Ref. ACS-5-YR'!R701</f>
        <v>9301</v>
      </c>
      <c r="E87" s="55">
        <f>'Ref. ACS-5-YR'!S701</f>
        <v>0.14380247066281174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2483</v>
      </c>
    </row>
    <row r="96" spans="1:9" x14ac:dyDescent="0.3">
      <c r="I96"/>
    </row>
    <row r="97" spans="1:9" x14ac:dyDescent="0.3">
      <c r="A97" s="1"/>
      <c r="H97" s="274"/>
      <c r="I97"/>
    </row>
    <row r="98" spans="1:9" x14ac:dyDescent="0.3">
      <c r="A98" s="227" t="s">
        <v>1472</v>
      </c>
      <c r="H98" s="274"/>
      <c r="I98" s="61" t="str">
        <f>_xlfn.CONCAT(B3," Worker Population for Workplace Geography Over Time (2010 to 2020)")</f>
        <v>City of Tracy Worker Population for Workplace Geography Over Time (2010 to 2020)</v>
      </c>
    </row>
    <row r="99" spans="1:9" x14ac:dyDescent="0.3">
      <c r="A99" s="57" t="s">
        <v>170</v>
      </c>
      <c r="B99" s="60">
        <v>2010</v>
      </c>
      <c r="C99" s="60">
        <v>2015</v>
      </c>
      <c r="D99" s="60">
        <v>2020</v>
      </c>
      <c r="H99" s="274"/>
      <c r="I99"/>
    </row>
    <row r="100" spans="1:9" x14ac:dyDescent="0.3">
      <c r="A100" s="13" t="str">
        <f>B3</f>
        <v>City of Tracy</v>
      </c>
      <c r="B100" s="16">
        <f>'Ref. ACS-5-YR Add.'!B28</f>
        <v>23725</v>
      </c>
      <c r="C100" s="16">
        <f>'Ref. ACS-5-YR Add.'!E28</f>
        <v>28761</v>
      </c>
      <c r="D100" s="16">
        <f>'Ref. ACS-5-YR Add.'!H28</f>
        <v>35388</v>
      </c>
      <c r="H100" s="274"/>
      <c r="I100"/>
    </row>
    <row r="101" spans="1:9" x14ac:dyDescent="0.3">
      <c r="A101" s="13" t="str">
        <f>_xlfn.CONCAT(A100," Percent Change")</f>
        <v>City of Tracy Percent Change</v>
      </c>
      <c r="B101" s="16"/>
      <c r="C101" s="5">
        <f>(C100-B100)/B100</f>
        <v>0.21226554267650158</v>
      </c>
      <c r="D101" s="5">
        <f>(D100-C100)/C100</f>
        <v>0.23041618858871388</v>
      </c>
      <c r="H101" s="274"/>
      <c r="I101"/>
    </row>
    <row r="102" spans="1:9" x14ac:dyDescent="0.3">
      <c r="A102" s="13" t="str">
        <f>B4</f>
        <v>San Joaquin County</v>
      </c>
      <c r="B102" s="16">
        <f>'Ref. ACS-5-YR Add.'!L28</f>
        <v>233067</v>
      </c>
      <c r="C102" s="16">
        <f>'Ref. ACS-5-YR Add.'!O28</f>
        <v>242122</v>
      </c>
      <c r="D102" s="16">
        <f>'Ref. ACS-5-YR Add.'!R28</f>
        <v>271669</v>
      </c>
      <c r="H102" s="274"/>
      <c r="I102"/>
    </row>
    <row r="103" spans="1:9" x14ac:dyDescent="0.3">
      <c r="A103" s="13" t="str">
        <f>_xlfn.CONCAT(A102," Percent Change")</f>
        <v>San Joaquin County Percent Change</v>
      </c>
      <c r="B103" s="16"/>
      <c r="C103" s="5">
        <f>(C102-B102)/B102</f>
        <v>3.8851489056794829E-2</v>
      </c>
      <c r="D103" s="5">
        <f>(D102-C102)/C102</f>
        <v>0.12203352029142334</v>
      </c>
      <c r="H103" s="274"/>
      <c r="I103"/>
    </row>
    <row r="104" spans="1:9" x14ac:dyDescent="0.3">
      <c r="A104" s="13" t="s">
        <v>171</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1473</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San Joaquin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1474</v>
      </c>
      <c r="H128" s="274"/>
      <c r="I128" s="61" t="s">
        <v>1475</v>
      </c>
    </row>
    <row r="129" spans="1:9" ht="28.8" x14ac:dyDescent="0.3">
      <c r="A129" s="57" t="s">
        <v>170</v>
      </c>
      <c r="B129" s="60" t="str">
        <f>B3</f>
        <v>City of Tracy</v>
      </c>
      <c r="C129" s="60" t="str">
        <f>B4</f>
        <v>San Joaquin County</v>
      </c>
      <c r="D129" s="60" t="s">
        <v>1441</v>
      </c>
      <c r="E129" s="60" t="s">
        <v>171</v>
      </c>
      <c r="F129" s="60" t="s">
        <v>1442</v>
      </c>
      <c r="H129" s="274"/>
      <c r="I129" s="37"/>
    </row>
    <row r="130" spans="1:9" x14ac:dyDescent="0.3">
      <c r="A130" s="69" t="s">
        <v>1474</v>
      </c>
      <c r="B130" s="63">
        <f>'Ref. ACS-5-YR'!H920</f>
        <v>0.36730000000000002</v>
      </c>
      <c r="C130" s="63">
        <f>'Ref. ACS-5-YR'!R920</f>
        <v>0.45079999999999998</v>
      </c>
      <c r="D130" s="55">
        <f>B130/C130</f>
        <v>0.81477373558118904</v>
      </c>
      <c r="E130" s="63">
        <f>'Ref. ACS-5-YR'!AB920</f>
        <v>0.49</v>
      </c>
      <c r="F130" s="55">
        <f>B130/E130</f>
        <v>0.74959183673469387</v>
      </c>
      <c r="H130" s="274"/>
      <c r="I130" s="37"/>
    </row>
    <row r="131" spans="1:9" x14ac:dyDescent="0.3">
      <c r="A131" s="359" t="s">
        <v>1476</v>
      </c>
      <c r="B131" s="359"/>
      <c r="H131" s="274"/>
      <c r="I131" s="37"/>
    </row>
    <row r="132" spans="1:9" x14ac:dyDescent="0.3">
      <c r="H132" s="274"/>
      <c r="I132" s="37"/>
    </row>
    <row r="133" spans="1:9" x14ac:dyDescent="0.3">
      <c r="A133" s="1" t="s">
        <v>1477</v>
      </c>
      <c r="H133" s="274"/>
      <c r="I133" s="37"/>
    </row>
    <row r="134" spans="1:9" x14ac:dyDescent="0.3">
      <c r="A134" s="48"/>
      <c r="B134" s="79">
        <v>2010</v>
      </c>
      <c r="C134" s="79">
        <v>2015</v>
      </c>
      <c r="D134" s="79">
        <v>2020</v>
      </c>
      <c r="H134" s="274"/>
      <c r="I134" s="37"/>
    </row>
    <row r="135" spans="1:9" x14ac:dyDescent="0.3">
      <c r="A135" s="69" t="s">
        <v>1474</v>
      </c>
      <c r="B135" s="11">
        <f>'Ref. ACS-5-YR'!B920</f>
        <v>0.39500000000000002</v>
      </c>
      <c r="C135" s="11">
        <f>'Ref. ACS-5-YR'!E920</f>
        <v>0.36609999999999998</v>
      </c>
      <c r="D135" s="73">
        <f>'Ref. ACS-5-YR'!H920</f>
        <v>0.36730000000000002</v>
      </c>
      <c r="H135" s="274"/>
      <c r="I135" s="37"/>
    </row>
    <row r="136" spans="1:9" x14ac:dyDescent="0.3">
      <c r="A136" s="69" t="s">
        <v>175</v>
      </c>
      <c r="B136" s="11"/>
      <c r="C136" s="5">
        <f>(C135-B135)/B135</f>
        <v>-7.3164556962025409E-2</v>
      </c>
      <c r="D136" s="5">
        <f>(D135-C135)/C135</f>
        <v>3.2777929527452458E-3</v>
      </c>
      <c r="H136" s="274"/>
      <c r="I136" s="37"/>
    </row>
    <row r="137" spans="1:9" x14ac:dyDescent="0.3">
      <c r="A137" t="s">
        <v>1478</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1479</v>
      </c>
      <c r="C142" t="s">
        <v>177</v>
      </c>
      <c r="E142" t="s">
        <v>177</v>
      </c>
      <c r="G142" t="s">
        <v>177</v>
      </c>
      <c r="I142" s="61" t="s">
        <v>1480</v>
      </c>
    </row>
    <row r="143" spans="1:9" ht="28.95" customHeight="1" x14ac:dyDescent="0.3">
      <c r="A143" s="48" t="s">
        <v>170</v>
      </c>
      <c r="B143" s="51" t="str">
        <f>B3</f>
        <v>City of Tracy</v>
      </c>
      <c r="C143" s="51" t="str">
        <f>B3</f>
        <v>City of Tracy</v>
      </c>
      <c r="D143" s="51" t="str">
        <f>B4</f>
        <v>San Joaquin County</v>
      </c>
      <c r="E143" s="51" t="str">
        <f>B4</f>
        <v>San Joaquin County</v>
      </c>
      <c r="F143" s="51" t="s">
        <v>171</v>
      </c>
      <c r="G143" s="51" t="s">
        <v>171</v>
      </c>
      <c r="I143" s="37"/>
    </row>
    <row r="144" spans="1:9" x14ac:dyDescent="0.3">
      <c r="A144" s="13" t="s">
        <v>178</v>
      </c>
      <c r="B144" s="16">
        <f>'Ref. ACS-5-YR'!H106</f>
        <v>43150</v>
      </c>
      <c r="C144" s="55"/>
      <c r="D144" s="16">
        <f>'Ref. ACS-5-YR'!R106</f>
        <v>307317</v>
      </c>
      <c r="E144" s="55"/>
      <c r="F144" s="16">
        <f>'Ref. ACS-5-YR'!AB106</f>
        <v>18239892</v>
      </c>
      <c r="G144" s="55"/>
      <c r="I144" s="37"/>
    </row>
    <row r="145" spans="1:9" x14ac:dyDescent="0.3">
      <c r="A145" s="13" t="s">
        <v>1481</v>
      </c>
      <c r="B145" s="16">
        <f>'Ref. ACS-5-YR'!H107</f>
        <v>38662</v>
      </c>
      <c r="C145" s="55">
        <f>'Ref. ACS-5-YR'!I107</f>
        <v>0.89599073001158747</v>
      </c>
      <c r="D145" s="16">
        <f>'Ref. ACS-5-YR'!R107</f>
        <v>278963</v>
      </c>
      <c r="E145" s="55">
        <f>'Ref. ACS-5-YR'!S107</f>
        <v>0.90773696215959421</v>
      </c>
      <c r="F145" s="16">
        <f>'Ref. ACS-5-YR'!AB107</f>
        <v>14963132</v>
      </c>
      <c r="G145" s="55">
        <f>'Ref. ACS-5-YR'!AC107</f>
        <v>0.82</v>
      </c>
      <c r="H145" s="270"/>
      <c r="I145" s="37"/>
    </row>
    <row r="146" spans="1:9" x14ac:dyDescent="0.3">
      <c r="A146" s="7" t="s">
        <v>1482</v>
      </c>
      <c r="B146" s="16">
        <f>'Ref. ACS-5-YR'!H108</f>
        <v>32561</v>
      </c>
      <c r="C146" s="55">
        <f>'Ref. ACS-5-YR'!I108</f>
        <v>0.75460023174971036</v>
      </c>
      <c r="D146" s="16">
        <f>'Ref. ACS-5-YR'!R108</f>
        <v>241465</v>
      </c>
      <c r="E146" s="55">
        <f>'Ref. ACS-5-YR'!S108</f>
        <v>0.78571963152054713</v>
      </c>
      <c r="F146" s="16">
        <f>'Ref. ACS-5-YR'!AB108</f>
        <v>13146038</v>
      </c>
      <c r="G146" s="55">
        <f>'Ref. ACS-5-YR'!AC108</f>
        <v>0.72099999999999997</v>
      </c>
      <c r="H146" s="274"/>
      <c r="I146" s="37"/>
    </row>
    <row r="147" spans="1:9" x14ac:dyDescent="0.3">
      <c r="A147" s="7" t="s">
        <v>1483</v>
      </c>
      <c r="B147" s="16">
        <f>'Ref. ACS-5-YR'!H109</f>
        <v>6101</v>
      </c>
      <c r="C147" s="55">
        <f>'Ref. ACS-5-YR'!I109</f>
        <v>0.14139049826187716</v>
      </c>
      <c r="D147" s="16">
        <f>'Ref. ACS-5-YR'!R109</f>
        <v>37498</v>
      </c>
      <c r="E147" s="55">
        <f>'Ref. ACS-5-YR'!S109</f>
        <v>0.12201733063904698</v>
      </c>
      <c r="F147" s="16">
        <f>'Ref. ACS-5-YR'!AB109</f>
        <v>1817094</v>
      </c>
      <c r="G147" s="55">
        <f>'Ref. ACS-5-YR'!AC109</f>
        <v>0.1</v>
      </c>
      <c r="H147" s="274"/>
      <c r="I147" s="37"/>
    </row>
    <row r="148" spans="1:9" x14ac:dyDescent="0.3">
      <c r="A148" s="13" t="s">
        <v>1484</v>
      </c>
      <c r="B148" s="16">
        <f>'Ref. ACS-5-YR'!H110</f>
        <v>4682</v>
      </c>
      <c r="C148" s="55">
        <f>'Ref. ACS-5-YR'!I110</f>
        <v>0.10850521436848204</v>
      </c>
      <c r="D148" s="16">
        <f>'Ref. ACS-5-YR'!R110</f>
        <v>26146</v>
      </c>
      <c r="E148" s="55">
        <f>'Ref. ACS-5-YR'!S110</f>
        <v>8.5078274224985928E-2</v>
      </c>
      <c r="F148" s="16">
        <f>'Ref. ACS-5-YR'!AB110</f>
        <v>1325863</v>
      </c>
      <c r="G148" s="55">
        <f>'Ref. ACS-5-YR'!AC110</f>
        <v>7.2999999999999995E-2</v>
      </c>
      <c r="H148" s="274"/>
      <c r="I148" s="37"/>
    </row>
    <row r="149" spans="1:9" x14ac:dyDescent="0.3">
      <c r="A149" s="13" t="s">
        <v>1485</v>
      </c>
      <c r="B149" s="16">
        <f>'Ref. ACS-5-YR'!H111</f>
        <v>1060</v>
      </c>
      <c r="C149" s="55">
        <f>'Ref. ACS-5-YR'!I111</f>
        <v>2.4565469293163382E-2</v>
      </c>
      <c r="D149" s="16">
        <f>'Ref. ACS-5-YR'!R111</f>
        <v>6428</v>
      </c>
      <c r="E149" s="55">
        <f>'Ref. ACS-5-YR'!S111</f>
        <v>2.0916512916630058E-2</v>
      </c>
      <c r="F149" s="16">
        <f>'Ref. ACS-5-YR'!AB111</f>
        <v>284797</v>
      </c>
      <c r="G149" s="55">
        <f>'Ref. ACS-5-YR'!AC111</f>
        <v>1.6E-2</v>
      </c>
      <c r="H149" s="274"/>
      <c r="I149" s="37"/>
    </row>
    <row r="150" spans="1:9" x14ac:dyDescent="0.3">
      <c r="A150" s="13" t="s">
        <v>1486</v>
      </c>
      <c r="B150" s="16">
        <f>'Ref. ACS-5-YR'!H112</f>
        <v>231</v>
      </c>
      <c r="C150" s="55">
        <f>'Ref. ACS-5-YR'!I112</f>
        <v>5.3534183082271144E-3</v>
      </c>
      <c r="D150" s="16">
        <f>'Ref. ACS-5-YR'!R112</f>
        <v>2830</v>
      </c>
      <c r="E150" s="55">
        <f>'Ref. ACS-5-YR'!S112</f>
        <v>9.2087323512854806E-3</v>
      </c>
      <c r="F150" s="16">
        <f>'Ref. ACS-5-YR'!AB112</f>
        <v>111224</v>
      </c>
      <c r="G150" s="55">
        <f>'Ref. ACS-5-YR'!AC112</f>
        <v>6.0000000000000001E-3</v>
      </c>
      <c r="H150" s="274"/>
      <c r="I150" s="37"/>
    </row>
    <row r="151" spans="1:9" x14ac:dyDescent="0.3">
      <c r="A151" s="13" t="s">
        <v>1487</v>
      </c>
      <c r="B151" s="16">
        <f>'Ref. ACS-5-YR'!H113</f>
        <v>14</v>
      </c>
      <c r="C151" s="55">
        <f>'Ref. ACS-5-YR'!I113</f>
        <v>3.2444959443800694E-4</v>
      </c>
      <c r="D151" s="16">
        <f>'Ref. ACS-5-YR'!R113</f>
        <v>1426</v>
      </c>
      <c r="E151" s="55">
        <f>'Ref. ACS-5-YR'!S113</f>
        <v>4.6401598349586912E-3</v>
      </c>
      <c r="F151" s="16">
        <f>'Ref. ACS-5-YR'!AB113</f>
        <v>60986</v>
      </c>
      <c r="G151" s="55">
        <f>'Ref. ACS-5-YR'!AC113</f>
        <v>3.0000000000000001E-3</v>
      </c>
      <c r="H151" s="274"/>
      <c r="I151" s="37"/>
    </row>
    <row r="152" spans="1:9" x14ac:dyDescent="0.3">
      <c r="A152" s="13" t="s">
        <v>1488</v>
      </c>
      <c r="B152" s="16">
        <f>'Ref. ACS-5-YR'!H114</f>
        <v>114</v>
      </c>
      <c r="C152" s="55">
        <f>'Ref. ACS-5-YR'!I114</f>
        <v>2.6419466975666282E-3</v>
      </c>
      <c r="D152" s="16">
        <f>'Ref. ACS-5-YR'!R114</f>
        <v>668</v>
      </c>
      <c r="E152" s="55">
        <f>'Ref. ACS-5-YR'!S114</f>
        <v>2.1736513111868202E-3</v>
      </c>
      <c r="F152" s="16">
        <f>'Ref. ACS-5-YR'!AB114</f>
        <v>34224</v>
      </c>
      <c r="G152" s="55">
        <f>'Ref. ACS-5-YR'!AC114</f>
        <v>2E-3</v>
      </c>
      <c r="H152" s="274"/>
      <c r="I152" s="37"/>
    </row>
    <row r="153" spans="1:9" x14ac:dyDescent="0.3">
      <c r="A153" s="7" t="s">
        <v>1489</v>
      </c>
      <c r="B153" s="16">
        <f>'Ref. ACS-5-YR'!H115</f>
        <v>939</v>
      </c>
      <c r="C153" s="55">
        <f>'Ref. ACS-5-YR'!I115</f>
        <v>2.1761297798377752E-2</v>
      </c>
      <c r="D153" s="16">
        <f>'Ref. ACS-5-YR'!R115</f>
        <v>5006</v>
      </c>
      <c r="E153" s="55">
        <f>'Ref. ACS-5-YR'!S115</f>
        <v>1.6289368957786259E-2</v>
      </c>
      <c r="F153" s="16">
        <f>'Ref. ACS-5-YR'!AB115</f>
        <v>843498</v>
      </c>
      <c r="G153" s="55">
        <f>'Ref. ACS-5-YR'!AC115</f>
        <v>4.5999999999999999E-2</v>
      </c>
      <c r="H153" s="274"/>
      <c r="I153" s="37"/>
    </row>
    <row r="154" spans="1:9" x14ac:dyDescent="0.3">
      <c r="A154" s="13" t="s">
        <v>1490</v>
      </c>
      <c r="B154" s="16">
        <f>'Ref. ACS-5-YR'!H116</f>
        <v>121</v>
      </c>
      <c r="C154" s="55">
        <f>'Ref. ACS-5-YR'!I116</f>
        <v>2.8041714947856316E-3</v>
      </c>
      <c r="D154" s="16">
        <f>'Ref. ACS-5-YR'!R116</f>
        <v>2102</v>
      </c>
      <c r="E154" s="55">
        <f>'Ref. ACS-5-YR'!S116</f>
        <v>6.8398428983752931E-3</v>
      </c>
      <c r="F154" s="16">
        <f>'Ref. ACS-5-YR'!AB116</f>
        <v>525023</v>
      </c>
      <c r="G154" s="55">
        <f>'Ref. ACS-5-YR'!AC116</f>
        <v>2.9000000000000001E-2</v>
      </c>
      <c r="H154" s="274"/>
      <c r="I154" s="37"/>
    </row>
    <row r="155" spans="1:9" x14ac:dyDescent="0.3">
      <c r="A155" s="13" t="s">
        <v>1491</v>
      </c>
      <c r="B155" s="16">
        <f>'Ref. ACS-5-YR'!H117</f>
        <v>189</v>
      </c>
      <c r="C155" s="55">
        <f>'Ref. ACS-5-YR'!I117</f>
        <v>4.3800695249130942E-3</v>
      </c>
      <c r="D155" s="16">
        <f>'Ref. ACS-5-YR'!R117</f>
        <v>878</v>
      </c>
      <c r="E155" s="55">
        <f>'Ref. ACS-5-YR'!S117</f>
        <v>2.8569848072186048E-3</v>
      </c>
      <c r="F155" s="16">
        <f>'Ref. ACS-5-YR'!AB117</f>
        <v>198976</v>
      </c>
      <c r="G155" s="55">
        <f>'Ref. ACS-5-YR'!AC117</f>
        <v>1.0999999999999999E-2</v>
      </c>
      <c r="H155" s="274"/>
      <c r="I155" s="37"/>
    </row>
    <row r="156" spans="1:9" x14ac:dyDescent="0.3">
      <c r="A156" s="13" t="s">
        <v>1492</v>
      </c>
      <c r="B156" s="16">
        <f>'Ref. ACS-5-YR'!H118</f>
        <v>619</v>
      </c>
      <c r="C156" s="55">
        <f>'Ref. ACS-5-YR'!I118</f>
        <v>1.4345307068366165E-2</v>
      </c>
      <c r="D156" s="16">
        <f>'Ref. ACS-5-YR'!R118</f>
        <v>1859</v>
      </c>
      <c r="E156" s="55">
        <f>'Ref. ACS-5-YR'!S118</f>
        <v>6.0491284243956566E-3</v>
      </c>
      <c r="F156" s="16">
        <f>'Ref. ACS-5-YR'!AB118</f>
        <v>77897</v>
      </c>
      <c r="G156" s="55">
        <f>'Ref. ACS-5-YR'!AC118</f>
        <v>4.0000000000000001E-3</v>
      </c>
      <c r="H156" s="274"/>
      <c r="I156" s="37"/>
    </row>
    <row r="157" spans="1:9" x14ac:dyDescent="0.3">
      <c r="A157" s="13" t="s">
        <v>1493</v>
      </c>
      <c r="B157" s="16">
        <f>'Ref. ACS-5-YR'!H119</f>
        <v>10</v>
      </c>
      <c r="C157" s="55">
        <f>'Ref. ACS-5-YR'!I119</f>
        <v>2.3174971031286211E-4</v>
      </c>
      <c r="D157" s="16">
        <f>'Ref. ACS-5-YR'!R119</f>
        <v>167</v>
      </c>
      <c r="E157" s="55">
        <f>'Ref. ACS-5-YR'!S119</f>
        <v>5.4341282779670505E-4</v>
      </c>
      <c r="F157" s="16">
        <f>'Ref. ACS-5-YR'!AB119</f>
        <v>29447</v>
      </c>
      <c r="G157" s="55">
        <f>'Ref. ACS-5-YR'!AC119</f>
        <v>2E-3</v>
      </c>
      <c r="H157" s="274"/>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1495</v>
      </c>
      <c r="B159" s="16">
        <f>'Ref. ACS-5-YR'!H121</f>
        <v>16</v>
      </c>
      <c r="C159" s="55">
        <f>'Ref. ACS-5-YR'!I121</f>
        <v>3.7079953650057937E-4</v>
      </c>
      <c r="D159" s="16">
        <f>'Ref. ACS-5-YR'!R121</f>
        <v>250</v>
      </c>
      <c r="E159" s="55">
        <f>'Ref. ACS-5-YR'!S121</f>
        <v>8.134922571806962E-4</v>
      </c>
      <c r="F159" s="16">
        <f>'Ref. ACS-5-YR'!AB121</f>
        <v>36638</v>
      </c>
      <c r="G159" s="55">
        <f>'Ref. ACS-5-YR'!AC121</f>
        <v>2E-3</v>
      </c>
      <c r="I159" s="37"/>
    </row>
    <row r="160" spans="1:9" x14ac:dyDescent="0.3">
      <c r="A160" s="13" t="s">
        <v>1496</v>
      </c>
      <c r="B160" s="16">
        <f>'Ref. ACS-5-YR'!H122</f>
        <v>145</v>
      </c>
      <c r="C160" s="55">
        <f>'Ref. ACS-5-YR'!I122</f>
        <v>3.3603707995365005E-3</v>
      </c>
      <c r="D160" s="16">
        <f>'Ref. ACS-5-YR'!R122</f>
        <v>658</v>
      </c>
      <c r="E160" s="55">
        <f>'Ref. ACS-5-YR'!S122</f>
        <v>2.1411116208995924E-3</v>
      </c>
      <c r="F160" s="16">
        <f>'Ref. ACS-5-YR'!AB122</f>
        <v>52947</v>
      </c>
      <c r="G160" s="55">
        <f>'Ref. ACS-5-YR'!AC122</f>
        <v>3.0000000000000001E-3</v>
      </c>
      <c r="I160" s="37"/>
    </row>
    <row r="161" spans="1:9" x14ac:dyDescent="0.3">
      <c r="A161" s="13" t="s">
        <v>1497</v>
      </c>
      <c r="B161" s="16">
        <f>'Ref. ACS-5-YR'!H123</f>
        <v>89</v>
      </c>
      <c r="C161" s="55">
        <f>'Ref. ACS-5-YR'!I123</f>
        <v>2.0625724217844727E-3</v>
      </c>
      <c r="D161" s="16">
        <f>'Ref. ACS-5-YR'!R123</f>
        <v>906</v>
      </c>
      <c r="E161" s="55">
        <f>'Ref. ACS-5-YR'!S123</f>
        <v>2.948095940022843E-3</v>
      </c>
      <c r="F161" s="16">
        <f>'Ref. ACS-5-YR'!AB123</f>
        <v>153669</v>
      </c>
      <c r="G161" s="55">
        <f>'Ref. ACS-5-YR'!AC123</f>
        <v>8.0000000000000002E-3</v>
      </c>
      <c r="I161" s="37"/>
    </row>
    <row r="162" spans="1:9" x14ac:dyDescent="0.3">
      <c r="A162" s="13" t="s">
        <v>1498</v>
      </c>
      <c r="B162" s="16">
        <f>'Ref. ACS-5-YR'!H124</f>
        <v>532</v>
      </c>
      <c r="C162" s="55">
        <f>'Ref. ACS-5-YR'!I124</f>
        <v>1.2329084588644264E-2</v>
      </c>
      <c r="D162" s="16">
        <f>'Ref. ACS-5-YR'!R124</f>
        <v>4050</v>
      </c>
      <c r="E162" s="55">
        <f>'Ref. ACS-5-YR'!S124</f>
        <v>1.3178574566327277E-2</v>
      </c>
      <c r="F162" s="16">
        <f>'Ref. ACS-5-YR'!AB124</f>
        <v>461980</v>
      </c>
      <c r="G162" s="55">
        <f>'Ref. ACS-5-YR'!AC124</f>
        <v>2.5000000000000001E-2</v>
      </c>
      <c r="I162"/>
    </row>
    <row r="163" spans="1:9" x14ac:dyDescent="0.3">
      <c r="A163" s="7" t="s">
        <v>1499</v>
      </c>
      <c r="B163" s="16">
        <f>B161+B162</f>
        <v>621</v>
      </c>
      <c r="C163" s="55">
        <f t="shared" ref="C163:G163" si="1">C161+C162</f>
        <v>1.4391657010428736E-2</v>
      </c>
      <c r="D163" s="16">
        <f t="shared" si="1"/>
        <v>4956</v>
      </c>
      <c r="E163" s="55">
        <f t="shared" si="1"/>
        <v>1.6126670506350121E-2</v>
      </c>
      <c r="F163" s="16">
        <f t="shared" si="1"/>
        <v>615649</v>
      </c>
      <c r="G163" s="55">
        <f t="shared" si="1"/>
        <v>3.3000000000000002E-2</v>
      </c>
      <c r="I163"/>
    </row>
    <row r="164" spans="1:9" x14ac:dyDescent="0.3">
      <c r="A164" s="13" t="s">
        <v>1500</v>
      </c>
      <c r="B164" s="16">
        <f>'Ref. ACS-5-YR'!H125</f>
        <v>130</v>
      </c>
      <c r="C164" s="55">
        <f>'Ref. ACS-5-YR'!I125</f>
        <v>3.0127462340672076E-3</v>
      </c>
      <c r="D164" s="16">
        <f>'Ref. ACS-5-YR'!R125</f>
        <v>1574</v>
      </c>
      <c r="E164" s="55">
        <f>'Ref. ACS-5-YR'!S125</f>
        <v>5.1217472512096627E-3</v>
      </c>
      <c r="F164" s="16">
        <f>'Ref. ACS-5-YR'!AB125</f>
        <v>198331</v>
      </c>
      <c r="G164" s="55">
        <f>'Ref. ACS-5-YR'!AC125</f>
        <v>1.0999999999999999E-2</v>
      </c>
      <c r="I164"/>
    </row>
    <row r="165" spans="1:9" x14ac:dyDescent="0.3">
      <c r="A165" s="7" t="s">
        <v>1501</v>
      </c>
      <c r="B165" s="16">
        <f>B164+B160+B159</f>
        <v>291</v>
      </c>
      <c r="C165" s="55">
        <f t="shared" ref="C165:G165" si="2">C164+C160+C159</f>
        <v>6.7439165701042867E-3</v>
      </c>
      <c r="D165" s="16">
        <f t="shared" si="2"/>
        <v>2482</v>
      </c>
      <c r="E165" s="55">
        <f t="shared" si="2"/>
        <v>8.076351129289951E-3</v>
      </c>
      <c r="F165" s="16">
        <f t="shared" si="2"/>
        <v>287916</v>
      </c>
      <c r="G165" s="55">
        <f t="shared" si="2"/>
        <v>1.6E-2</v>
      </c>
      <c r="I165"/>
    </row>
    <row r="166" spans="1:9" x14ac:dyDescent="0.3">
      <c r="A166" s="7" t="s">
        <v>1502</v>
      </c>
      <c r="B166" s="16">
        <f>'Ref. ACS-5-YR'!H126</f>
        <v>2637</v>
      </c>
      <c r="C166" s="55">
        <f>'Ref. ACS-5-YR'!I126</f>
        <v>6.1112398609501739E-2</v>
      </c>
      <c r="D166" s="16">
        <f>'Ref. ACS-5-YR'!R126</f>
        <v>15910</v>
      </c>
      <c r="E166" s="55">
        <f>'Ref. ACS-5-YR'!S126</f>
        <v>5.1770647246979502E-2</v>
      </c>
      <c r="F166" s="16">
        <f>'Ref. ACS-5-YR'!AB126</f>
        <v>1529697</v>
      </c>
      <c r="G166" s="55">
        <f>'Ref. ACS-5-YR'!AC126</f>
        <v>8.4000000000000005E-2</v>
      </c>
      <c r="I166"/>
    </row>
    <row r="167" spans="1:9" x14ac:dyDescent="0.3">
      <c r="A167" s="359" t="s">
        <v>1503</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2486</v>
      </c>
    </row>
    <row r="170" spans="1:9" ht="28.2" customHeight="1" x14ac:dyDescent="0.3">
      <c r="A170" s="48" t="s">
        <v>170</v>
      </c>
      <c r="B170" s="51" t="str">
        <f>B3</f>
        <v>City of Tracy</v>
      </c>
      <c r="C170" s="51" t="str">
        <f>B3</f>
        <v>City of Tracy</v>
      </c>
      <c r="D170" s="51" t="str">
        <f>B4</f>
        <v>San Joaquin County</v>
      </c>
      <c r="E170" s="51" t="str">
        <f>B4</f>
        <v>San Joaquin County</v>
      </c>
      <c r="F170" s="51" t="s">
        <v>171</v>
      </c>
      <c r="G170" s="51" t="s">
        <v>171</v>
      </c>
      <c r="I170" s="37"/>
    </row>
    <row r="171" spans="1:9" x14ac:dyDescent="0.3">
      <c r="A171" s="13" t="s">
        <v>178</v>
      </c>
      <c r="B171" s="16">
        <f>'Ref. ACS-5-YR'!H130</f>
        <v>40513</v>
      </c>
      <c r="C171" s="55"/>
      <c r="D171" s="16">
        <f>'Ref. ACS-5-YR'!R130</f>
        <v>291407</v>
      </c>
      <c r="E171" s="55"/>
      <c r="F171" s="16">
        <f>'Ref. ACS-5-YR'!AB130</f>
        <v>16710195</v>
      </c>
      <c r="G171" s="55"/>
      <c r="I171" s="37"/>
    </row>
    <row r="172" spans="1:9" x14ac:dyDescent="0.3">
      <c r="A172" s="7" t="s">
        <v>1505</v>
      </c>
      <c r="B172" s="118">
        <f>SUM(B173:B175)</f>
        <v>9024</v>
      </c>
      <c r="C172" s="119">
        <f t="shared" ref="C172:G172" si="3">SUM(C173:C175)</f>
        <v>0.22274331695998817</v>
      </c>
      <c r="D172" s="118">
        <f t="shared" si="3"/>
        <v>71419</v>
      </c>
      <c r="E172" s="119">
        <f t="shared" si="3"/>
        <v>0.24508333705092877</v>
      </c>
      <c r="F172" s="118">
        <f t="shared" si="3"/>
        <v>3557264</v>
      </c>
      <c r="G172" s="119">
        <f t="shared" si="3"/>
        <v>0.21299999999999999</v>
      </c>
      <c r="I172" s="37"/>
    </row>
    <row r="173" spans="1:9" x14ac:dyDescent="0.3">
      <c r="A173" s="13" t="s">
        <v>1506</v>
      </c>
      <c r="B173" s="16">
        <f>'Ref. ACS-5-YR'!H131</f>
        <v>1052</v>
      </c>
      <c r="C173" s="55">
        <f>'Ref. ACS-5-YR'!I131</f>
        <v>2.5966973564041172E-2</v>
      </c>
      <c r="D173" s="16">
        <f>'Ref. ACS-5-YR'!R131</f>
        <v>7622</v>
      </c>
      <c r="E173" s="55">
        <f>'Ref. ACS-5-YR'!S131</f>
        <v>2.6155857614950911E-2</v>
      </c>
      <c r="F173" s="16">
        <f>'Ref. ACS-5-YR'!AB131</f>
        <v>303289</v>
      </c>
      <c r="G173" s="55">
        <f>'Ref. ACS-5-YR'!AC131</f>
        <v>1.7999999999999999E-2</v>
      </c>
      <c r="I173" s="37"/>
    </row>
    <row r="174" spans="1:9" x14ac:dyDescent="0.3">
      <c r="A174" s="13" t="s">
        <v>1507</v>
      </c>
      <c r="B174" s="16">
        <f>'Ref. ACS-5-YR'!H132</f>
        <v>3428</v>
      </c>
      <c r="C174" s="55">
        <f>'Ref. ACS-5-YR'!I132</f>
        <v>8.461481499765508E-2</v>
      </c>
      <c r="D174" s="16">
        <f>'Ref. ACS-5-YR'!R132</f>
        <v>26480</v>
      </c>
      <c r="E174" s="55">
        <f>'Ref. ACS-5-YR'!S132</f>
        <v>9.0869471220663883E-2</v>
      </c>
      <c r="F174" s="16">
        <f>'Ref. ACS-5-YR'!AB132</f>
        <v>1229502</v>
      </c>
      <c r="G174" s="55">
        <f>'Ref. ACS-5-YR'!AC132</f>
        <v>7.3999999999999996E-2</v>
      </c>
      <c r="I174" s="37"/>
    </row>
    <row r="175" spans="1:9" x14ac:dyDescent="0.3">
      <c r="A175" s="13" t="s">
        <v>1508</v>
      </c>
      <c r="B175" s="16">
        <f>'Ref. ACS-5-YR'!H133</f>
        <v>4544</v>
      </c>
      <c r="C175" s="55">
        <f>'Ref. ACS-5-YR'!I133</f>
        <v>0.11216152839829191</v>
      </c>
      <c r="D175" s="16">
        <f>'Ref. ACS-5-YR'!R133</f>
        <v>37317</v>
      </c>
      <c r="E175" s="55">
        <f>'Ref. ACS-5-YR'!S133</f>
        <v>0.12805800821531399</v>
      </c>
      <c r="F175" s="16">
        <f>'Ref. ACS-5-YR'!AB133</f>
        <v>2024473</v>
      </c>
      <c r="G175" s="55">
        <f>'Ref. ACS-5-YR'!AC133</f>
        <v>0.121</v>
      </c>
      <c r="I175" s="37"/>
    </row>
    <row r="176" spans="1:9" x14ac:dyDescent="0.3">
      <c r="A176" s="7" t="s">
        <v>1509</v>
      </c>
      <c r="B176" s="118">
        <f>SUM(B177:B179)</f>
        <v>6656</v>
      </c>
      <c r="C176" s="119">
        <f t="shared" ref="C176:G176" si="4">SUM(C177:C179)</f>
        <v>0.16429294300594871</v>
      </c>
      <c r="D176" s="118">
        <f t="shared" si="4"/>
        <v>93802</v>
      </c>
      <c r="E176" s="119">
        <f t="shared" si="4"/>
        <v>0.3218934342689091</v>
      </c>
      <c r="F176" s="118">
        <f t="shared" si="4"/>
        <v>5816131</v>
      </c>
      <c r="G176" s="119">
        <f t="shared" si="4"/>
        <v>0.34800000000000003</v>
      </c>
      <c r="I176" s="37"/>
    </row>
    <row r="177" spans="1:9" x14ac:dyDescent="0.3">
      <c r="A177" s="13" t="s">
        <v>1510</v>
      </c>
      <c r="B177" s="16">
        <f>'Ref. ACS-5-YR'!H134</f>
        <v>3231</v>
      </c>
      <c r="C177" s="55">
        <f>'Ref. ACS-5-YR'!I134</f>
        <v>7.9752178313134053E-2</v>
      </c>
      <c r="D177" s="16">
        <f>'Ref. ACS-5-YR'!R134</f>
        <v>44436</v>
      </c>
      <c r="E177" s="55">
        <f>'Ref. ACS-5-YR'!S134</f>
        <v>0.15248775767225908</v>
      </c>
      <c r="F177" s="16">
        <f>'Ref. ACS-5-YR'!AB134</f>
        <v>2448694</v>
      </c>
      <c r="G177" s="55">
        <f>'Ref. ACS-5-YR'!AC134</f>
        <v>0.14699999999999999</v>
      </c>
      <c r="I177" s="37"/>
    </row>
    <row r="178" spans="1:9" x14ac:dyDescent="0.3">
      <c r="A178" s="13" t="s">
        <v>1511</v>
      </c>
      <c r="B178" s="16">
        <f>'Ref. ACS-5-YR'!H135</f>
        <v>2252</v>
      </c>
      <c r="C178" s="55">
        <f>'Ref. ACS-5-YR'!I135</f>
        <v>5.5587095500209807E-2</v>
      </c>
      <c r="D178" s="16">
        <f>'Ref. ACS-5-YR'!R135</f>
        <v>36311</v>
      </c>
      <c r="E178" s="55">
        <f>'Ref. ACS-5-YR'!S135</f>
        <v>0.12460579189930235</v>
      </c>
      <c r="F178" s="16">
        <f>'Ref. ACS-5-YR'!AB135</f>
        <v>2347020</v>
      </c>
      <c r="G178" s="55">
        <f>'Ref. ACS-5-YR'!AC135</f>
        <v>0.14000000000000001</v>
      </c>
      <c r="I178" s="37"/>
    </row>
    <row r="179" spans="1:9" x14ac:dyDescent="0.3">
      <c r="A179" s="13" t="s">
        <v>1512</v>
      </c>
      <c r="B179" s="16">
        <f>'Ref. ACS-5-YR'!H136</f>
        <v>1173</v>
      </c>
      <c r="C179" s="55">
        <f>'Ref. ACS-5-YR'!I136</f>
        <v>2.8953669192604843E-2</v>
      </c>
      <c r="D179" s="16">
        <f>'Ref. ACS-5-YR'!R136</f>
        <v>13055</v>
      </c>
      <c r="E179" s="55">
        <f>'Ref. ACS-5-YR'!S136</f>
        <v>4.4799884697347699E-2</v>
      </c>
      <c r="F179" s="16">
        <f>'Ref. ACS-5-YR'!AB136</f>
        <v>1020417</v>
      </c>
      <c r="G179" s="55">
        <f>'Ref. ACS-5-YR'!AC136</f>
        <v>6.0999999999999999E-2</v>
      </c>
      <c r="I179" s="37"/>
    </row>
    <row r="180" spans="1:9" x14ac:dyDescent="0.3">
      <c r="A180" s="7" t="s">
        <v>1513</v>
      </c>
      <c r="B180" s="118">
        <f>SUM(B181:B184)</f>
        <v>10446</v>
      </c>
      <c r="C180" s="119">
        <f t="shared" ref="C180:G180" si="5">SUM(C181:C184)</f>
        <v>0.25784316145434799</v>
      </c>
      <c r="D180" s="118">
        <f t="shared" si="5"/>
        <v>62371</v>
      </c>
      <c r="E180" s="119">
        <f t="shared" si="5"/>
        <v>0.21403397996616413</v>
      </c>
      <c r="F180" s="118">
        <f t="shared" si="5"/>
        <v>5218958</v>
      </c>
      <c r="G180" s="119">
        <f t="shared" si="5"/>
        <v>0.31199999999999994</v>
      </c>
      <c r="I180" s="37"/>
    </row>
    <row r="181" spans="1:9" x14ac:dyDescent="0.3">
      <c r="A181" s="13" t="s">
        <v>1514</v>
      </c>
      <c r="B181" s="16">
        <f>'Ref. ACS-5-YR'!H137</f>
        <v>3093</v>
      </c>
      <c r="C181" s="55">
        <f>'Ref. ACS-5-YR'!I137</f>
        <v>7.6345864290474658E-2</v>
      </c>
      <c r="D181" s="16">
        <f>'Ref. ACS-5-YR'!R137</f>
        <v>30628</v>
      </c>
      <c r="E181" s="55">
        <f>'Ref. ACS-5-YR'!S137</f>
        <v>0.10510385817773767</v>
      </c>
      <c r="F181" s="16">
        <f>'Ref. ACS-5-YR'!AB137</f>
        <v>2508520</v>
      </c>
      <c r="G181" s="55">
        <f>'Ref. ACS-5-YR'!AC137</f>
        <v>0.15</v>
      </c>
      <c r="I181" s="37"/>
    </row>
    <row r="182" spans="1:9" x14ac:dyDescent="0.3">
      <c r="A182" s="13" t="s">
        <v>1515</v>
      </c>
      <c r="B182" s="16">
        <f>'Ref. ACS-5-YR'!H138</f>
        <v>938</v>
      </c>
      <c r="C182" s="55">
        <f>'Ref. ACS-5-YR'!I138</f>
        <v>2.3153061980105152E-2</v>
      </c>
      <c r="D182" s="16">
        <f>'Ref. ACS-5-YR'!R138</f>
        <v>4776</v>
      </c>
      <c r="E182" s="55">
        <f>'Ref. ACS-5-YR'!S138</f>
        <v>1.6389448434663546E-2</v>
      </c>
      <c r="F182" s="16">
        <f>'Ref. ACS-5-YR'!AB138</f>
        <v>471835</v>
      </c>
      <c r="G182" s="55">
        <f>'Ref. ACS-5-YR'!AC138</f>
        <v>2.8000000000000001E-2</v>
      </c>
    </row>
    <row r="183" spans="1:9" x14ac:dyDescent="0.3">
      <c r="A183" s="13" t="s">
        <v>1516</v>
      </c>
      <c r="B183" s="16">
        <f>'Ref. ACS-5-YR'!H139</f>
        <v>1573</v>
      </c>
      <c r="C183" s="55">
        <f>'Ref. ACS-5-YR'!I139</f>
        <v>3.8827043171327721E-2</v>
      </c>
      <c r="D183" s="16">
        <f>'Ref. ACS-5-YR'!R139</f>
        <v>7569</v>
      </c>
      <c r="E183" s="55">
        <f>'Ref. ACS-5-YR'!S139</f>
        <v>2.5973981407447316E-2</v>
      </c>
      <c r="F183" s="16">
        <f>'Ref. ACS-5-YR'!AB139</f>
        <v>728996</v>
      </c>
      <c r="G183" s="55">
        <f>'Ref. ACS-5-YR'!AC139</f>
        <v>4.3999999999999997E-2</v>
      </c>
      <c r="I183" s="37"/>
    </row>
    <row r="184" spans="1:9" x14ac:dyDescent="0.3">
      <c r="A184" s="13" t="s">
        <v>1517</v>
      </c>
      <c r="B184" s="16">
        <f>'Ref. ACS-5-YR'!H140</f>
        <v>4842</v>
      </c>
      <c r="C184" s="55">
        <f>'Ref. ACS-5-YR'!I140</f>
        <v>0.11951719201244045</v>
      </c>
      <c r="D184" s="16">
        <f>'Ref. ACS-5-YR'!R140</f>
        <v>19398</v>
      </c>
      <c r="E184" s="55">
        <f>'Ref. ACS-5-YR'!S140</f>
        <v>6.6566691946315634E-2</v>
      </c>
      <c r="F184" s="16">
        <f>'Ref. ACS-5-YR'!AB140</f>
        <v>1509607</v>
      </c>
      <c r="G184" s="55">
        <f>'Ref. ACS-5-YR'!AC140</f>
        <v>0.09</v>
      </c>
      <c r="I184" s="37"/>
    </row>
    <row r="185" spans="1:9" x14ac:dyDescent="0.3">
      <c r="A185" s="7" t="s">
        <v>1518</v>
      </c>
      <c r="B185" s="118">
        <f>B186+B187</f>
        <v>14387</v>
      </c>
      <c r="C185" s="119">
        <f t="shared" ref="C185:G185" si="6">C186+C187</f>
        <v>0.35512057857971513</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1519</v>
      </c>
      <c r="B186" s="16">
        <f>'Ref. ACS-5-YR'!H141</f>
        <v>8360</v>
      </c>
      <c r="C186" s="55">
        <f>'Ref. ACS-5-YR'!I141</f>
        <v>0.20635351615530817</v>
      </c>
      <c r="D186" s="16">
        <f>'Ref. ACS-5-YR'!R141</f>
        <v>31634</v>
      </c>
      <c r="E186" s="55">
        <f>'Ref. ACS-5-YR'!S141</f>
        <v>0.10855607449374929</v>
      </c>
      <c r="F186" s="16">
        <f>'Ref. ACS-5-YR'!AB141</f>
        <v>1404642</v>
      </c>
      <c r="G186" s="55">
        <f>'Ref. ACS-5-YR'!AC141</f>
        <v>8.4000000000000005E-2</v>
      </c>
      <c r="I186" s="84" t="s">
        <v>2484</v>
      </c>
    </row>
    <row r="187" spans="1:9" x14ac:dyDescent="0.3">
      <c r="A187" s="13" t="s">
        <v>1520</v>
      </c>
      <c r="B187" s="16">
        <f>'Ref. ACS-5-YR'!H142</f>
        <v>6027</v>
      </c>
      <c r="C187" s="55">
        <f>'Ref. ACS-5-YR'!I142</f>
        <v>0.14876706242440699</v>
      </c>
      <c r="D187" s="16">
        <f>'Ref. ACS-5-YR'!R142</f>
        <v>32181</v>
      </c>
      <c r="E187" s="55">
        <f>'Ref. ACS-5-YR'!S142</f>
        <v>0.11043317422024866</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2485</v>
      </c>
    </row>
    <row r="191" spans="1:9" x14ac:dyDescent="0.3">
      <c r="A191" s="56"/>
      <c r="B191" s="231">
        <v>2010</v>
      </c>
      <c r="C191" s="79">
        <v>2010</v>
      </c>
      <c r="D191" s="231">
        <v>2015</v>
      </c>
      <c r="E191" s="79">
        <v>2015</v>
      </c>
      <c r="F191" s="231">
        <v>2020</v>
      </c>
      <c r="G191" s="79">
        <v>2020</v>
      </c>
      <c r="I191"/>
    </row>
    <row r="192" spans="1:9" x14ac:dyDescent="0.3">
      <c r="A192" s="13" t="s">
        <v>172</v>
      </c>
      <c r="B192" s="16">
        <f>'Ref. ACS-5-YR'!B130</f>
        <v>32663</v>
      </c>
      <c r="C192" s="55"/>
      <c r="D192" s="16">
        <f>'Ref. ACS-5-YR'!E130</f>
        <v>36127</v>
      </c>
      <c r="E192" s="55"/>
      <c r="F192" s="16">
        <f>'Ref. ACS-5-YR'!H130</f>
        <v>40513</v>
      </c>
      <c r="G192" s="55"/>
      <c r="I192"/>
    </row>
    <row r="193" spans="1:9" x14ac:dyDescent="0.3">
      <c r="A193" s="7" t="s">
        <v>1505</v>
      </c>
      <c r="B193" s="118">
        <f>SUM(B194:B196)</f>
        <v>7326</v>
      </c>
      <c r="C193" s="119">
        <f t="shared" ref="C193:G193" si="7">SUM(C194:C196)</f>
        <v>0.22429048158466766</v>
      </c>
      <c r="D193" s="118">
        <f t="shared" si="7"/>
        <v>9050</v>
      </c>
      <c r="E193" s="119">
        <f t="shared" si="7"/>
        <v>0.25050516234395326</v>
      </c>
      <c r="F193" s="118">
        <f t="shared" si="7"/>
        <v>9024</v>
      </c>
      <c r="G193" s="119">
        <f t="shared" si="7"/>
        <v>0.22274331695998817</v>
      </c>
      <c r="I193"/>
    </row>
    <row r="194" spans="1:9" x14ac:dyDescent="0.3">
      <c r="A194" s="13" t="s">
        <v>1523</v>
      </c>
      <c r="B194" s="16">
        <f>'Ref. ACS-5-YR'!B131</f>
        <v>805</v>
      </c>
      <c r="C194" s="55">
        <f>'Ref. ACS-5-YR'!C131</f>
        <v>2.4645623488350733E-2</v>
      </c>
      <c r="D194" s="16">
        <f>'Ref. ACS-5-YR'!E131</f>
        <v>761</v>
      </c>
      <c r="E194" s="55">
        <f>'Ref. ACS-5-YR'!F131</f>
        <v>2.1064577739640711E-2</v>
      </c>
      <c r="F194" s="16">
        <f>'Ref. ACS-5-YR'!H131</f>
        <v>1052</v>
      </c>
      <c r="G194" s="55">
        <f>'Ref. ACS-5-YR'!I131</f>
        <v>2.5966973564041172E-2</v>
      </c>
      <c r="I194"/>
    </row>
    <row r="195" spans="1:9" x14ac:dyDescent="0.3">
      <c r="A195" s="13" t="s">
        <v>1524</v>
      </c>
      <c r="B195" s="16">
        <f>'Ref. ACS-5-YR'!B132</f>
        <v>3192</v>
      </c>
      <c r="C195" s="55">
        <f>'Ref. ACS-5-YR'!C132</f>
        <v>9.7725254875547257E-2</v>
      </c>
      <c r="D195" s="16">
        <f>'Ref. ACS-5-YR'!E132</f>
        <v>4057</v>
      </c>
      <c r="E195" s="55">
        <f>'Ref. ACS-5-YR'!F132</f>
        <v>0.11229828106402413</v>
      </c>
      <c r="F195" s="16">
        <f>'Ref. ACS-5-YR'!H132</f>
        <v>3428</v>
      </c>
      <c r="G195" s="55">
        <f>'Ref. ACS-5-YR'!I132</f>
        <v>8.461481499765508E-2</v>
      </c>
      <c r="I195"/>
    </row>
    <row r="196" spans="1:9" x14ac:dyDescent="0.3">
      <c r="A196" s="13" t="s">
        <v>1525</v>
      </c>
      <c r="B196" s="16">
        <f>'Ref. ACS-5-YR'!B133</f>
        <v>3329</v>
      </c>
      <c r="C196" s="55">
        <f>'Ref. ACS-5-YR'!C133</f>
        <v>0.10191960322076968</v>
      </c>
      <c r="D196" s="16">
        <f>'Ref. ACS-5-YR'!E133</f>
        <v>4232</v>
      </c>
      <c r="E196" s="55">
        <f>'Ref. ACS-5-YR'!F133</f>
        <v>0.11714230354028843</v>
      </c>
      <c r="F196" s="16">
        <f>'Ref. ACS-5-YR'!H133</f>
        <v>4544</v>
      </c>
      <c r="G196" s="55">
        <f>'Ref. ACS-5-YR'!I133</f>
        <v>0.11216152839829191</v>
      </c>
    </row>
    <row r="197" spans="1:9" x14ac:dyDescent="0.3">
      <c r="A197" s="7" t="s">
        <v>1509</v>
      </c>
      <c r="B197" s="118">
        <f>SUM(B198:B200)</f>
        <v>5477</v>
      </c>
      <c r="C197" s="119">
        <f t="shared" ref="C197:G197" si="8">SUM(C198:C200)</f>
        <v>0.16768208676484095</v>
      </c>
      <c r="D197" s="118">
        <f t="shared" si="8"/>
        <v>6192</v>
      </c>
      <c r="E197" s="119">
        <f t="shared" si="8"/>
        <v>0.17139535527444849</v>
      </c>
      <c r="F197" s="118">
        <f t="shared" si="8"/>
        <v>6656</v>
      </c>
      <c r="G197" s="119">
        <f t="shared" si="8"/>
        <v>0.16429294300594871</v>
      </c>
    </row>
    <row r="198" spans="1:9" x14ac:dyDescent="0.3">
      <c r="A198" s="13" t="s">
        <v>1526</v>
      </c>
      <c r="B198" s="16">
        <f>'Ref. ACS-5-YR'!B134</f>
        <v>2757</v>
      </c>
      <c r="C198" s="55">
        <f>'Ref. ACS-5-YR'!C134</f>
        <v>8.4407433487432265E-2</v>
      </c>
      <c r="D198" s="16">
        <f>'Ref. ACS-5-YR'!E134</f>
        <v>2835</v>
      </c>
      <c r="E198" s="55">
        <f>'Ref. ACS-5-YR'!F134</f>
        <v>7.8473164115481497E-2</v>
      </c>
      <c r="F198" s="16">
        <f>'Ref. ACS-5-YR'!H134</f>
        <v>3231</v>
      </c>
      <c r="G198" s="55">
        <f>'Ref. ACS-5-YR'!I134</f>
        <v>7.9752178313134053E-2</v>
      </c>
      <c r="I198" s="37"/>
    </row>
    <row r="199" spans="1:9" x14ac:dyDescent="0.3">
      <c r="A199" s="13" t="s">
        <v>1527</v>
      </c>
      <c r="B199" s="16">
        <f>'Ref. ACS-5-YR'!B135</f>
        <v>1677</v>
      </c>
      <c r="C199" s="55">
        <f>'Ref. ACS-5-YR'!C135</f>
        <v>5.1342497627284697E-2</v>
      </c>
      <c r="D199" s="16">
        <f>'Ref. ACS-5-YR'!E135</f>
        <v>2233</v>
      </c>
      <c r="E199" s="55">
        <f>'Ref. ACS-5-YR'!F135</f>
        <v>6.1809726797132342E-2</v>
      </c>
      <c r="F199" s="16">
        <f>'Ref. ACS-5-YR'!H135</f>
        <v>2252</v>
      </c>
      <c r="G199" s="55">
        <f>'Ref. ACS-5-YR'!I135</f>
        <v>5.5587095500209807E-2</v>
      </c>
      <c r="I199" s="37"/>
    </row>
    <row r="200" spans="1:9" x14ac:dyDescent="0.3">
      <c r="A200" s="13" t="s">
        <v>1528</v>
      </c>
      <c r="B200" s="16">
        <f>'Ref. ACS-5-YR'!B136</f>
        <v>1043</v>
      </c>
      <c r="C200" s="55">
        <f>'Ref. ACS-5-YR'!C136</f>
        <v>3.1932155650123993E-2</v>
      </c>
      <c r="D200" s="16">
        <f>'Ref. ACS-5-YR'!E136</f>
        <v>1124</v>
      </c>
      <c r="E200" s="55">
        <f>'Ref. ACS-5-YR'!F136</f>
        <v>3.1112464361834638E-2</v>
      </c>
      <c r="F200" s="16">
        <f>'Ref. ACS-5-YR'!H136</f>
        <v>1173</v>
      </c>
      <c r="G200" s="55">
        <f>'Ref. ACS-5-YR'!I136</f>
        <v>2.8953669192604843E-2</v>
      </c>
      <c r="I200" s="37"/>
    </row>
    <row r="201" spans="1:9" x14ac:dyDescent="0.3">
      <c r="A201" s="7" t="s">
        <v>1513</v>
      </c>
      <c r="B201" s="118">
        <f>SUM(B202:B205)</f>
        <v>9528</v>
      </c>
      <c r="C201" s="119">
        <f t="shared" ref="C201:G201" si="9">SUM(C202:C205)</f>
        <v>0.29170621192174628</v>
      </c>
      <c r="D201" s="118">
        <f t="shared" si="9"/>
        <v>9449</v>
      </c>
      <c r="E201" s="119">
        <f t="shared" si="9"/>
        <v>0.26154953358983585</v>
      </c>
      <c r="F201" s="118">
        <f t="shared" si="9"/>
        <v>10446</v>
      </c>
      <c r="G201" s="119">
        <f t="shared" si="9"/>
        <v>0.25784316145434799</v>
      </c>
      <c r="I201" s="37"/>
    </row>
    <row r="202" spans="1:9" x14ac:dyDescent="0.3">
      <c r="A202" s="13" t="s">
        <v>1529</v>
      </c>
      <c r="B202" s="16">
        <f>'Ref. ACS-5-YR'!B137</f>
        <v>3269</v>
      </c>
      <c r="C202" s="55">
        <f>'Ref. ACS-5-YR'!C137</f>
        <v>0.10008266233965037</v>
      </c>
      <c r="D202" s="16">
        <f>'Ref. ACS-5-YR'!E137</f>
        <v>3070</v>
      </c>
      <c r="E202" s="55">
        <f>'Ref. ACS-5-YR'!F137</f>
        <v>8.4977994297893544E-2</v>
      </c>
      <c r="F202" s="16">
        <f>'Ref. ACS-5-YR'!H137</f>
        <v>3093</v>
      </c>
      <c r="G202" s="55">
        <f>'Ref. ACS-5-YR'!I137</f>
        <v>7.6345864290474658E-2</v>
      </c>
      <c r="I202" s="37"/>
    </row>
    <row r="203" spans="1:9" x14ac:dyDescent="0.3">
      <c r="A203" s="13" t="s">
        <v>1530</v>
      </c>
      <c r="B203" s="16">
        <f>'Ref. ACS-5-YR'!B138</f>
        <v>1016</v>
      </c>
      <c r="C203" s="55">
        <f>'Ref. ACS-5-YR'!C138</f>
        <v>3.1105532253620304E-2</v>
      </c>
      <c r="D203" s="16">
        <f>'Ref. ACS-5-YR'!E138</f>
        <v>998</v>
      </c>
      <c r="E203" s="55">
        <f>'Ref. ACS-5-YR'!F138</f>
        <v>2.7624768178924348E-2</v>
      </c>
      <c r="F203" s="16">
        <f>'Ref. ACS-5-YR'!H138</f>
        <v>938</v>
      </c>
      <c r="G203" s="55">
        <f>'Ref. ACS-5-YR'!I138</f>
        <v>2.3153061980105152E-2</v>
      </c>
      <c r="I203" s="37"/>
    </row>
    <row r="204" spans="1:9" x14ac:dyDescent="0.3">
      <c r="A204" s="13" t="s">
        <v>1531</v>
      </c>
      <c r="B204" s="16">
        <f>'Ref. ACS-5-YR'!B139</f>
        <v>1153</v>
      </c>
      <c r="C204" s="55">
        <f>'Ref. ACS-5-YR'!C139</f>
        <v>3.5299880598842724E-2</v>
      </c>
      <c r="D204" s="16">
        <f>'Ref. ACS-5-YR'!E139</f>
        <v>1107</v>
      </c>
      <c r="E204" s="55">
        <f>'Ref. ACS-5-YR'!F139</f>
        <v>3.0641902178426109E-2</v>
      </c>
      <c r="F204" s="16">
        <f>'Ref. ACS-5-YR'!H139</f>
        <v>1573</v>
      </c>
      <c r="G204" s="55">
        <f>'Ref. ACS-5-YR'!I139</f>
        <v>3.8827043171327721E-2</v>
      </c>
      <c r="I204" s="37"/>
    </row>
    <row r="205" spans="1:9" x14ac:dyDescent="0.3">
      <c r="A205" s="13" t="s">
        <v>1532</v>
      </c>
      <c r="B205" s="16">
        <f>'Ref. ACS-5-YR'!B140</f>
        <v>4090</v>
      </c>
      <c r="C205" s="55">
        <f>'Ref. ACS-5-YR'!C140</f>
        <v>0.12521813672963292</v>
      </c>
      <c r="D205" s="16">
        <f>'Ref. ACS-5-YR'!E140</f>
        <v>4274</v>
      </c>
      <c r="E205" s="55">
        <f>'Ref. ACS-5-YR'!F140</f>
        <v>0.11830486893459186</v>
      </c>
      <c r="F205" s="16">
        <f>'Ref. ACS-5-YR'!H140</f>
        <v>4842</v>
      </c>
      <c r="G205" s="55">
        <f>'Ref. ACS-5-YR'!I140</f>
        <v>0.11951719201244045</v>
      </c>
      <c r="I205" s="37"/>
    </row>
    <row r="206" spans="1:9" x14ac:dyDescent="0.3">
      <c r="A206" s="7" t="s">
        <v>1518</v>
      </c>
      <c r="B206" s="118">
        <f>SUM(B207:B208)</f>
        <v>10332</v>
      </c>
      <c r="C206" s="119">
        <f t="shared" ref="C206:G206" si="10">SUM(C207:C208)</f>
        <v>0.31632121972874505</v>
      </c>
      <c r="D206" s="118">
        <f t="shared" si="10"/>
        <v>11436</v>
      </c>
      <c r="E206" s="119">
        <f t="shared" si="10"/>
        <v>0.3165499487917624</v>
      </c>
      <c r="F206" s="118">
        <f t="shared" si="10"/>
        <v>14387</v>
      </c>
      <c r="G206" s="119">
        <f t="shared" si="10"/>
        <v>0.35512057857971513</v>
      </c>
      <c r="I206" s="37"/>
    </row>
    <row r="207" spans="1:9" x14ac:dyDescent="0.3">
      <c r="A207" s="13" t="s">
        <v>1533</v>
      </c>
      <c r="B207" s="16">
        <f>'Ref. ACS-5-YR'!B141</f>
        <v>6501</v>
      </c>
      <c r="C207" s="55">
        <f>'Ref. ACS-5-YR'!C141</f>
        <v>0.19903254446927715</v>
      </c>
      <c r="D207" s="16">
        <f>'Ref. ACS-5-YR'!E141</f>
        <v>7053</v>
      </c>
      <c r="E207" s="55">
        <f>'Ref. ACS-5-YR'!F141</f>
        <v>0.19522794585766878</v>
      </c>
      <c r="F207" s="16">
        <f>'Ref. ACS-5-YR'!H141</f>
        <v>8360</v>
      </c>
      <c r="G207" s="55">
        <f>'Ref. ACS-5-YR'!I141</f>
        <v>0.20635351615530817</v>
      </c>
      <c r="I207" s="37"/>
    </row>
    <row r="208" spans="1:9" x14ac:dyDescent="0.3">
      <c r="A208" s="13" t="s">
        <v>1534</v>
      </c>
      <c r="B208" s="16">
        <f>'Ref. ACS-5-YR'!B142</f>
        <v>3831</v>
      </c>
      <c r="C208" s="55">
        <f>'Ref. ACS-5-YR'!C142</f>
        <v>0.1172886752594679</v>
      </c>
      <c r="D208" s="16">
        <f>'Ref. ACS-5-YR'!E142</f>
        <v>4383</v>
      </c>
      <c r="E208" s="55">
        <f>'Ref. ACS-5-YR'!F142</f>
        <v>0.12132200293409362</v>
      </c>
      <c r="F208" s="16">
        <f>'Ref. ACS-5-YR'!H142</f>
        <v>6027</v>
      </c>
      <c r="G208" s="55">
        <f>'Ref. ACS-5-YR'!I142</f>
        <v>0.14876706242440699</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2484</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3" t="s">
        <v>1536</v>
      </c>
      <c r="B1" s="361"/>
      <c r="C1" s="361"/>
      <c r="D1" s="361"/>
      <c r="E1" s="361"/>
      <c r="F1" s="361"/>
      <c r="G1" s="361"/>
      <c r="H1" s="361"/>
      <c r="I1" s="361"/>
      <c r="J1" s="361"/>
      <c r="K1" s="361"/>
      <c r="L1" s="361"/>
      <c r="M1" s="361"/>
      <c r="N1" s="347" t="s">
        <v>167</v>
      </c>
    </row>
    <row r="2" spans="1:14" x14ac:dyDescent="0.3">
      <c r="A2" s="348" t="s">
        <v>5</v>
      </c>
      <c r="B2" s="349"/>
      <c r="C2" s="349"/>
      <c r="D2" s="349"/>
      <c r="E2" s="349"/>
      <c r="F2" s="349"/>
      <c r="G2" s="349"/>
      <c r="H2" s="349"/>
      <c r="I2" s="349"/>
      <c r="J2" s="349"/>
      <c r="K2" s="349"/>
      <c r="L2" s="350"/>
      <c r="M2" s="289" t="s">
        <v>6</v>
      </c>
      <c r="N2" s="347"/>
    </row>
    <row r="3" spans="1:14" x14ac:dyDescent="0.3">
      <c r="A3" s="77" t="s">
        <v>0</v>
      </c>
      <c r="B3" s="77" t="str">
        <f>Population!B3</f>
        <v>City of Tracy</v>
      </c>
      <c r="C3" s="65"/>
      <c r="D3" s="65"/>
      <c r="E3" s="65"/>
      <c r="F3" s="65"/>
      <c r="G3" s="65"/>
      <c r="H3" s="65"/>
      <c r="I3" s="65"/>
      <c r="J3" s="65"/>
      <c r="K3" s="65"/>
      <c r="L3" s="276"/>
      <c r="M3" s="76"/>
      <c r="N3" s="347"/>
    </row>
    <row r="4" spans="1:14" x14ac:dyDescent="0.3">
      <c r="A4" s="77" t="s">
        <v>2</v>
      </c>
      <c r="B4" s="77" t="str">
        <f>Population!B4</f>
        <v>San Joaquin County</v>
      </c>
      <c r="C4" s="65"/>
      <c r="D4" s="65"/>
      <c r="E4" s="65"/>
      <c r="F4" s="65"/>
      <c r="G4" s="65"/>
      <c r="H4" s="65"/>
      <c r="I4" s="65"/>
      <c r="J4" s="65"/>
      <c r="K4" s="65"/>
      <c r="L4" s="276"/>
      <c r="M4" s="76"/>
      <c r="N4" s="347"/>
    </row>
    <row r="5" spans="1:14" x14ac:dyDescent="0.3">
      <c r="A5" s="66"/>
      <c r="B5" s="66"/>
      <c r="C5" s="66"/>
      <c r="D5" s="66"/>
      <c r="E5" s="66"/>
      <c r="F5" s="66"/>
      <c r="G5" s="66"/>
      <c r="H5" s="66"/>
      <c r="I5" s="66"/>
      <c r="J5" s="66"/>
      <c r="K5" s="66"/>
      <c r="L5" s="277"/>
      <c r="M5" s="75"/>
    </row>
    <row r="6" spans="1:14" x14ac:dyDescent="0.3">
      <c r="A6" s="1" t="s">
        <v>1537</v>
      </c>
      <c r="M6" s="61" t="s">
        <v>1538</v>
      </c>
    </row>
    <row r="7" spans="1:14" ht="40.200000000000003" customHeight="1" x14ac:dyDescent="0.3">
      <c r="A7" s="48" t="s">
        <v>170</v>
      </c>
      <c r="B7" s="60" t="str">
        <f>B3</f>
        <v>City of Tracy</v>
      </c>
      <c r="C7" s="60" t="s">
        <v>177</v>
      </c>
      <c r="D7" s="60" t="str">
        <f>B4</f>
        <v>San Joaquin County</v>
      </c>
      <c r="E7" s="60" t="s">
        <v>1441</v>
      </c>
      <c r="F7" s="60" t="s">
        <v>171</v>
      </c>
      <c r="G7" s="60" t="s">
        <v>2448</v>
      </c>
      <c r="H7" s="58"/>
      <c r="I7" s="58"/>
      <c r="J7" s="58"/>
      <c r="K7" s="58"/>
      <c r="L7" s="275"/>
    </row>
    <row r="8" spans="1:14" x14ac:dyDescent="0.3">
      <c r="A8" s="7" t="s">
        <v>1539</v>
      </c>
      <c r="B8" s="16">
        <f>'Ref. ACS-5-YR'!H924</f>
        <v>27787</v>
      </c>
      <c r="C8" s="55"/>
      <c r="D8" s="16">
        <f>'Ref. ACS-5-YR'!R924</f>
        <v>245192</v>
      </c>
      <c r="E8" s="55">
        <f>B8/D8</f>
        <v>0.1133275147639401</v>
      </c>
      <c r="F8" s="16">
        <f>'Ref. ACS-5-YR'!AB924</f>
        <v>14210945</v>
      </c>
      <c r="G8" s="55">
        <f>D8/F8</f>
        <v>1.7253743505445979E-2</v>
      </c>
      <c r="H8" s="54"/>
      <c r="I8" s="54"/>
      <c r="J8" s="54"/>
      <c r="K8" s="54"/>
      <c r="L8" s="274"/>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5"/>
    </row>
    <row r="13" spans="1:14" x14ac:dyDescent="0.3">
      <c r="A13" s="81" t="s">
        <v>1539</v>
      </c>
      <c r="B13" s="16">
        <f>'Ref. DC-1980'!B13</f>
        <v>6632</v>
      </c>
      <c r="C13" s="16">
        <f>'Ref. DC-1990'!B11</f>
        <v>12174</v>
      </c>
      <c r="D13" s="16">
        <f>'Ref. DC-2000'!B40</f>
        <v>18087</v>
      </c>
      <c r="E13" s="16">
        <f>'Ref. DC-2010'!B48</f>
        <v>25963</v>
      </c>
      <c r="F13" s="16">
        <f>'Ref. ACS-5-YR'!H924</f>
        <v>27787</v>
      </c>
      <c r="H13" s="2"/>
      <c r="I13" s="2"/>
      <c r="J13" s="2"/>
      <c r="K13" s="2"/>
      <c r="L13" s="271"/>
    </row>
    <row r="14" spans="1:14" x14ac:dyDescent="0.3">
      <c r="A14" s="13" t="s">
        <v>175</v>
      </c>
      <c r="B14" s="3"/>
      <c r="C14" s="4">
        <f>(C13-B13)/B13</f>
        <v>0.83564535585042221</v>
      </c>
      <c r="D14" s="4">
        <f>(D13-C13)/C13</f>
        <v>0.48570724494825035</v>
      </c>
      <c r="E14" s="4">
        <f>(E13-D13)/D13</f>
        <v>0.43545087632000884</v>
      </c>
      <c r="F14" s="4">
        <f>(F13-E13)/E13</f>
        <v>7.025382274775642E-2</v>
      </c>
      <c r="H14" s="19"/>
      <c r="I14" s="19"/>
      <c r="J14" s="19"/>
      <c r="K14" s="19"/>
      <c r="L14" s="272"/>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2496</v>
      </c>
    </row>
    <row r="22" spans="1:13" x14ac:dyDescent="0.3">
      <c r="A22" s="1" t="s">
        <v>1543</v>
      </c>
      <c r="M22" s="61" t="s">
        <v>1544</v>
      </c>
    </row>
    <row r="23" spans="1:13" ht="28.95" customHeight="1" x14ac:dyDescent="0.3">
      <c r="A23" s="48" t="s">
        <v>170</v>
      </c>
      <c r="B23" s="60" t="str">
        <f>B3</f>
        <v>City of Tracy</v>
      </c>
      <c r="C23" s="60" t="s">
        <v>177</v>
      </c>
      <c r="D23" s="60" t="str">
        <f>B4</f>
        <v>San Joaquin County</v>
      </c>
      <c r="E23" s="60" t="s">
        <v>177</v>
      </c>
      <c r="F23" s="60" t="s">
        <v>171</v>
      </c>
      <c r="G23" s="60" t="s">
        <v>177</v>
      </c>
      <c r="H23" s="82"/>
      <c r="I23" s="58"/>
      <c r="J23" s="58"/>
      <c r="K23" s="58"/>
      <c r="L23" s="275"/>
    </row>
    <row r="24" spans="1:13" x14ac:dyDescent="0.3">
      <c r="A24" s="7" t="s">
        <v>172</v>
      </c>
      <c r="B24" s="16">
        <f>'Ref. ACS-5-YR'!H1095</f>
        <v>27787</v>
      </c>
      <c r="C24" s="55"/>
      <c r="D24" s="16">
        <f>'Ref. ACS-5-YR'!R1095</f>
        <v>245192</v>
      </c>
      <c r="E24" s="55"/>
      <c r="F24" s="16">
        <f>'Ref. ACS-5-YR'!AB1095</f>
        <v>14210945</v>
      </c>
      <c r="G24" s="55"/>
      <c r="H24" s="54"/>
      <c r="I24" s="54"/>
      <c r="J24" s="54"/>
      <c r="K24" s="54"/>
      <c r="L24" s="274"/>
    </row>
    <row r="25" spans="1:13" x14ac:dyDescent="0.3">
      <c r="A25" s="13" t="s">
        <v>1545</v>
      </c>
      <c r="B25" s="16">
        <f>'Ref. ACS-5-YR'!H1096</f>
        <v>22462</v>
      </c>
      <c r="C25" s="55">
        <f>'Ref. ACS-5-YR'!I1096</f>
        <v>0.80836362327707201</v>
      </c>
      <c r="D25" s="16">
        <f>'Ref. ACS-5-YR'!R1096</f>
        <v>181875</v>
      </c>
      <c r="E25" s="55">
        <f>'Ref. ACS-5-YR'!S1096</f>
        <v>0.74176563672550488</v>
      </c>
      <c r="F25" s="16">
        <f>'Ref. ACS-5-YR'!AB1096</f>
        <v>8206621</v>
      </c>
      <c r="G25" s="55">
        <f>'Ref. ACS-5-YR'!AC1096</f>
        <v>0.57699999999999996</v>
      </c>
      <c r="H25" s="54"/>
      <c r="I25" s="54"/>
      <c r="J25" s="54"/>
      <c r="K25" s="54"/>
      <c r="L25" s="274"/>
    </row>
    <row r="26" spans="1:13" x14ac:dyDescent="0.3">
      <c r="A26" s="13" t="s">
        <v>1546</v>
      </c>
      <c r="B26" s="16">
        <f>'Ref. ACS-5-YR'!H1097</f>
        <v>914</v>
      </c>
      <c r="C26" s="55">
        <f>'Ref. ACS-5-YR'!I1097</f>
        <v>3.2893079497606795E-2</v>
      </c>
      <c r="D26" s="16">
        <f>'Ref. ACS-5-YR'!R1097</f>
        <v>10990</v>
      </c>
      <c r="E26" s="55">
        <f>'Ref. ACS-5-YR'!S1097</f>
        <v>4.4822017031550782E-2</v>
      </c>
      <c r="F26" s="16">
        <f>'Ref. ACS-5-YR'!AB1097</f>
        <v>1009488</v>
      </c>
      <c r="G26" s="55">
        <f>'Ref. ACS-5-YR'!AC1097</f>
        <v>7.0999999999999994E-2</v>
      </c>
      <c r="H26" s="54"/>
      <c r="I26" s="54"/>
      <c r="J26" s="54"/>
      <c r="K26" s="54"/>
      <c r="L26" s="274"/>
    </row>
    <row r="27" spans="1:13" x14ac:dyDescent="0.3">
      <c r="A27" s="13" t="s">
        <v>1547</v>
      </c>
      <c r="B27" s="16">
        <f>'Ref. ACS-5-YR'!H1098</f>
        <v>677</v>
      </c>
      <c r="C27" s="55">
        <f>'Ref. ACS-5-YR'!I1098</f>
        <v>2.4363911181487747E-2</v>
      </c>
      <c r="D27" s="16">
        <f>'Ref. ACS-5-YR'!R1098</f>
        <v>4823</v>
      </c>
      <c r="E27" s="55">
        <f>'Ref. ACS-5-YR'!S1098</f>
        <v>1.9670299194100949E-2</v>
      </c>
      <c r="F27" s="16">
        <f>'Ref. ACS-5-YR'!AB1098</f>
        <v>339846</v>
      </c>
      <c r="G27" s="55">
        <f>'Ref. ACS-5-YR'!AC1098</f>
        <v>2.4E-2</v>
      </c>
      <c r="H27" s="54"/>
      <c r="I27" s="54"/>
      <c r="J27" s="54"/>
      <c r="K27" s="54"/>
      <c r="L27" s="274"/>
    </row>
    <row r="28" spans="1:13" x14ac:dyDescent="0.3">
      <c r="A28" s="13" t="s">
        <v>1548</v>
      </c>
      <c r="B28" s="16">
        <f>'Ref. ACS-5-YR'!H1099</f>
        <v>693</v>
      </c>
      <c r="C28" s="55">
        <f>'Ref. ACS-5-YR'!I1099</f>
        <v>2.4939720012955698E-2</v>
      </c>
      <c r="D28" s="16">
        <f>'Ref. ACS-5-YR'!R1099</f>
        <v>9222</v>
      </c>
      <c r="E28" s="55">
        <f>'Ref. ACS-5-YR'!S1099</f>
        <v>3.7611341316193023E-2</v>
      </c>
      <c r="F28" s="16">
        <f>'Ref. ACS-5-YR'!AB1099</f>
        <v>773994</v>
      </c>
      <c r="G28" s="55">
        <f>'Ref. ACS-5-YR'!AC1099</f>
        <v>5.3999999999999999E-2</v>
      </c>
      <c r="H28" s="54"/>
      <c r="I28" s="54"/>
      <c r="J28" s="54"/>
      <c r="K28" s="54"/>
      <c r="L28" s="274"/>
    </row>
    <row r="29" spans="1:13" x14ac:dyDescent="0.3">
      <c r="A29" s="13" t="s">
        <v>1549</v>
      </c>
      <c r="B29" s="16">
        <f>'Ref. ACS-5-YR'!H1100</f>
        <v>954</v>
      </c>
      <c r="C29" s="55">
        <f>'Ref. ACS-5-YR'!I1100</f>
        <v>3.4332601576276676E-2</v>
      </c>
      <c r="D29" s="16">
        <f>'Ref. ACS-5-YR'!R1100</f>
        <v>9029</v>
      </c>
      <c r="E29" s="55">
        <f>'Ref. ACS-5-YR'!S1100</f>
        <v>3.682420307350974E-2</v>
      </c>
      <c r="F29" s="16">
        <f>'Ref. ACS-5-YR'!AB1100</f>
        <v>840296</v>
      </c>
      <c r="G29" s="55">
        <f>'Ref. ACS-5-YR'!AC1100</f>
        <v>5.8999999999999997E-2</v>
      </c>
      <c r="H29" s="54"/>
      <c r="I29" s="54"/>
      <c r="J29" s="54"/>
      <c r="K29" s="54"/>
      <c r="L29" s="274"/>
    </row>
    <row r="30" spans="1:13" x14ac:dyDescent="0.3">
      <c r="A30" s="13" t="s">
        <v>1550</v>
      </c>
      <c r="B30" s="16">
        <f>'Ref. ACS-5-YR'!H1101</f>
        <v>455</v>
      </c>
      <c r="C30" s="55">
        <f>'Ref. ACS-5-YR'!I1101</f>
        <v>1.6374563644869902E-2</v>
      </c>
      <c r="D30" s="16">
        <f>'Ref. ACS-5-YR'!R1101</f>
        <v>6480</v>
      </c>
      <c r="E30" s="55">
        <f>'Ref. ACS-5-YR'!S1101</f>
        <v>2.6428268459003555E-2</v>
      </c>
      <c r="F30" s="16">
        <f>'Ref. ACS-5-YR'!AB1101</f>
        <v>721132</v>
      </c>
      <c r="G30" s="55">
        <f>'Ref. ACS-5-YR'!AC1101</f>
        <v>5.0999999999999997E-2</v>
      </c>
      <c r="H30" s="54"/>
      <c r="I30" s="54"/>
      <c r="J30" s="54"/>
      <c r="K30" s="54"/>
      <c r="L30" s="274"/>
    </row>
    <row r="31" spans="1:13" x14ac:dyDescent="0.3">
      <c r="A31" s="13" t="s">
        <v>1551</v>
      </c>
      <c r="B31" s="16">
        <f>'Ref. ACS-5-YR'!H1102</f>
        <v>583</v>
      </c>
      <c r="C31" s="55">
        <f>'Ref. ACS-5-YR'!I1102</f>
        <v>2.0981034296613525E-2</v>
      </c>
      <c r="D31" s="16">
        <f>'Ref. ACS-5-YR'!R1102</f>
        <v>5638</v>
      </c>
      <c r="E31" s="55">
        <f>'Ref. ACS-5-YR'!S1102</f>
        <v>2.299422493392933E-2</v>
      </c>
      <c r="F31" s="16">
        <f>'Ref. ACS-5-YR'!AB1102</f>
        <v>705450</v>
      </c>
      <c r="G31" s="55">
        <f>'Ref. ACS-5-YR'!AC1102</f>
        <v>0.05</v>
      </c>
      <c r="H31" s="54"/>
      <c r="I31" s="54"/>
      <c r="J31" s="54"/>
      <c r="K31" s="54"/>
      <c r="L31" s="274"/>
    </row>
    <row r="32" spans="1:13" x14ac:dyDescent="0.3">
      <c r="A32" s="13" t="s">
        <v>1552</v>
      </c>
      <c r="B32" s="16">
        <f>'Ref. ACS-5-YR'!H1103</f>
        <v>680</v>
      </c>
      <c r="C32" s="55">
        <f>'Ref. ACS-5-YR'!I1103</f>
        <v>2.4471875337387986E-2</v>
      </c>
      <c r="D32" s="16">
        <f>'Ref. ACS-5-YR'!R1103</f>
        <v>8877</v>
      </c>
      <c r="E32" s="55">
        <f>'Ref. ACS-5-YR'!S1103</f>
        <v>3.620428072694052E-2</v>
      </c>
      <c r="F32" s="16">
        <f>'Ref. ACS-5-YR'!AB1103</f>
        <v>1083247</v>
      </c>
      <c r="G32" s="55">
        <f>'Ref. ACS-5-YR'!AC1103</f>
        <v>7.5999999999999998E-2</v>
      </c>
      <c r="H32" s="54"/>
      <c r="I32" s="54"/>
      <c r="J32" s="54"/>
      <c r="K32" s="54"/>
      <c r="L32" s="274"/>
    </row>
    <row r="33" spans="1:12" x14ac:dyDescent="0.3">
      <c r="A33" s="13" t="s">
        <v>1553</v>
      </c>
      <c r="B33" s="16">
        <f>'Ref. ACS-5-YR'!H1104</f>
        <v>355</v>
      </c>
      <c r="C33" s="55">
        <f>'Ref. ACS-5-YR'!I1104</f>
        <v>1.27757584481952E-2</v>
      </c>
      <c r="D33" s="16">
        <f>'Ref. ACS-5-YR'!R1104</f>
        <v>8074</v>
      </c>
      <c r="E33" s="55">
        <f>'Ref. ACS-5-YR'!S1104</f>
        <v>3.2929296224999183E-2</v>
      </c>
      <c r="F33" s="16">
        <f>'Ref. ACS-5-YR'!AB1104</f>
        <v>515666</v>
      </c>
      <c r="G33" s="55">
        <f>'Ref. ACS-5-YR'!AC1104</f>
        <v>3.5999999999999997E-2</v>
      </c>
      <c r="H33" s="54"/>
      <c r="I33" s="54"/>
      <c r="J33" s="54"/>
      <c r="K33" s="54"/>
      <c r="L33" s="274"/>
    </row>
    <row r="34" spans="1:12" x14ac:dyDescent="0.3">
      <c r="A34" s="13" t="s">
        <v>1554</v>
      </c>
      <c r="B34" s="16">
        <f>'Ref. ACS-5-YR'!H1105</f>
        <v>14</v>
      </c>
      <c r="C34" s="55">
        <f>'Ref. ACS-5-YR'!I1105</f>
        <v>5.0383272753445852E-4</v>
      </c>
      <c r="D34" s="16">
        <f>'Ref. ACS-5-YR'!R1105</f>
        <v>184</v>
      </c>
      <c r="E34" s="55">
        <f>'Ref. ACS-5-YR'!S1105</f>
        <v>7.5043231426800223E-4</v>
      </c>
      <c r="F34" s="16">
        <f>'Ref. ACS-5-YR'!AB1105</f>
        <v>15205</v>
      </c>
      <c r="G34" s="55">
        <f>'Ref. ACS-5-YR'!AC1105</f>
        <v>1E-3</v>
      </c>
      <c r="H34" s="54"/>
      <c r="I34" s="54"/>
      <c r="J34" s="54"/>
      <c r="K34" s="54"/>
      <c r="L34" s="274"/>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6"/>
    </row>
    <row r="49" spans="1:13" x14ac:dyDescent="0.3">
      <c r="A49" s="7" t="s">
        <v>172</v>
      </c>
      <c r="B49" s="16">
        <f>'Ref. ACS-5-YR'!B1095</f>
        <v>25449</v>
      </c>
      <c r="C49" s="55"/>
      <c r="D49" s="16">
        <f>'Ref. ACS-5-YR'!E1095</f>
        <v>25286</v>
      </c>
      <c r="E49" s="55"/>
      <c r="F49" s="16">
        <f>'Ref. ACS-5-YR'!H1095</f>
        <v>27787</v>
      </c>
      <c r="G49" s="55"/>
      <c r="H49" s="54"/>
      <c r="I49" s="54"/>
      <c r="J49" s="54"/>
      <c r="K49" s="54"/>
      <c r="L49" s="274"/>
    </row>
    <row r="50" spans="1:13" x14ac:dyDescent="0.3">
      <c r="A50" s="13" t="s">
        <v>1545</v>
      </c>
      <c r="B50" s="16">
        <f>'Ref. ACS-5-YR'!B1096</f>
        <v>20707</v>
      </c>
      <c r="C50" s="55">
        <f>'Ref. ACS-5-YR'!C1096</f>
        <v>0.81366654878384215</v>
      </c>
      <c r="D50" s="16">
        <f>'Ref. ACS-5-YR'!E1096</f>
        <v>20767</v>
      </c>
      <c r="E50" s="55">
        <f>'Ref. ACS-5-YR'!F1096</f>
        <v>0.82128450525982755</v>
      </c>
      <c r="F50" s="16">
        <f>'Ref. ACS-5-YR'!H1096</f>
        <v>22462</v>
      </c>
      <c r="G50" s="55">
        <f>'Ref. ACS-5-YR'!I1096</f>
        <v>0.80836362327707201</v>
      </c>
      <c r="H50" s="54"/>
      <c r="I50" s="54"/>
      <c r="J50" s="54"/>
      <c r="K50" s="54"/>
      <c r="L50" s="274"/>
      <c r="M50" s="42" t="str">
        <f>A35</f>
        <v>Source: U.S. Census Bureau, ACS 16-20 (5-year Estimates), Table B25024</v>
      </c>
    </row>
    <row r="51" spans="1:13" x14ac:dyDescent="0.3">
      <c r="A51" s="13" t="s">
        <v>1546</v>
      </c>
      <c r="B51" s="16">
        <f>'Ref. ACS-5-YR'!B1097</f>
        <v>860</v>
      </c>
      <c r="C51" s="55">
        <f>'Ref. ACS-5-YR'!C1097</f>
        <v>3.3793076348775986E-2</v>
      </c>
      <c r="D51" s="16">
        <f>'Ref. ACS-5-YR'!E1097</f>
        <v>864</v>
      </c>
      <c r="E51" s="55">
        <f>'Ref. ACS-5-YR'!F1097</f>
        <v>3.4169105433836909E-2</v>
      </c>
      <c r="F51" s="16">
        <f>'Ref. ACS-5-YR'!H1097</f>
        <v>914</v>
      </c>
      <c r="G51" s="55">
        <f>'Ref. ACS-5-YR'!I1097</f>
        <v>3.2893079497606795E-2</v>
      </c>
      <c r="H51" s="54"/>
      <c r="I51" s="54"/>
      <c r="J51" s="54"/>
      <c r="K51" s="54"/>
      <c r="L51" s="274"/>
    </row>
    <row r="52" spans="1:13" x14ac:dyDescent="0.3">
      <c r="A52" s="13" t="s">
        <v>1547</v>
      </c>
      <c r="B52" s="16">
        <f>'Ref. ACS-5-YR'!B1098</f>
        <v>718</v>
      </c>
      <c r="C52" s="55">
        <f>'Ref. ACS-5-YR'!C1098</f>
        <v>2.8213289323745529E-2</v>
      </c>
      <c r="D52" s="16">
        <f>'Ref. ACS-5-YR'!E1098</f>
        <v>499</v>
      </c>
      <c r="E52" s="55">
        <f>'Ref. ACS-5-YR'!F1098</f>
        <v>1.9734240291070158E-2</v>
      </c>
      <c r="F52" s="16">
        <f>'Ref. ACS-5-YR'!H1098</f>
        <v>677</v>
      </c>
      <c r="G52" s="55">
        <f>'Ref. ACS-5-YR'!I1098</f>
        <v>2.4363911181487747E-2</v>
      </c>
      <c r="H52" s="54"/>
      <c r="I52" s="54"/>
      <c r="J52" s="54"/>
      <c r="K52" s="54"/>
      <c r="L52" s="274"/>
    </row>
    <row r="53" spans="1:13" x14ac:dyDescent="0.3">
      <c r="A53" s="13" t="s">
        <v>1548</v>
      </c>
      <c r="B53" s="16">
        <f>'Ref. ACS-5-YR'!B1099</f>
        <v>842</v>
      </c>
      <c r="C53" s="55">
        <f>'Ref. ACS-5-YR'!C1099</f>
        <v>3.3085779401941136E-2</v>
      </c>
      <c r="D53" s="16">
        <f>'Ref. ACS-5-YR'!E1099</f>
        <v>617</v>
      </c>
      <c r="E53" s="55">
        <f>'Ref. ACS-5-YR'!F1099</f>
        <v>2.4400854227635847E-2</v>
      </c>
      <c r="F53" s="16">
        <f>'Ref. ACS-5-YR'!H1099</f>
        <v>693</v>
      </c>
      <c r="G53" s="55">
        <f>'Ref. ACS-5-YR'!I1099</f>
        <v>2.4939720012955698E-2</v>
      </c>
      <c r="H53" s="54"/>
      <c r="I53" s="54"/>
      <c r="J53" s="54"/>
      <c r="K53" s="54"/>
      <c r="L53" s="274"/>
    </row>
    <row r="54" spans="1:13" x14ac:dyDescent="0.3">
      <c r="A54" s="13" t="s">
        <v>1549</v>
      </c>
      <c r="B54" s="16">
        <f>'Ref. ACS-5-YR'!B1100</f>
        <v>744</v>
      </c>
      <c r="C54" s="55">
        <f>'Ref. ACS-5-YR'!C1100</f>
        <v>2.9234940469173642E-2</v>
      </c>
      <c r="D54" s="16">
        <f>'Ref. ACS-5-YR'!E1100</f>
        <v>912</v>
      </c>
      <c r="E54" s="55">
        <f>'Ref. ACS-5-YR'!F1100</f>
        <v>3.606738906905007E-2</v>
      </c>
      <c r="F54" s="16">
        <f>'Ref. ACS-5-YR'!H1100</f>
        <v>954</v>
      </c>
      <c r="G54" s="55">
        <f>'Ref. ACS-5-YR'!I1100</f>
        <v>3.4332601576276676E-2</v>
      </c>
      <c r="H54" s="54"/>
      <c r="I54" s="54"/>
      <c r="J54" s="54"/>
      <c r="K54" s="54"/>
      <c r="L54" s="274"/>
    </row>
    <row r="55" spans="1:13" x14ac:dyDescent="0.3">
      <c r="A55" s="13" t="s">
        <v>1550</v>
      </c>
      <c r="B55" s="16">
        <f>'Ref. ACS-5-YR'!B1101</f>
        <v>245</v>
      </c>
      <c r="C55" s="55">
        <f>'Ref. ACS-5-YR'!C1101</f>
        <v>9.6270973319187401E-3</v>
      </c>
      <c r="D55" s="16">
        <f>'Ref. ACS-5-YR'!E1101</f>
        <v>361</v>
      </c>
      <c r="E55" s="55">
        <f>'Ref. ACS-5-YR'!F1101</f>
        <v>1.4276674839832318E-2</v>
      </c>
      <c r="F55" s="16">
        <f>'Ref. ACS-5-YR'!H1101</f>
        <v>455</v>
      </c>
      <c r="G55" s="55">
        <f>'Ref. ACS-5-YR'!I1101</f>
        <v>1.6374563644869902E-2</v>
      </c>
      <c r="H55" s="54"/>
      <c r="I55" s="54"/>
      <c r="J55" s="54"/>
      <c r="K55" s="54"/>
      <c r="L55" s="274"/>
    </row>
    <row r="56" spans="1:13" x14ac:dyDescent="0.3">
      <c r="A56" s="13" t="s">
        <v>1551</v>
      </c>
      <c r="B56" s="16">
        <f>'Ref. ACS-5-YR'!B1102</f>
        <v>346</v>
      </c>
      <c r="C56" s="55">
        <f>'Ref. ACS-5-YR'!C1102</f>
        <v>1.359581908915871E-2</v>
      </c>
      <c r="D56" s="16">
        <f>'Ref. ACS-5-YR'!E1102</f>
        <v>286</v>
      </c>
      <c r="E56" s="55">
        <f>'Ref. ACS-5-YR'!F1102</f>
        <v>1.1310606659811753E-2</v>
      </c>
      <c r="F56" s="16">
        <f>'Ref. ACS-5-YR'!H1102</f>
        <v>583</v>
      </c>
      <c r="G56" s="55">
        <f>'Ref. ACS-5-YR'!I1102</f>
        <v>2.0981034296613525E-2</v>
      </c>
      <c r="H56" s="54"/>
      <c r="I56" s="54"/>
      <c r="J56" s="54"/>
      <c r="K56" s="54"/>
      <c r="L56" s="274"/>
    </row>
    <row r="57" spans="1:13" x14ac:dyDescent="0.3">
      <c r="A57" s="13" t="s">
        <v>1552</v>
      </c>
      <c r="B57" s="16">
        <f>'Ref. ACS-5-YR'!B1103</f>
        <v>529</v>
      </c>
      <c r="C57" s="55">
        <f>'Ref. ACS-5-YR'!C1103</f>
        <v>2.0786671381979645E-2</v>
      </c>
      <c r="D57" s="16">
        <f>'Ref. ACS-5-YR'!E1103</f>
        <v>400</v>
      </c>
      <c r="E57" s="55">
        <f>'Ref. ACS-5-YR'!F1103</f>
        <v>1.5819030293443011E-2</v>
      </c>
      <c r="F57" s="16">
        <f>'Ref. ACS-5-YR'!H1103</f>
        <v>680</v>
      </c>
      <c r="G57" s="55">
        <f>'Ref. ACS-5-YR'!I1103</f>
        <v>2.4471875337387986E-2</v>
      </c>
      <c r="H57" s="54"/>
      <c r="I57" s="54"/>
      <c r="J57" s="54"/>
      <c r="K57" s="54"/>
      <c r="L57" s="274"/>
      <c r="M57" s="61" t="s">
        <v>1557</v>
      </c>
    </row>
    <row r="58" spans="1:13" x14ac:dyDescent="0.3">
      <c r="A58" s="13" t="s">
        <v>1553</v>
      </c>
      <c r="B58" s="16">
        <f>'Ref. ACS-5-YR'!B1104</f>
        <v>458</v>
      </c>
      <c r="C58" s="55">
        <f>'Ref. ACS-5-YR'!C1104</f>
        <v>1.7996777869464419E-2</v>
      </c>
      <c r="D58" s="16">
        <f>'Ref. ACS-5-YR'!E1104</f>
        <v>580</v>
      </c>
      <c r="E58" s="55">
        <f>'Ref. ACS-5-YR'!F1104</f>
        <v>2.2937593925492366E-2</v>
      </c>
      <c r="F58" s="16">
        <f>'Ref. ACS-5-YR'!H1104</f>
        <v>355</v>
      </c>
      <c r="G58" s="55">
        <f>'Ref. ACS-5-YR'!I1104</f>
        <v>1.27757584481952E-2</v>
      </c>
      <c r="H58" s="54"/>
      <c r="I58" s="54"/>
      <c r="J58" s="54"/>
      <c r="K58" s="54"/>
      <c r="L58" s="274"/>
    </row>
    <row r="59" spans="1:13" x14ac:dyDescent="0.3">
      <c r="A59" s="13" t="s">
        <v>1554</v>
      </c>
      <c r="B59" s="16">
        <f>'Ref. ACS-5-YR'!B1105</f>
        <v>0</v>
      </c>
      <c r="C59" s="55">
        <f>'Ref. ACS-5-YR'!C1105</f>
        <v>0</v>
      </c>
      <c r="D59" s="16">
        <f>'Ref. ACS-5-YR'!E1105</f>
        <v>0</v>
      </c>
      <c r="E59" s="55">
        <f>'Ref. ACS-5-YR'!F1105</f>
        <v>0</v>
      </c>
      <c r="F59" s="16">
        <f>'Ref. ACS-5-YR'!H1105</f>
        <v>14</v>
      </c>
      <c r="G59" s="55">
        <f>'Ref. ACS-5-YR'!I1105</f>
        <v>5.0383272753445852E-4</v>
      </c>
      <c r="H59" s="54"/>
      <c r="I59" s="54"/>
      <c r="J59" s="54"/>
      <c r="K59" s="54"/>
      <c r="L59" s="274"/>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3"/>
    </row>
    <row r="65" spans="1:13" x14ac:dyDescent="0.3">
      <c r="A65" s="13" t="s">
        <v>172</v>
      </c>
      <c r="B65" s="16">
        <f>'Ref. ACS-5-YR'!B1135</f>
        <v>25449</v>
      </c>
      <c r="C65" s="55"/>
      <c r="D65" s="16">
        <f>'Ref. ACS-5-YR'!E1135</f>
        <v>25286</v>
      </c>
      <c r="E65" s="55"/>
      <c r="F65" s="16">
        <f>'Ref. ACS-5-YR'!H1135</f>
        <v>27787</v>
      </c>
      <c r="G65" s="55"/>
      <c r="H65" s="54"/>
      <c r="I65" s="54"/>
      <c r="J65" s="54"/>
      <c r="K65" s="54"/>
      <c r="L65" s="274"/>
    </row>
    <row r="66" spans="1:13" x14ac:dyDescent="0.3">
      <c r="A66" s="13" t="s">
        <v>1561</v>
      </c>
      <c r="B66" s="16">
        <f>'Ref. ACS-5-YR'!B1136</f>
        <v>165</v>
      </c>
      <c r="C66" s="55">
        <f>'Ref. ACS-5-YR'!C1136</f>
        <v>6.4835553459860898E-3</v>
      </c>
      <c r="D66" s="16">
        <f>'Ref. ACS-5-YR'!E1136</f>
        <v>273</v>
      </c>
      <c r="E66" s="55">
        <f>'Ref. ACS-5-YR'!F1136</f>
        <v>1.0796488175274855E-2</v>
      </c>
      <c r="F66" s="16">
        <f>'Ref. ACS-5-YR'!H1136</f>
        <v>422</v>
      </c>
      <c r="G66" s="55">
        <f>'Ref. ACS-5-YR'!I1136</f>
        <v>1.5186957929967252E-2</v>
      </c>
      <c r="H66" s="54"/>
      <c r="I66" s="54"/>
      <c r="J66" s="54"/>
      <c r="K66" s="54"/>
      <c r="L66" s="274"/>
    </row>
    <row r="67" spans="1:13" x14ac:dyDescent="0.3">
      <c r="A67" s="13" t="s">
        <v>1562</v>
      </c>
      <c r="B67" s="16">
        <f>'Ref. ACS-5-YR'!B1137</f>
        <v>1111</v>
      </c>
      <c r="C67" s="55">
        <f>'Ref. ACS-5-YR'!C1137</f>
        <v>4.3655939329639674E-2</v>
      </c>
      <c r="D67" s="16">
        <f>'Ref. ACS-5-YR'!E1137</f>
        <v>1243</v>
      </c>
      <c r="E67" s="55">
        <f>'Ref. ACS-5-YR'!F1137</f>
        <v>4.9157636636874162E-2</v>
      </c>
      <c r="F67" s="16">
        <f>'Ref. ACS-5-YR'!H1137</f>
        <v>1551</v>
      </c>
      <c r="G67" s="55">
        <f>'Ref. ACS-5-YR'!I1137</f>
        <v>5.5817468600424656E-2</v>
      </c>
      <c r="H67" s="54"/>
      <c r="I67" s="54"/>
      <c r="J67" s="54"/>
      <c r="K67" s="54"/>
      <c r="L67" s="274"/>
    </row>
    <row r="68" spans="1:13" x14ac:dyDescent="0.3">
      <c r="A68" s="13" t="s">
        <v>1563</v>
      </c>
      <c r="B68" s="16">
        <f>'Ref. ACS-5-YR'!B1138</f>
        <v>3648</v>
      </c>
      <c r="C68" s="55">
        <f>'Ref. ACS-5-YR'!C1138</f>
        <v>0.14334551455852881</v>
      </c>
      <c r="D68" s="16">
        <f>'Ref. ACS-5-YR'!E1138</f>
        <v>3813</v>
      </c>
      <c r="E68" s="55">
        <f>'Ref. ACS-5-YR'!F1138</f>
        <v>0.15079490627224551</v>
      </c>
      <c r="F68" s="16">
        <f>'Ref. ACS-5-YR'!H1138</f>
        <v>4031</v>
      </c>
      <c r="G68" s="55">
        <f>'Ref. ACS-5-YR'!I1138</f>
        <v>0.14506783747795732</v>
      </c>
      <c r="H68" s="54"/>
      <c r="I68" s="54"/>
      <c r="J68" s="54"/>
      <c r="K68" s="54"/>
      <c r="L68" s="274"/>
    </row>
    <row r="69" spans="1:13" x14ac:dyDescent="0.3">
      <c r="A69" s="13" t="s">
        <v>1564</v>
      </c>
      <c r="B69" s="16">
        <f>'Ref. ACS-5-YR'!B1139</f>
        <v>9101</v>
      </c>
      <c r="C69" s="55">
        <f>'Ref. ACS-5-YR'!C1139</f>
        <v>0.35761719517466306</v>
      </c>
      <c r="D69" s="16">
        <f>'Ref. ACS-5-YR'!E1139</f>
        <v>8742</v>
      </c>
      <c r="E69" s="55">
        <f>'Ref. ACS-5-YR'!F1139</f>
        <v>0.34572490706319703</v>
      </c>
      <c r="F69" s="16">
        <f>'Ref. ACS-5-YR'!H1139</f>
        <v>10123</v>
      </c>
      <c r="G69" s="55">
        <f>'Ref. ACS-5-YR'!I1139</f>
        <v>0.3643070500593803</v>
      </c>
      <c r="H69" s="54"/>
      <c r="I69" s="54"/>
      <c r="J69" s="54"/>
      <c r="K69" s="54"/>
      <c r="L69" s="274"/>
    </row>
    <row r="70" spans="1:13" x14ac:dyDescent="0.3">
      <c r="A70" s="13" t="s">
        <v>1565</v>
      </c>
      <c r="B70" s="16">
        <f>'Ref. ACS-5-YR'!B1140</f>
        <v>8674</v>
      </c>
      <c r="C70" s="55">
        <f>'Ref. ACS-5-YR'!C1140</f>
        <v>0.34083853982474754</v>
      </c>
      <c r="D70" s="16">
        <f>'Ref. ACS-5-YR'!E1140</f>
        <v>7968</v>
      </c>
      <c r="E70" s="55">
        <f>'Ref. ACS-5-YR'!F1140</f>
        <v>0.3151150834453848</v>
      </c>
      <c r="F70" s="16">
        <f>'Ref. ACS-5-YR'!H1140</f>
        <v>9089</v>
      </c>
      <c r="G70" s="55">
        <f>'Ref. ACS-5-YR'!I1140</f>
        <v>0.32709540432576384</v>
      </c>
      <c r="H70" s="54"/>
      <c r="I70" s="54"/>
      <c r="J70" s="54"/>
      <c r="K70" s="54"/>
      <c r="L70" s="274"/>
    </row>
    <row r="71" spans="1:13" x14ac:dyDescent="0.3">
      <c r="A71" s="13" t="s">
        <v>1566</v>
      </c>
      <c r="B71" s="16">
        <f>'Ref. ACS-5-YR'!B1141</f>
        <v>2750</v>
      </c>
      <c r="C71" s="55">
        <f>'Ref. ACS-5-YR'!C1141</f>
        <v>0.10805925576643483</v>
      </c>
      <c r="D71" s="16">
        <f>'Ref. ACS-5-YR'!E1141</f>
        <v>3247</v>
      </c>
      <c r="E71" s="55">
        <f>'Ref. ACS-5-YR'!F1141</f>
        <v>0.12841097840702365</v>
      </c>
      <c r="F71" s="16">
        <f>'Ref. ACS-5-YR'!H1141</f>
        <v>2571</v>
      </c>
      <c r="G71" s="55">
        <f>'Ref. ACS-5-YR'!I1141</f>
        <v>9.2525281606506637E-2</v>
      </c>
      <c r="H71" s="54"/>
      <c r="I71" s="54"/>
      <c r="J71" s="54"/>
      <c r="K71" s="54"/>
      <c r="L71" s="274"/>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Tracy</v>
      </c>
      <c r="C76" s="60" t="s">
        <v>177</v>
      </c>
      <c r="D76" s="60" t="str">
        <f>B4</f>
        <v>San Joaquin County</v>
      </c>
      <c r="E76" s="60" t="s">
        <v>177</v>
      </c>
      <c r="F76" s="60" t="s">
        <v>171</v>
      </c>
      <c r="G76" s="60" t="s">
        <v>177</v>
      </c>
      <c r="H76" s="82"/>
      <c r="I76" s="58"/>
      <c r="J76" s="58"/>
      <c r="K76" s="58"/>
      <c r="L76" s="275"/>
    </row>
    <row r="77" spans="1:13" x14ac:dyDescent="0.3">
      <c r="A77" s="13" t="s">
        <v>178</v>
      </c>
      <c r="B77" s="16">
        <f>'Ref. ACS-5-YR'!H1551</f>
        <v>27007</v>
      </c>
      <c r="C77" s="55"/>
      <c r="D77" s="16">
        <f>'Ref. ACS-5-YR'!R1551</f>
        <v>231092</v>
      </c>
      <c r="E77" s="55"/>
      <c r="F77" s="16">
        <f>'Ref. ACS-5-YR'!AB1551</f>
        <v>13103114</v>
      </c>
      <c r="G77" s="55"/>
      <c r="H77" s="54"/>
      <c r="I77" s="54"/>
      <c r="J77" s="54"/>
      <c r="K77" s="54"/>
      <c r="L77" s="274"/>
    </row>
    <row r="78" spans="1:13" x14ac:dyDescent="0.3">
      <c r="A78" s="13" t="s">
        <v>1570</v>
      </c>
      <c r="B78" s="16">
        <f>'Ref. ACS-5-YR'!H1553+'Ref. ACS-5-YR'!H1564</f>
        <v>950</v>
      </c>
      <c r="C78" s="55">
        <f>'Ref. ACS-5-YR'!I1553+'Ref. ACS-5-YR'!I1564</f>
        <v>3.5176065464509201E-2</v>
      </c>
      <c r="D78" s="16">
        <f>'Ref. ACS-5-YR'!R1553+'Ref. ACS-5-YR'!R1564</f>
        <v>7111</v>
      </c>
      <c r="E78" s="55">
        <f>'Ref. ACS-5-YR'!I1553+'Ref. ACS-5-YR'!I1564</f>
        <v>3.5176065464509201E-2</v>
      </c>
      <c r="F78" s="16">
        <f>'Ref. ACS-5-YR'!AB1553+'Ref. ACS-5-YR'!AB1564</f>
        <v>294667</v>
      </c>
      <c r="G78" s="55">
        <f>'Ref. ACS-5-YR'!AC1553+'Ref. ACS-5-YR'!AC1564</f>
        <v>2.1999999999999999E-2</v>
      </c>
      <c r="H78" s="54"/>
      <c r="I78" s="54"/>
      <c r="J78" s="54"/>
      <c r="K78" s="54"/>
      <c r="L78" s="274"/>
    </row>
    <row r="79" spans="1:13" x14ac:dyDescent="0.3">
      <c r="A79" s="13" t="s">
        <v>1571</v>
      </c>
      <c r="B79" s="16">
        <f>'Ref. ACS-5-YR'!H1554+'Ref. ACS-5-YR'!H1565</f>
        <v>293</v>
      </c>
      <c r="C79" s="55">
        <f>'Ref. ACS-5-YR'!I1554+'Ref. ACS-5-YR'!I1565</f>
        <v>1.0849039138001258E-2</v>
      </c>
      <c r="D79" s="16">
        <f>'Ref. ACS-5-YR'!R1554+'Ref. ACS-5-YR'!R1565</f>
        <v>4705</v>
      </c>
      <c r="E79" s="55">
        <f>'Ref. ACS-5-YR'!I1554+'Ref. ACS-5-YR'!I1565</f>
        <v>1.0849039138001258E-2</v>
      </c>
      <c r="F79" s="16">
        <f>'Ref. ACS-5-YR'!AB1554+'Ref. ACS-5-YR'!AB1565</f>
        <v>234646</v>
      </c>
      <c r="G79" s="55">
        <f>'Ref. ACS-5-YR'!AC1554+'Ref. ACS-5-YR'!AC1565</f>
        <v>1.7999999999999999E-2</v>
      </c>
      <c r="H79" s="54"/>
      <c r="I79" s="54"/>
      <c r="J79" s="54"/>
      <c r="K79" s="54"/>
      <c r="L79" s="274"/>
    </row>
    <row r="80" spans="1:13" x14ac:dyDescent="0.3">
      <c r="A80" s="13" t="s">
        <v>1572</v>
      </c>
      <c r="B80" s="16">
        <f>'Ref. ACS-5-YR'!H1555+'Ref. ACS-5-YR'!H1566</f>
        <v>7653</v>
      </c>
      <c r="C80" s="55">
        <f>'Ref. ACS-5-YR'!I1555+'Ref. ACS-5-YR'!I1566</f>
        <v>0.28337097789461996</v>
      </c>
      <c r="D80" s="16">
        <f>'Ref. ACS-5-YR'!R1555+'Ref. ACS-5-YR'!R1566</f>
        <v>43891</v>
      </c>
      <c r="E80" s="55">
        <f>'Ref. ACS-5-YR'!I1555+'Ref. ACS-5-YR'!I1566</f>
        <v>0.28337097789461996</v>
      </c>
      <c r="F80" s="16">
        <f>'Ref. ACS-5-YR'!AB1555+'Ref. ACS-5-YR'!AB1566</f>
        <v>1432955</v>
      </c>
      <c r="G80" s="55">
        <f>'Ref. ACS-5-YR'!AC1555+'Ref. ACS-5-YR'!AC1566</f>
        <v>0.10999999999999999</v>
      </c>
      <c r="H80" s="54"/>
      <c r="I80" s="54"/>
      <c r="J80" s="54"/>
      <c r="K80" s="54"/>
      <c r="L80" s="274"/>
    </row>
    <row r="81" spans="1:13" x14ac:dyDescent="0.3">
      <c r="A81" s="13" t="s">
        <v>1573</v>
      </c>
      <c r="B81" s="16">
        <f>'Ref. ACS-5-YR'!H1556+'Ref. ACS-5-YR'!H1567</f>
        <v>7327</v>
      </c>
      <c r="C81" s="55">
        <f>'Ref. ACS-5-YR'!I1556+'Ref. ACS-5-YR'!I1567</f>
        <v>0.2713000333246936</v>
      </c>
      <c r="D81" s="16">
        <f>'Ref. ACS-5-YR'!R1556+'Ref. ACS-5-YR'!R1567</f>
        <v>33212</v>
      </c>
      <c r="E81" s="55">
        <f>'Ref. ACS-5-YR'!I1556+'Ref. ACS-5-YR'!I1567</f>
        <v>0.2713000333246936</v>
      </c>
      <c r="F81" s="16">
        <f>'Ref. ACS-5-YR'!AB1556+'Ref. ACS-5-YR'!AB1567</f>
        <v>1448367</v>
      </c>
      <c r="G81" s="55">
        <f>'Ref. ACS-5-YR'!AC1556+'Ref. ACS-5-YR'!AC1567</f>
        <v>0.111</v>
      </c>
      <c r="H81" s="54"/>
      <c r="I81" s="54"/>
      <c r="J81" s="54"/>
      <c r="K81" s="54"/>
      <c r="L81" s="274"/>
    </row>
    <row r="82" spans="1:13" x14ac:dyDescent="0.3">
      <c r="A82" s="13" t="s">
        <v>1574</v>
      </c>
      <c r="B82" s="16">
        <f>'Ref. ACS-5-YR'!H1557+'Ref. ACS-5-YR'!H1568</f>
        <v>4474</v>
      </c>
      <c r="C82" s="55">
        <f>'Ref. ACS-5-YR'!I1557+'Ref. ACS-5-YR'!I1568</f>
        <v>0.16566075461917282</v>
      </c>
      <c r="D82" s="16">
        <f>'Ref. ACS-5-YR'!R1557+'Ref. ACS-5-YR'!R1568</f>
        <v>34723</v>
      </c>
      <c r="E82" s="55">
        <f>'Ref. ACS-5-YR'!I1557+'Ref. ACS-5-YR'!I1568</f>
        <v>0.16566075461917282</v>
      </c>
      <c r="F82" s="16">
        <f>'Ref. ACS-5-YR'!AB1557+'Ref. ACS-5-YR'!AB1568</f>
        <v>1967306</v>
      </c>
      <c r="G82" s="55">
        <f>'Ref. ACS-5-YR'!AC1557+'Ref. ACS-5-YR'!AC1568</f>
        <v>0.15100000000000002</v>
      </c>
      <c r="H82" s="54"/>
      <c r="I82" s="54"/>
      <c r="J82" s="54"/>
      <c r="K82" s="54"/>
      <c r="L82" s="274"/>
    </row>
    <row r="83" spans="1:13" x14ac:dyDescent="0.3">
      <c r="A83" s="13" t="s">
        <v>1575</v>
      </c>
      <c r="B83" s="16">
        <f>'Ref. ACS-5-YR'!H1558+'Ref. ACS-5-YR'!H1569</f>
        <v>2139</v>
      </c>
      <c r="C83" s="55">
        <f>'Ref. ACS-5-YR'!I1558+'Ref. ACS-5-YR'!I1569</f>
        <v>7.9201688451142296E-2</v>
      </c>
      <c r="D83" s="16">
        <f>'Ref. ACS-5-YR'!R1558+'Ref. ACS-5-YR'!R1569</f>
        <v>35122</v>
      </c>
      <c r="E83" s="55">
        <f>'Ref. ACS-5-YR'!I1558+'Ref. ACS-5-YR'!I1569</f>
        <v>7.9201688451142296E-2</v>
      </c>
      <c r="F83" s="16">
        <f>'Ref. ACS-5-YR'!AB1558+'Ref. ACS-5-YR'!AB1569</f>
        <v>2290081</v>
      </c>
      <c r="G83" s="55">
        <f>'Ref. ACS-5-YR'!AC1558+'Ref. ACS-5-YR'!AC1569</f>
        <v>0.17499999999999999</v>
      </c>
      <c r="H83" s="54"/>
      <c r="I83" s="54"/>
      <c r="J83" s="54"/>
      <c r="K83" s="54"/>
      <c r="L83" s="274"/>
    </row>
    <row r="84" spans="1:13" x14ac:dyDescent="0.3">
      <c r="A84" s="13" t="s">
        <v>1576</v>
      </c>
      <c r="B84" s="16">
        <f>'Ref. ACS-5-YR'!H1559+'Ref. ACS-5-YR'!H1570</f>
        <v>1019</v>
      </c>
      <c r="C84" s="55">
        <f>'Ref. ACS-5-YR'!I1559+'Ref. ACS-5-YR'!I1570</f>
        <v>3.7730958640352502E-2</v>
      </c>
      <c r="D84" s="16">
        <f>'Ref. ACS-5-YR'!R1559+'Ref. ACS-5-YR'!R1570</f>
        <v>21981</v>
      </c>
      <c r="E84" s="55">
        <f>'Ref. ACS-5-YR'!I1559+'Ref. ACS-5-YR'!I1570</f>
        <v>3.7730958640352502E-2</v>
      </c>
      <c r="F84" s="16">
        <f>'Ref. ACS-5-YR'!AB1559+'Ref. ACS-5-YR'!AB1570</f>
        <v>1740922</v>
      </c>
      <c r="G84" s="55">
        <f>'Ref. ACS-5-YR'!AC1559+'Ref. ACS-5-YR'!AC1570</f>
        <v>0.13300000000000001</v>
      </c>
      <c r="H84" s="54"/>
      <c r="I84" s="54"/>
      <c r="J84" s="54"/>
      <c r="K84" s="54"/>
      <c r="L84" s="274"/>
    </row>
    <row r="85" spans="1:13" x14ac:dyDescent="0.3">
      <c r="A85" s="13" t="s">
        <v>1577</v>
      </c>
      <c r="B85" s="16">
        <f>'Ref. ACS-5-YR'!H1560+'Ref. ACS-5-YR'!H1571</f>
        <v>1403</v>
      </c>
      <c r="C85" s="55">
        <f>'Ref. ACS-5-YR'!I1560+'Ref. ACS-5-YR'!I1571</f>
        <v>5.1949494575480426E-2</v>
      </c>
      <c r="D85" s="16">
        <f>'Ref. ACS-5-YR'!R1560+'Ref. ACS-5-YR'!R1571</f>
        <v>22676</v>
      </c>
      <c r="E85" s="55">
        <f>'Ref. ACS-5-YR'!I1560+'Ref. ACS-5-YR'!I1571</f>
        <v>5.1949494575480426E-2</v>
      </c>
      <c r="F85" s="16">
        <f>'Ref. ACS-5-YR'!AB1560+'Ref. ACS-5-YR'!AB1571</f>
        <v>1767353</v>
      </c>
      <c r="G85" s="55">
        <f>'Ref. ACS-5-YR'!AC1560+'Ref. ACS-5-YR'!AC1571</f>
        <v>0.13500000000000001</v>
      </c>
      <c r="H85" s="54"/>
      <c r="I85" s="54"/>
      <c r="J85" s="54"/>
      <c r="K85" s="54"/>
      <c r="L85" s="274"/>
    </row>
    <row r="86" spans="1:13" x14ac:dyDescent="0.3">
      <c r="A86" s="13" t="s">
        <v>1578</v>
      </c>
      <c r="B86" s="16">
        <f>'Ref. ACS-5-YR'!H1561+'Ref. ACS-5-YR'!H1572</f>
        <v>772</v>
      </c>
      <c r="C86" s="55">
        <f>'Ref. ACS-5-YR'!I1561+'Ref. ACS-5-YR'!I1572</f>
        <v>2.8585181619580111E-2</v>
      </c>
      <c r="D86" s="16">
        <f>'Ref. ACS-5-YR'!R1561+'Ref. ACS-5-YR'!R1572</f>
        <v>12279</v>
      </c>
      <c r="E86" s="55">
        <f>'Ref. ACS-5-YR'!I1561+'Ref. ACS-5-YR'!I1572</f>
        <v>2.8585181619580111E-2</v>
      </c>
      <c r="F86" s="16">
        <f>'Ref. ACS-5-YR'!AB1561+'Ref. ACS-5-YR'!AB1572</f>
        <v>763029</v>
      </c>
      <c r="G86" s="55">
        <f>'Ref. ACS-5-YR'!AC1561+'Ref. ACS-5-YR'!AC1572</f>
        <v>5.8000000000000003E-2</v>
      </c>
      <c r="H86" s="54"/>
      <c r="I86" s="54"/>
      <c r="J86" s="54"/>
      <c r="K86" s="54"/>
      <c r="L86" s="274"/>
    </row>
    <row r="87" spans="1:13" x14ac:dyDescent="0.3">
      <c r="A87" s="13" t="s">
        <v>1579</v>
      </c>
      <c r="B87" s="16">
        <f>'Ref. ACS-5-YR'!H1562+'Ref. ACS-5-YR'!H1573</f>
        <v>977</v>
      </c>
      <c r="C87" s="55">
        <f>'Ref. ACS-5-YR'!I1562+'Ref. ACS-5-YR'!I1573</f>
        <v>3.6175806272447882E-2</v>
      </c>
      <c r="D87" s="16">
        <f>'Ref. ACS-5-YR'!R1562+'Ref. ACS-5-YR'!R1573</f>
        <v>15392</v>
      </c>
      <c r="E87" s="55">
        <f>'Ref. ACS-5-YR'!I1562+'Ref. ACS-5-YR'!I1573</f>
        <v>3.6175806272447882E-2</v>
      </c>
      <c r="F87" s="16">
        <f>'Ref. ACS-5-YR'!AB1562+'Ref. ACS-5-YR'!AB1573</f>
        <v>1163788</v>
      </c>
      <c r="G87" s="55">
        <f>'Ref. ACS-5-YR'!AC1562+'Ref. ACS-5-YR'!AC1573</f>
        <v>8.8999999999999996E-2</v>
      </c>
      <c r="H87" s="54"/>
      <c r="I87" s="54"/>
      <c r="J87" s="54"/>
      <c r="K87" s="54"/>
      <c r="L87" s="274"/>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Tracy</v>
      </c>
      <c r="C92" s="60" t="s">
        <v>177</v>
      </c>
      <c r="D92" s="60" t="str">
        <f>B4</f>
        <v>San Joaquin County</v>
      </c>
      <c r="E92" s="60" t="s">
        <v>177</v>
      </c>
      <c r="F92" s="60" t="s">
        <v>171</v>
      </c>
      <c r="G92" s="60" t="s">
        <v>177</v>
      </c>
    </row>
    <row r="93" spans="1:13" x14ac:dyDescent="0.3">
      <c r="A93" s="13" t="s">
        <v>172</v>
      </c>
      <c r="B93" s="16">
        <f>'Ref. ACS-5-YR'!H1551</f>
        <v>27007</v>
      </c>
      <c r="C93" s="55"/>
      <c r="D93" s="16">
        <f>'Ref. ACS-5-YR'!R1551</f>
        <v>231092</v>
      </c>
      <c r="E93" s="55"/>
      <c r="F93" s="16">
        <f>'Ref. ACS-5-YR'!AB1551</f>
        <v>13103114</v>
      </c>
      <c r="G93" s="55"/>
    </row>
    <row r="94" spans="1:13" x14ac:dyDescent="0.3">
      <c r="A94" s="13" t="s">
        <v>1394</v>
      </c>
      <c r="B94" s="16">
        <f>'Ref. ACS-5-YR'!H1552</f>
        <v>16684</v>
      </c>
      <c r="C94" s="55">
        <f>'Ref. ACS-5-YR'!I1552</f>
        <v>0.61776576443144371</v>
      </c>
      <c r="D94" s="16">
        <f>'Ref. ACS-5-YR'!R1552</f>
        <v>133381</v>
      </c>
      <c r="E94" s="55">
        <f>'Ref. ACS-5-YR'!S1552</f>
        <v>0.57717705502570404</v>
      </c>
      <c r="F94" s="16">
        <f>'Ref. ACS-5-YR'!AB1552</f>
        <v>7241318</v>
      </c>
      <c r="G94" s="55">
        <f>'Ref. ACS-5-YR'!AC1552</f>
        <v>0.55300000000000005</v>
      </c>
    </row>
    <row r="95" spans="1:13" x14ac:dyDescent="0.3">
      <c r="A95" s="186" t="s">
        <v>1570</v>
      </c>
      <c r="B95" s="16">
        <f>'Ref. ACS-5-YR'!H1553</f>
        <v>404</v>
      </c>
      <c r="C95" s="55">
        <f>'Ref. ACS-5-YR'!I1553</f>
        <v>1.4959084681749175E-2</v>
      </c>
      <c r="D95" s="16">
        <f>'Ref. ACS-5-YR'!R1553</f>
        <v>5315</v>
      </c>
      <c r="E95" s="55">
        <f>'Ref. ACS-5-YR'!S1553</f>
        <v>2.2999498035414467E-2</v>
      </c>
      <c r="F95" s="16">
        <f>'Ref. ACS-5-YR'!AB1553</f>
        <v>160558</v>
      </c>
      <c r="G95" s="55">
        <f>'Ref. ACS-5-YR'!AC1553</f>
        <v>1.2E-2</v>
      </c>
    </row>
    <row r="96" spans="1:13" x14ac:dyDescent="0.3">
      <c r="A96" s="186" t="s">
        <v>1571</v>
      </c>
      <c r="B96" s="16">
        <f>'Ref. ACS-5-YR'!H1554</f>
        <v>100</v>
      </c>
      <c r="C96" s="55">
        <f>'Ref. ACS-5-YR'!I1554</f>
        <v>3.7027437331062316E-3</v>
      </c>
      <c r="D96" s="16">
        <f>'Ref. ACS-5-YR'!R1554</f>
        <v>3127</v>
      </c>
      <c r="E96" s="55">
        <f>'Ref. ACS-5-YR'!S1554</f>
        <v>1.3531407404843094E-2</v>
      </c>
      <c r="F96" s="16">
        <f>'Ref. ACS-5-YR'!AB1554</f>
        <v>112342</v>
      </c>
      <c r="G96" s="55">
        <f>'Ref. ACS-5-YR'!AC1554</f>
        <v>8.9999999999999993E-3</v>
      </c>
    </row>
    <row r="97" spans="1:7" x14ac:dyDescent="0.3">
      <c r="A97" s="186" t="s">
        <v>1572</v>
      </c>
      <c r="B97" s="16">
        <f>'Ref. ACS-5-YR'!H1555</f>
        <v>5631</v>
      </c>
      <c r="C97" s="55">
        <f>'Ref. ACS-5-YR'!I1555</f>
        <v>0.20850149961121192</v>
      </c>
      <c r="D97" s="16">
        <f>'Ref. ACS-5-YR'!R1555</f>
        <v>31320</v>
      </c>
      <c r="E97" s="55">
        <f>'Ref. ACS-5-YR'!S1555</f>
        <v>0.13553043809391929</v>
      </c>
      <c r="F97" s="16">
        <f>'Ref. ACS-5-YR'!AB1555</f>
        <v>924495</v>
      </c>
      <c r="G97" s="55">
        <f>'Ref. ACS-5-YR'!AC1555</f>
        <v>7.0999999999999994E-2</v>
      </c>
    </row>
    <row r="98" spans="1:7" x14ac:dyDescent="0.3">
      <c r="A98" s="186" t="s">
        <v>1573</v>
      </c>
      <c r="B98" s="16">
        <f>'Ref. ACS-5-YR'!H1556</f>
        <v>5051</v>
      </c>
      <c r="C98" s="55">
        <f>'Ref. ACS-5-YR'!I1556</f>
        <v>0.18702558595919577</v>
      </c>
      <c r="D98" s="16">
        <f>'Ref. ACS-5-YR'!R1556</f>
        <v>21185</v>
      </c>
      <c r="E98" s="55">
        <f>'Ref. ACS-5-YR'!S1556</f>
        <v>9.1673446073425299E-2</v>
      </c>
      <c r="F98" s="16">
        <f>'Ref. ACS-5-YR'!AB1556</f>
        <v>811147</v>
      </c>
      <c r="G98" s="55">
        <f>'Ref. ACS-5-YR'!AC1556</f>
        <v>6.2E-2</v>
      </c>
    </row>
    <row r="99" spans="1:7" x14ac:dyDescent="0.3">
      <c r="A99" s="186" t="s">
        <v>1574</v>
      </c>
      <c r="B99" s="16">
        <f>'Ref. ACS-5-YR'!H1557</f>
        <v>2490</v>
      </c>
      <c r="C99" s="55">
        <f>'Ref. ACS-5-YR'!I1557</f>
        <v>9.2198318954345174E-2</v>
      </c>
      <c r="D99" s="16">
        <f>'Ref. ACS-5-YR'!R1557</f>
        <v>19343</v>
      </c>
      <c r="E99" s="55">
        <f>'Ref. ACS-5-YR'!S1557</f>
        <v>8.3702594637633493E-2</v>
      </c>
      <c r="F99" s="16">
        <f>'Ref. ACS-5-YR'!AB1557</f>
        <v>1068601</v>
      </c>
      <c r="G99" s="55">
        <f>'Ref. ACS-5-YR'!AC1557</f>
        <v>8.2000000000000003E-2</v>
      </c>
    </row>
    <row r="100" spans="1:7" x14ac:dyDescent="0.3">
      <c r="A100" s="186" t="s">
        <v>1575</v>
      </c>
      <c r="B100" s="16">
        <f>'Ref. ACS-5-YR'!H1558</f>
        <v>1013</v>
      </c>
      <c r="C100" s="55">
        <f>'Ref. ACS-5-YR'!I1558</f>
        <v>3.7508794016366129E-2</v>
      </c>
      <c r="D100" s="16">
        <f>'Ref. ACS-5-YR'!R1558</f>
        <v>17051</v>
      </c>
      <c r="E100" s="55">
        <f>'Ref. ACS-5-YR'!S1558</f>
        <v>7.3784466792446296E-2</v>
      </c>
      <c r="F100" s="16">
        <f>'Ref. ACS-5-YR'!AB1558</f>
        <v>1175870</v>
      </c>
      <c r="G100" s="55">
        <f>'Ref. ACS-5-YR'!AC1558</f>
        <v>0.09</v>
      </c>
    </row>
    <row r="101" spans="1:7" x14ac:dyDescent="0.3">
      <c r="A101" s="186" t="s">
        <v>1576</v>
      </c>
      <c r="B101" s="16">
        <f>'Ref. ACS-5-YR'!H1559</f>
        <v>427</v>
      </c>
      <c r="C101" s="55">
        <f>'Ref. ACS-5-YR'!I1559</f>
        <v>1.581071574036361E-2</v>
      </c>
      <c r="D101" s="16">
        <f>'Ref. ACS-5-YR'!R1559</f>
        <v>10408</v>
      </c>
      <c r="E101" s="55">
        <f>'Ref. ACS-5-YR'!S1559</f>
        <v>4.5038339708860543E-2</v>
      </c>
      <c r="F101" s="16">
        <f>'Ref. ACS-5-YR'!AB1559</f>
        <v>906490</v>
      </c>
      <c r="G101" s="55">
        <f>'Ref. ACS-5-YR'!AC1559</f>
        <v>6.9000000000000006E-2</v>
      </c>
    </row>
    <row r="102" spans="1:7" x14ac:dyDescent="0.3">
      <c r="A102" s="186" t="s">
        <v>1577</v>
      </c>
      <c r="B102" s="16">
        <f>'Ref. ACS-5-YR'!H1560</f>
        <v>810</v>
      </c>
      <c r="C102" s="55">
        <f>'Ref. ACS-5-YR'!I1560</f>
        <v>2.9992224238160475E-2</v>
      </c>
      <c r="D102" s="16">
        <f>'Ref. ACS-5-YR'!R1560</f>
        <v>11995</v>
      </c>
      <c r="E102" s="55">
        <f>'Ref. ACS-5-YR'!S1560</f>
        <v>5.1905734512661623E-2</v>
      </c>
      <c r="F102" s="16">
        <f>'Ref. ACS-5-YR'!AB1560</f>
        <v>1077380</v>
      </c>
      <c r="G102" s="55">
        <f>'Ref. ACS-5-YR'!AC1560</f>
        <v>8.2000000000000003E-2</v>
      </c>
    </row>
    <row r="103" spans="1:7" x14ac:dyDescent="0.3">
      <c r="A103" s="186" t="s">
        <v>1578</v>
      </c>
      <c r="B103" s="16">
        <f>'Ref. ACS-5-YR'!H1561</f>
        <v>420</v>
      </c>
      <c r="C103" s="55">
        <f>'Ref. ACS-5-YR'!I1561</f>
        <v>1.5551523679046173E-2</v>
      </c>
      <c r="D103" s="16">
        <f>'Ref. ACS-5-YR'!R1561</f>
        <v>6315</v>
      </c>
      <c r="E103" s="55">
        <f>'Ref. ACS-5-YR'!S1561</f>
        <v>2.7326778945182005E-2</v>
      </c>
      <c r="F103" s="16">
        <f>'Ref. ACS-5-YR'!AB1561</f>
        <v>430809</v>
      </c>
      <c r="G103" s="55">
        <f>'Ref. ACS-5-YR'!AC1561</f>
        <v>3.3000000000000002E-2</v>
      </c>
    </row>
    <row r="104" spans="1:7" x14ac:dyDescent="0.3">
      <c r="A104" s="186" t="s">
        <v>1579</v>
      </c>
      <c r="B104" s="16">
        <f>'Ref. ACS-5-YR'!H1562</f>
        <v>338</v>
      </c>
      <c r="C104" s="55">
        <f>'Ref. ACS-5-YR'!I1562</f>
        <v>1.2515273817899063E-2</v>
      </c>
      <c r="D104" s="16">
        <f>'Ref. ACS-5-YR'!R1562</f>
        <v>7322</v>
      </c>
      <c r="E104" s="55">
        <f>'Ref. ACS-5-YR'!S1562</f>
        <v>3.1684350821317916E-2</v>
      </c>
      <c r="F104" s="16">
        <f>'Ref. ACS-5-YR'!AB1562</f>
        <v>573626</v>
      </c>
      <c r="G104" s="55">
        <f>'Ref. ACS-5-YR'!AC1562</f>
        <v>4.3999999999999997E-2</v>
      </c>
    </row>
    <row r="105" spans="1:7" x14ac:dyDescent="0.3">
      <c r="A105" s="13" t="s">
        <v>1386</v>
      </c>
      <c r="B105" s="16">
        <f>'Ref. ACS-5-YR'!H1563</f>
        <v>10323</v>
      </c>
      <c r="C105" s="55">
        <f>'Ref. ACS-5-YR'!I1563</f>
        <v>0.38223423556855629</v>
      </c>
      <c r="D105" s="16">
        <f>'Ref. ACS-5-YR'!R1563</f>
        <v>97711</v>
      </c>
      <c r="E105" s="55">
        <f>'Ref. ACS-5-YR'!S1563</f>
        <v>0.42282294497429596</v>
      </c>
      <c r="F105" s="16">
        <f>'Ref. ACS-5-YR'!AB1563</f>
        <v>5861796</v>
      </c>
      <c r="G105" s="55">
        <f>'Ref. ACS-5-YR'!AC1563</f>
        <v>0.44700000000000001</v>
      </c>
    </row>
    <row r="106" spans="1:7" x14ac:dyDescent="0.3">
      <c r="A106" s="186" t="s">
        <v>1570</v>
      </c>
      <c r="B106" s="16">
        <f>'Ref. ACS-5-YR'!H1564</f>
        <v>546</v>
      </c>
      <c r="C106" s="55">
        <f>'Ref. ACS-5-YR'!I1564</f>
        <v>2.0216980782760026E-2</v>
      </c>
      <c r="D106" s="16">
        <f>'Ref. ACS-5-YR'!R1564</f>
        <v>1796</v>
      </c>
      <c r="E106" s="55">
        <f>'Ref. ACS-5-YR'!S1564</f>
        <v>7.7717965139424989E-3</v>
      </c>
      <c r="F106" s="16">
        <f>'Ref. ACS-5-YR'!AB1564</f>
        <v>134109</v>
      </c>
      <c r="G106" s="55">
        <f>'Ref. ACS-5-YR'!AC1564</f>
        <v>0.01</v>
      </c>
    </row>
    <row r="107" spans="1:7" x14ac:dyDescent="0.3">
      <c r="A107" s="186" t="s">
        <v>1571</v>
      </c>
      <c r="B107" s="16">
        <f>'Ref. ACS-5-YR'!H1565</f>
        <v>193</v>
      </c>
      <c r="C107" s="55">
        <f>'Ref. ACS-5-YR'!I1565</f>
        <v>7.1462954048950268E-3</v>
      </c>
      <c r="D107" s="16">
        <f>'Ref. ACS-5-YR'!R1565</f>
        <v>1578</v>
      </c>
      <c r="E107" s="55">
        <f>'Ref. ACS-5-YR'!S1565</f>
        <v>6.8284492756131758E-3</v>
      </c>
      <c r="F107" s="16">
        <f>'Ref. ACS-5-YR'!AB1565</f>
        <v>122304</v>
      </c>
      <c r="G107" s="55">
        <f>'Ref. ACS-5-YR'!AC1565</f>
        <v>8.9999999999999993E-3</v>
      </c>
    </row>
    <row r="108" spans="1:7" x14ac:dyDescent="0.3">
      <c r="A108" s="186" t="s">
        <v>1572</v>
      </c>
      <c r="B108" s="16">
        <f>'Ref. ACS-5-YR'!H1566</f>
        <v>2022</v>
      </c>
      <c r="C108" s="55">
        <f>'Ref. ACS-5-YR'!I1566</f>
        <v>7.4869478283408009E-2</v>
      </c>
      <c r="D108" s="16">
        <f>'Ref. ACS-5-YR'!R1566</f>
        <v>12571</v>
      </c>
      <c r="E108" s="55">
        <f>'Ref. ACS-5-YR'!S1566</f>
        <v>5.4398248316687728E-2</v>
      </c>
      <c r="F108" s="16">
        <f>'Ref. ACS-5-YR'!AB1566</f>
        <v>508460</v>
      </c>
      <c r="G108" s="55">
        <f>'Ref. ACS-5-YR'!AC1566</f>
        <v>3.9E-2</v>
      </c>
    </row>
    <row r="109" spans="1:7" x14ac:dyDescent="0.3">
      <c r="A109" s="186" t="s">
        <v>1573</v>
      </c>
      <c r="B109" s="16">
        <f>'Ref. ACS-5-YR'!H1567</f>
        <v>2276</v>
      </c>
      <c r="C109" s="55">
        <f>'Ref. ACS-5-YR'!I1567</f>
        <v>8.4274447365497829E-2</v>
      </c>
      <c r="D109" s="16">
        <f>'Ref. ACS-5-YR'!R1567</f>
        <v>12027</v>
      </c>
      <c r="E109" s="55">
        <f>'Ref. ACS-5-YR'!S1567</f>
        <v>5.2044207501774187E-2</v>
      </c>
      <c r="F109" s="16">
        <f>'Ref. ACS-5-YR'!AB1567</f>
        <v>637220</v>
      </c>
      <c r="G109" s="55">
        <f>'Ref. ACS-5-YR'!AC1567</f>
        <v>4.9000000000000002E-2</v>
      </c>
    </row>
    <row r="110" spans="1:7" x14ac:dyDescent="0.3">
      <c r="A110" s="186" t="s">
        <v>1574</v>
      </c>
      <c r="B110" s="16">
        <f>'Ref. ACS-5-YR'!H1568</f>
        <v>1984</v>
      </c>
      <c r="C110" s="55">
        <f>'Ref. ACS-5-YR'!I1568</f>
        <v>7.3462435664827644E-2</v>
      </c>
      <c r="D110" s="16">
        <f>'Ref. ACS-5-YR'!R1568</f>
        <v>15380</v>
      </c>
      <c r="E110" s="55">
        <f>'Ref. ACS-5-YR'!S1568</f>
        <v>6.655358039222474E-2</v>
      </c>
      <c r="F110" s="16">
        <f>'Ref. ACS-5-YR'!AB1568</f>
        <v>898705</v>
      </c>
      <c r="G110" s="55">
        <f>'Ref. ACS-5-YR'!AC1568</f>
        <v>6.9000000000000006E-2</v>
      </c>
    </row>
    <row r="111" spans="1:7" x14ac:dyDescent="0.3">
      <c r="A111" s="186" t="s">
        <v>1575</v>
      </c>
      <c r="B111" s="16">
        <f>'Ref. ACS-5-YR'!H1569</f>
        <v>1126</v>
      </c>
      <c r="C111" s="55">
        <f>'Ref. ACS-5-YR'!I1569</f>
        <v>4.1692894434776168E-2</v>
      </c>
      <c r="D111" s="16">
        <f>'Ref. ACS-5-YR'!R1569</f>
        <v>18071</v>
      </c>
      <c r="E111" s="55">
        <f>'Ref. ACS-5-YR'!S1569</f>
        <v>7.8198293320409187E-2</v>
      </c>
      <c r="F111" s="16">
        <f>'Ref. ACS-5-YR'!AB1569</f>
        <v>1114211</v>
      </c>
      <c r="G111" s="55">
        <f>'Ref. ACS-5-YR'!AC1569</f>
        <v>8.5000000000000006E-2</v>
      </c>
    </row>
    <row r="112" spans="1:7" x14ac:dyDescent="0.3">
      <c r="A112" s="186" t="s">
        <v>1576</v>
      </c>
      <c r="B112" s="16">
        <f>'Ref. ACS-5-YR'!H1570</f>
        <v>592</v>
      </c>
      <c r="C112" s="55">
        <f>'Ref. ACS-5-YR'!I1570</f>
        <v>2.1920242899988892E-2</v>
      </c>
      <c r="D112" s="16">
        <f>'Ref. ACS-5-YR'!R1570</f>
        <v>11573</v>
      </c>
      <c r="E112" s="55">
        <f>'Ref. ACS-5-YR'!S1570</f>
        <v>5.0079621968739725E-2</v>
      </c>
      <c r="F112" s="16">
        <f>'Ref. ACS-5-YR'!AB1570</f>
        <v>834432</v>
      </c>
      <c r="G112" s="55">
        <f>'Ref. ACS-5-YR'!AC1570</f>
        <v>6.4000000000000001E-2</v>
      </c>
    </row>
    <row r="113" spans="1:13" x14ac:dyDescent="0.3">
      <c r="A113" s="186" t="s">
        <v>1577</v>
      </c>
      <c r="B113" s="16">
        <f>'Ref. ACS-5-YR'!H1571</f>
        <v>593</v>
      </c>
      <c r="C113" s="55">
        <f>'Ref. ACS-5-YR'!I1571</f>
        <v>2.1957270337319954E-2</v>
      </c>
      <c r="D113" s="16">
        <f>'Ref. ACS-5-YR'!R1571</f>
        <v>10681</v>
      </c>
      <c r="E113" s="55">
        <f>'Ref. ACS-5-YR'!S1571</f>
        <v>4.621968739722708E-2</v>
      </c>
      <c r="F113" s="16">
        <f>'Ref. ACS-5-YR'!AB1571</f>
        <v>689973</v>
      </c>
      <c r="G113" s="55">
        <f>'Ref. ACS-5-YR'!AC1571</f>
        <v>5.2999999999999999E-2</v>
      </c>
    </row>
    <row r="114" spans="1:13" x14ac:dyDescent="0.3">
      <c r="A114" s="186" t="s">
        <v>1578</v>
      </c>
      <c r="B114" s="16">
        <f>'Ref. ACS-5-YR'!H1572</f>
        <v>352</v>
      </c>
      <c r="C114" s="55">
        <f>'Ref. ACS-5-YR'!I1572</f>
        <v>1.3033657940533936E-2</v>
      </c>
      <c r="D114" s="16">
        <f>'Ref. ACS-5-YR'!R1572</f>
        <v>5964</v>
      </c>
      <c r="E114" s="55">
        <f>'Ref. ACS-5-YR'!S1572</f>
        <v>2.5807903345853599E-2</v>
      </c>
      <c r="F114" s="16">
        <f>'Ref. ACS-5-YR'!AB1572</f>
        <v>332220</v>
      </c>
      <c r="G114" s="55">
        <f>'Ref. ACS-5-YR'!AC1572</f>
        <v>2.5000000000000001E-2</v>
      </c>
    </row>
    <row r="115" spans="1:13" x14ac:dyDescent="0.3">
      <c r="A115" s="186" t="s">
        <v>1579</v>
      </c>
      <c r="B115" s="16">
        <f>'Ref. ACS-5-YR'!H1573</f>
        <v>639</v>
      </c>
      <c r="C115" s="55">
        <f>'Ref. ACS-5-YR'!I1573</f>
        <v>2.366053245454882E-2</v>
      </c>
      <c r="D115" s="16">
        <f>'Ref. ACS-5-YR'!R1573</f>
        <v>8070</v>
      </c>
      <c r="E115" s="55">
        <f>'Ref. ACS-5-YR'!S1573</f>
        <v>3.4921156941824037E-2</v>
      </c>
      <c r="F115" s="16">
        <f>'Ref. ACS-5-YR'!AB1573</f>
        <v>590162</v>
      </c>
      <c r="G115" s="55">
        <f>'Ref. ACS-5-YR'!AC1573</f>
        <v>4.4999999999999998E-2</v>
      </c>
    </row>
    <row r="116" spans="1:13" x14ac:dyDescent="0.3">
      <c r="A116" t="s">
        <v>1580</v>
      </c>
      <c r="B116" s="2"/>
    </row>
    <row r="117" spans="1:13" ht="30" customHeight="1" x14ac:dyDescent="0.3">
      <c r="A117" s="352" t="s">
        <v>2478</v>
      </c>
      <c r="B117" s="352"/>
      <c r="C117" s="352"/>
      <c r="D117" s="352"/>
      <c r="E117" s="352"/>
      <c r="F117" s="352"/>
      <c r="G117" s="352"/>
    </row>
    <row r="120" spans="1:13" x14ac:dyDescent="0.3">
      <c r="M120"/>
    </row>
    <row r="121" spans="1:13" x14ac:dyDescent="0.3">
      <c r="A121" s="1" t="s">
        <v>2469</v>
      </c>
      <c r="B121" s="114"/>
      <c r="C121" s="114" t="s">
        <v>177</v>
      </c>
      <c r="D121" s="114"/>
      <c r="E121" s="114" t="s">
        <v>177</v>
      </c>
      <c r="F121" s="114"/>
      <c r="G121" s="114" t="s">
        <v>177</v>
      </c>
    </row>
    <row r="122" spans="1:13" ht="26.4" customHeight="1" x14ac:dyDescent="0.3">
      <c r="A122" s="156"/>
      <c r="B122" s="60" t="str">
        <f>B3</f>
        <v>City of Tracy</v>
      </c>
      <c r="C122" s="60" t="str">
        <f>B3</f>
        <v>City of Tracy</v>
      </c>
      <c r="D122" s="60" t="str">
        <f>B4</f>
        <v>San Joaquin County</v>
      </c>
      <c r="E122" s="60" t="str">
        <f>B4</f>
        <v>San Joaquin County</v>
      </c>
      <c r="F122" s="60" t="s">
        <v>171</v>
      </c>
      <c r="G122" s="60" t="s">
        <v>171</v>
      </c>
      <c r="M122" s="61" t="s">
        <v>115</v>
      </c>
    </row>
    <row r="123" spans="1:13" x14ac:dyDescent="0.3">
      <c r="A123" s="13" t="s">
        <v>172</v>
      </c>
      <c r="B123" s="16">
        <f>'Ref. ACS-5-YR'!H1163</f>
        <v>27007</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1582</v>
      </c>
      <c r="B124" s="16">
        <f>'Ref. ACS-5-YR'!H1164</f>
        <v>16684</v>
      </c>
      <c r="C124" s="55">
        <f>'Ref. ACS-5-YR'!I1164</f>
        <v>0.61776576443144371</v>
      </c>
      <c r="D124" s="16">
        <f>'Ref. ACS-5-YR'!R1164</f>
        <v>133381</v>
      </c>
      <c r="E124" s="55">
        <f>'Ref. ACS-5-YR'!S1164</f>
        <v>0.57717705502570404</v>
      </c>
      <c r="F124" s="16">
        <f>'Ref. ACS-5-YR'!AB1164</f>
        <v>7241318</v>
      </c>
      <c r="G124" s="55">
        <f>'Ref. ACS-5-YR'!AC1164</f>
        <v>0.55300000000000005</v>
      </c>
    </row>
    <row r="125" spans="1:13" x14ac:dyDescent="0.3">
      <c r="A125" s="13" t="s">
        <v>1583</v>
      </c>
      <c r="B125" s="16">
        <f>'Ref. ACS-5-YR'!H1165</f>
        <v>16667</v>
      </c>
      <c r="C125" s="55">
        <f>'Ref. ACS-5-YR'!I1165</f>
        <v>0.61713629799681569</v>
      </c>
      <c r="D125" s="16">
        <f>'Ref. ACS-5-YR'!R1165</f>
        <v>133039</v>
      </c>
      <c r="E125" s="55">
        <f>'Ref. ACS-5-YR'!S1165</f>
        <v>0.5756971249545636</v>
      </c>
      <c r="F125" s="16">
        <f>'Ref. ACS-5-YR'!AB1165</f>
        <v>7223884</v>
      </c>
      <c r="G125" s="55">
        <f>'Ref. ACS-5-YR'!AC1165</f>
        <v>0.55100000000000005</v>
      </c>
    </row>
    <row r="126" spans="1:13" x14ac:dyDescent="0.3">
      <c r="A126" s="13" t="s">
        <v>1584</v>
      </c>
      <c r="B126" s="16">
        <f>'Ref. ACS-5-YR'!H1166</f>
        <v>17</v>
      </c>
      <c r="C126" s="55">
        <f>'Ref. ACS-5-YR'!I1166</f>
        <v>6.2946643462805942E-4</v>
      </c>
      <c r="D126" s="16">
        <f>'Ref. ACS-5-YR'!R1166</f>
        <v>342</v>
      </c>
      <c r="E126" s="55">
        <f>'Ref. ACS-5-YR'!S1166</f>
        <v>1.4799300711404982E-3</v>
      </c>
      <c r="F126" s="16">
        <f>'Ref. ACS-5-YR'!AB1166</f>
        <v>17434</v>
      </c>
      <c r="G126" s="55">
        <f>'Ref. ACS-5-YR'!AC1166</f>
        <v>1E-3</v>
      </c>
    </row>
    <row r="127" spans="1:13" x14ac:dyDescent="0.3">
      <c r="A127" s="13" t="s">
        <v>1585</v>
      </c>
      <c r="B127" s="16">
        <f>'Ref. ACS-5-YR'!H1167</f>
        <v>10323</v>
      </c>
      <c r="C127" s="55">
        <f>'Ref. ACS-5-YR'!I1167</f>
        <v>0.38223423556855629</v>
      </c>
      <c r="D127" s="16">
        <f>'Ref. ACS-5-YR'!R1167</f>
        <v>97711</v>
      </c>
      <c r="E127" s="55">
        <f>'Ref. ACS-5-YR'!S1167</f>
        <v>0.42282294497429596</v>
      </c>
      <c r="F127" s="16">
        <f>'Ref. ACS-5-YR'!AB1167</f>
        <v>5861796</v>
      </c>
      <c r="G127" s="55">
        <f>'Ref. ACS-5-YR'!AC1167</f>
        <v>0.44700000000000001</v>
      </c>
    </row>
    <row r="128" spans="1:13" x14ac:dyDescent="0.3">
      <c r="A128" s="13" t="s">
        <v>1583</v>
      </c>
      <c r="B128" s="16">
        <f>'Ref. ACS-5-YR'!H1168</f>
        <v>10323</v>
      </c>
      <c r="C128" s="55">
        <f>'Ref. ACS-5-YR'!I1168</f>
        <v>0.38223423556855629</v>
      </c>
      <c r="D128" s="16">
        <f>'Ref. ACS-5-YR'!R1168</f>
        <v>97053</v>
      </c>
      <c r="E128" s="55">
        <f>'Ref. ACS-5-YR'!S1168</f>
        <v>0.41997559413566893</v>
      </c>
      <c r="F128" s="16">
        <f>'Ref. ACS-5-YR'!AB1168</f>
        <v>5824888</v>
      </c>
      <c r="G128" s="55">
        <f>'Ref. ACS-5-YR'!AC1168</f>
        <v>0.44500000000000001</v>
      </c>
    </row>
    <row r="129" spans="1:13" x14ac:dyDescent="0.3">
      <c r="A129" s="13" t="s">
        <v>1586</v>
      </c>
      <c r="B129" s="16">
        <f>'Ref. ACS-5-YR'!H1169</f>
        <v>0</v>
      </c>
      <c r="C129" s="55">
        <f>'Ref. ACS-5-YR'!I1169</f>
        <v>0</v>
      </c>
      <c r="D129" s="16">
        <f>'Ref. ACS-5-YR'!R1169</f>
        <v>658</v>
      </c>
      <c r="E129" s="55">
        <f>'Ref. ACS-5-YR'!S1169</f>
        <v>2.8473508386270404E-3</v>
      </c>
      <c r="F129" s="16">
        <f>'Ref. ACS-5-YR'!AB1169</f>
        <v>36908</v>
      </c>
      <c r="G129" s="55">
        <f>'Ref. ACS-5-YR'!AC1169</f>
        <v>3.0000000000000001E-3</v>
      </c>
    </row>
    <row r="130" spans="1:13" x14ac:dyDescent="0.3">
      <c r="A130" t="s">
        <v>1587</v>
      </c>
    </row>
    <row r="131" spans="1:13" s="72" customFormat="1" ht="29.4" customHeight="1" x14ac:dyDescent="0.3">
      <c r="A131" s="352" t="s">
        <v>2478</v>
      </c>
      <c r="B131" s="352"/>
      <c r="C131" s="352"/>
      <c r="D131" s="352"/>
      <c r="E131" s="352"/>
      <c r="F131" s="352"/>
      <c r="G131" s="352"/>
      <c r="I131" s="42"/>
      <c r="J131" s="42"/>
      <c r="K131" s="42"/>
      <c r="L131" s="279"/>
      <c r="M131" s="72" t="str">
        <f>A130</f>
        <v>Source: U.S. Census Bureau, ACS 16-20 (5-year Estimates), Table B25049</v>
      </c>
    </row>
    <row r="133" spans="1:13" x14ac:dyDescent="0.3">
      <c r="A133" s="1" t="s">
        <v>2468</v>
      </c>
      <c r="B133" s="114"/>
      <c r="C133" s="114" t="s">
        <v>177</v>
      </c>
      <c r="D133" s="114"/>
      <c r="E133" s="114" t="s">
        <v>177</v>
      </c>
      <c r="F133" s="114"/>
      <c r="G133" s="114" t="s">
        <v>177</v>
      </c>
      <c r="M133" s="61" t="s">
        <v>115</v>
      </c>
    </row>
    <row r="134" spans="1:13" ht="28.95" customHeight="1" x14ac:dyDescent="0.3">
      <c r="A134" s="156"/>
      <c r="B134" s="60" t="str">
        <f>B3</f>
        <v>City of Tracy</v>
      </c>
      <c r="C134" s="60" t="str">
        <f>B3</f>
        <v>City of Tracy</v>
      </c>
      <c r="D134" s="60" t="str">
        <f>B4</f>
        <v>San Joaquin County</v>
      </c>
      <c r="E134" s="60" t="str">
        <f>B4</f>
        <v>San Joaquin County</v>
      </c>
      <c r="F134" s="60" t="s">
        <v>171</v>
      </c>
      <c r="G134" s="60" t="s">
        <v>171</v>
      </c>
    </row>
    <row r="135" spans="1:13" x14ac:dyDescent="0.3">
      <c r="A135" s="13" t="s">
        <v>172</v>
      </c>
      <c r="B135" s="16">
        <f>'Ref. ACS-5-YR'!H1173</f>
        <v>27007</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1582</v>
      </c>
      <c r="B136" s="16">
        <f>'Ref. ACS-5-YR'!H1174</f>
        <v>16684</v>
      </c>
      <c r="C136" s="55">
        <f>'Ref. ACS-5-YR'!I1174</f>
        <v>0.61776576443144371</v>
      </c>
      <c r="D136" s="16">
        <f>'Ref. ACS-5-YR'!R1174</f>
        <v>133381</v>
      </c>
      <c r="E136" s="55">
        <f>'Ref. ACS-5-YR'!S1174</f>
        <v>0.57717705502570404</v>
      </c>
      <c r="F136" s="16">
        <f>'Ref. ACS-5-YR'!AB1174</f>
        <v>7241318</v>
      </c>
      <c r="G136" s="55">
        <f>'Ref. ACS-5-YR'!AC1174</f>
        <v>0.55300000000000005</v>
      </c>
    </row>
    <row r="137" spans="1:13" x14ac:dyDescent="0.3">
      <c r="A137" s="13" t="s">
        <v>1588</v>
      </c>
      <c r="B137" s="16">
        <f>'Ref. ACS-5-YR'!H1175</f>
        <v>16656</v>
      </c>
      <c r="C137" s="55">
        <f>'Ref. ACS-5-YR'!I1175</f>
        <v>0.61672899618617394</v>
      </c>
      <c r="D137" s="16">
        <f>'Ref. ACS-5-YR'!R1175</f>
        <v>132914</v>
      </c>
      <c r="E137" s="55">
        <f>'Ref. ACS-5-YR'!S1175</f>
        <v>0.57515621484084256</v>
      </c>
      <c r="F137" s="16">
        <f>'Ref. ACS-5-YR'!AB1175</f>
        <v>7217842</v>
      </c>
      <c r="G137" s="55">
        <f>'Ref. ACS-5-YR'!AC1175</f>
        <v>0.55100000000000005</v>
      </c>
    </row>
    <row r="138" spans="1:13" x14ac:dyDescent="0.3">
      <c r="A138" s="13" t="s">
        <v>1589</v>
      </c>
      <c r="B138" s="16">
        <f>'Ref. ACS-5-YR'!H1176</f>
        <v>28</v>
      </c>
      <c r="C138" s="55">
        <f>'Ref. ACS-5-YR'!I1176</f>
        <v>1.0367682452697448E-3</v>
      </c>
      <c r="D138" s="16">
        <f>'Ref. ACS-5-YR'!R1176</f>
        <v>467</v>
      </c>
      <c r="E138" s="55">
        <f>'Ref. ACS-5-YR'!S1176</f>
        <v>2.0208401848614403E-3</v>
      </c>
      <c r="F138" s="16">
        <f>'Ref. ACS-5-YR'!AB1176</f>
        <v>23476</v>
      </c>
      <c r="G138" s="55">
        <f>'Ref. ACS-5-YR'!AC1176</f>
        <v>2E-3</v>
      </c>
    </row>
    <row r="139" spans="1:13" x14ac:dyDescent="0.3">
      <c r="A139" s="13" t="s">
        <v>1585</v>
      </c>
      <c r="B139" s="16">
        <f>'Ref. ACS-5-YR'!H1177</f>
        <v>10323</v>
      </c>
      <c r="C139" s="55">
        <f>'Ref. ACS-5-YR'!I1177</f>
        <v>0.38223423556855629</v>
      </c>
      <c r="D139" s="16">
        <f>'Ref. ACS-5-YR'!R1177</f>
        <v>97711</v>
      </c>
      <c r="E139" s="55">
        <f>'Ref. ACS-5-YR'!S1177</f>
        <v>0.42282294497429596</v>
      </c>
      <c r="F139" s="16">
        <f>'Ref. ACS-5-YR'!AB1177</f>
        <v>5861796</v>
      </c>
      <c r="G139" s="55">
        <f>'Ref. ACS-5-YR'!AC1177</f>
        <v>0.44700000000000001</v>
      </c>
    </row>
    <row r="140" spans="1:13" x14ac:dyDescent="0.3">
      <c r="A140" s="13" t="s">
        <v>1588</v>
      </c>
      <c r="B140" s="16">
        <f>'Ref. ACS-5-YR'!H1178</f>
        <v>10281</v>
      </c>
      <c r="C140" s="55">
        <f>'Ref. ACS-5-YR'!I1178</f>
        <v>0.38067908320065169</v>
      </c>
      <c r="D140" s="16">
        <f>'Ref. ACS-5-YR'!R1178</f>
        <v>95806</v>
      </c>
      <c r="E140" s="55">
        <f>'Ref. ACS-5-YR'!S1178</f>
        <v>0.41457947484118879</v>
      </c>
      <c r="F140" s="16">
        <f>'Ref. ACS-5-YR'!AB1178</f>
        <v>5733612</v>
      </c>
      <c r="G140" s="55">
        <f>'Ref. ACS-5-YR'!AC1178</f>
        <v>0.438</v>
      </c>
    </row>
    <row r="141" spans="1:13" x14ac:dyDescent="0.3">
      <c r="A141" s="13" t="s">
        <v>1590</v>
      </c>
      <c r="B141" s="16">
        <f>'Ref. ACS-5-YR'!H1179</f>
        <v>42</v>
      </c>
      <c r="C141" s="55">
        <f>'Ref. ACS-5-YR'!I1179</f>
        <v>1.5551523679046173E-3</v>
      </c>
      <c r="D141" s="16">
        <f>'Ref. ACS-5-YR'!R1179</f>
        <v>1905</v>
      </c>
      <c r="E141" s="55">
        <f>'Ref. ACS-5-YR'!S1179</f>
        <v>8.24347013310716E-3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2" t="s">
        <v>2478</v>
      </c>
      <c r="B143" s="352"/>
      <c r="C143" s="352"/>
      <c r="D143" s="352"/>
      <c r="E143" s="352"/>
      <c r="F143" s="352"/>
      <c r="G143" s="352"/>
      <c r="I143" s="42"/>
      <c r="J143" s="42"/>
      <c r="K143" s="42"/>
      <c r="L143" s="279"/>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23725</v>
      </c>
      <c r="C147" s="6">
        <f>'Ref. ACS-5-YR Add.'!E28</f>
        <v>28761</v>
      </c>
      <c r="D147" s="6">
        <f>'Ref. ACS-5-YR Add.'!H28</f>
        <v>35388</v>
      </c>
    </row>
    <row r="148" spans="1:13" x14ac:dyDescent="0.3">
      <c r="A148" s="13" t="s">
        <v>1537</v>
      </c>
      <c r="B148" s="16">
        <f>'Ref. ACS-5-YR'!B924</f>
        <v>25449</v>
      </c>
      <c r="C148" s="16">
        <f>'Ref. ACS-5-YR'!E924</f>
        <v>25286</v>
      </c>
      <c r="D148" s="16">
        <f>'Ref. ACS-5-YR'!H924</f>
        <v>27787</v>
      </c>
      <c r="L148" s="275"/>
    </row>
    <row r="149" spans="1:13" x14ac:dyDescent="0.3">
      <c r="A149" s="13" t="s">
        <v>1595</v>
      </c>
      <c r="B149" s="86">
        <f>B147/B148</f>
        <v>0.93225667020315139</v>
      </c>
      <c r="C149" s="86">
        <f>C147/C148</f>
        <v>1.1374278256742862</v>
      </c>
      <c r="D149" s="86">
        <f>D147/D148</f>
        <v>1.2735451829992444</v>
      </c>
      <c r="L149" s="274"/>
    </row>
    <row r="150" spans="1:13" x14ac:dyDescent="0.3">
      <c r="A150" t="s">
        <v>1596</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2470</v>
      </c>
      <c r="M163" s="61" t="s">
        <v>1597</v>
      </c>
    </row>
    <row r="164" spans="1:13" ht="28.95" customHeight="1" x14ac:dyDescent="0.3">
      <c r="A164" s="80"/>
      <c r="B164" s="60" t="str">
        <f>B3</f>
        <v>City of Tracy</v>
      </c>
      <c r="C164" s="60" t="s">
        <v>177</v>
      </c>
      <c r="D164" s="60" t="str">
        <f>B4</f>
        <v>San Joaquin County</v>
      </c>
      <c r="E164" s="60" t="s">
        <v>177</v>
      </c>
      <c r="F164" s="60" t="s">
        <v>171</v>
      </c>
      <c r="G164" s="60" t="s">
        <v>177</v>
      </c>
      <c r="H164" s="58"/>
      <c r="I164" s="58"/>
      <c r="J164" s="58"/>
      <c r="K164" s="58"/>
    </row>
    <row r="165" spans="1:13" x14ac:dyDescent="0.3">
      <c r="A165" s="13" t="s">
        <v>178</v>
      </c>
      <c r="B165" s="16">
        <f>'Ref. ACS-5-YR'!H988</f>
        <v>780</v>
      </c>
      <c r="C165" s="55"/>
      <c r="D165" s="16">
        <f>'Ref. ACS-5-YR'!R988</f>
        <v>14100</v>
      </c>
      <c r="E165" s="55"/>
      <c r="F165" s="16">
        <f>'Ref. ACS-5-YR'!AB988</f>
        <v>1107831</v>
      </c>
      <c r="G165" s="55"/>
      <c r="H165" s="54"/>
      <c r="I165" s="54"/>
      <c r="J165" s="54"/>
      <c r="K165" s="54"/>
      <c r="M165" s="52"/>
    </row>
    <row r="166" spans="1:13" x14ac:dyDescent="0.3">
      <c r="A166" s="13" t="s">
        <v>1598</v>
      </c>
      <c r="B166" s="16">
        <f>'Ref. ACS-5-YR'!H989</f>
        <v>177</v>
      </c>
      <c r="C166" s="55">
        <f>'Ref. ACS-5-YR'!I989</f>
        <v>0.22692307692307692</v>
      </c>
      <c r="D166" s="16">
        <f>'Ref. ACS-5-YR'!R989</f>
        <v>3792</v>
      </c>
      <c r="E166" s="55">
        <f>'Ref. ACS-5-YR'!S989</f>
        <v>0.26893617021276595</v>
      </c>
      <c r="F166" s="16">
        <f>'Ref. ACS-5-YR'!AB989</f>
        <v>227993</v>
      </c>
      <c r="G166" s="55">
        <f>'Ref. ACS-5-YR'!AC989</f>
        <v>0.20599999999999999</v>
      </c>
      <c r="H166" s="54"/>
      <c r="I166" s="54"/>
      <c r="J166" s="54"/>
      <c r="K166" s="54"/>
      <c r="L166" s="275"/>
    </row>
    <row r="167" spans="1:13" x14ac:dyDescent="0.3">
      <c r="A167" s="13" t="s">
        <v>1599</v>
      </c>
      <c r="B167" s="16">
        <f>'Ref. ACS-5-YR'!H990</f>
        <v>126</v>
      </c>
      <c r="C167" s="55">
        <f>'Ref. ACS-5-YR'!I990</f>
        <v>0.16153846153846155</v>
      </c>
      <c r="D167" s="16">
        <f>'Ref. ACS-5-YR'!R990</f>
        <v>741</v>
      </c>
      <c r="E167" s="55">
        <f>'Ref. ACS-5-YR'!S990</f>
        <v>5.2553191489361703E-2</v>
      </c>
      <c r="F167" s="16">
        <f>'Ref. ACS-5-YR'!AB990</f>
        <v>54898</v>
      </c>
      <c r="G167" s="55">
        <f>'Ref. ACS-5-YR'!AC990</f>
        <v>0.05</v>
      </c>
      <c r="H167" s="54"/>
      <c r="I167" s="54"/>
      <c r="J167" s="54"/>
      <c r="K167" s="54"/>
      <c r="L167" s="274"/>
    </row>
    <row r="168" spans="1:13" x14ac:dyDescent="0.3">
      <c r="A168" s="13" t="s">
        <v>1600</v>
      </c>
      <c r="B168" s="16">
        <f>'Ref. ACS-5-YR'!H991</f>
        <v>52</v>
      </c>
      <c r="C168" s="55">
        <f>'Ref. ACS-5-YR'!I991</f>
        <v>6.6666666666666666E-2</v>
      </c>
      <c r="D168" s="16">
        <f>'Ref. ACS-5-YR'!R991</f>
        <v>1161</v>
      </c>
      <c r="E168" s="55">
        <f>'Ref. ACS-5-YR'!S991</f>
        <v>8.2340425531914896E-2</v>
      </c>
      <c r="F168" s="16">
        <f>'Ref. ACS-5-YR'!AB991</f>
        <v>77702</v>
      </c>
      <c r="G168" s="55">
        <f>'Ref. ACS-5-YR'!AC991</f>
        <v>7.0000000000000007E-2</v>
      </c>
      <c r="H168" s="54"/>
      <c r="I168" s="54"/>
      <c r="J168" s="54"/>
      <c r="K168" s="54"/>
      <c r="L168" s="274"/>
    </row>
    <row r="169" spans="1:13" x14ac:dyDescent="0.3">
      <c r="A169" s="13" t="s">
        <v>1601</v>
      </c>
      <c r="B169" s="16">
        <f>'Ref. ACS-5-YR'!H992</f>
        <v>110</v>
      </c>
      <c r="C169" s="55">
        <f>'Ref. ACS-5-YR'!I992</f>
        <v>0.14102564102564102</v>
      </c>
      <c r="D169" s="16">
        <f>'Ref. ACS-5-YR'!R992</f>
        <v>1219</v>
      </c>
      <c r="E169" s="55">
        <f>'Ref. ACS-5-YR'!S992</f>
        <v>8.6453900709219864E-2</v>
      </c>
      <c r="F169" s="16">
        <f>'Ref. ACS-5-YR'!AB992</f>
        <v>53437</v>
      </c>
      <c r="G169" s="55">
        <f>'Ref. ACS-5-YR'!AC992</f>
        <v>4.8000000000000001E-2</v>
      </c>
      <c r="H169" s="54"/>
      <c r="I169" s="54"/>
      <c r="J169" s="54"/>
      <c r="K169" s="54"/>
      <c r="L169" s="274"/>
    </row>
    <row r="170" spans="1:13" x14ac:dyDescent="0.3">
      <c r="A170" s="13" t="s">
        <v>1602</v>
      </c>
      <c r="B170" s="16">
        <f>'Ref. ACS-5-YR'!H993</f>
        <v>113</v>
      </c>
      <c r="C170" s="55">
        <f>'Ref. ACS-5-YR'!I993</f>
        <v>0.14487179487179488</v>
      </c>
      <c r="D170" s="16">
        <f>'Ref. ACS-5-YR'!R993</f>
        <v>1535</v>
      </c>
      <c r="E170" s="55">
        <f>'Ref. ACS-5-YR'!S993</f>
        <v>0.10886524822695036</v>
      </c>
      <c r="F170" s="16">
        <f>'Ref. ACS-5-YR'!AB993</f>
        <v>378023</v>
      </c>
      <c r="G170" s="55">
        <f>'Ref. ACS-5-YR'!AC993</f>
        <v>0.34100000000000003</v>
      </c>
      <c r="H170" s="54"/>
      <c r="I170" s="54"/>
      <c r="J170" s="54"/>
      <c r="K170" s="54"/>
      <c r="L170" s="274"/>
    </row>
    <row r="171" spans="1:13" x14ac:dyDescent="0.3">
      <c r="A171" s="13" t="s">
        <v>1603</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74"/>
    </row>
    <row r="172" spans="1:13" x14ac:dyDescent="0.3">
      <c r="A172" s="13" t="s">
        <v>1604</v>
      </c>
      <c r="B172" s="16">
        <f>'Ref. ACS-5-YR'!H995</f>
        <v>202</v>
      </c>
      <c r="C172" s="55">
        <f>'Ref. ACS-5-YR'!I995</f>
        <v>0.258974358974359</v>
      </c>
      <c r="D172" s="16">
        <f>'Ref. ACS-5-YR'!R995</f>
        <v>5535</v>
      </c>
      <c r="E172" s="55">
        <f>'Ref. ACS-5-YR'!S995</f>
        <v>0.39255319148936169</v>
      </c>
      <c r="F172" s="16">
        <f>'Ref. ACS-5-YR'!AB995</f>
        <v>312452</v>
      </c>
      <c r="G172" s="55">
        <f>'Ref. ACS-5-YR'!AC995</f>
        <v>0.28199999999999997</v>
      </c>
      <c r="H172" s="54"/>
      <c r="I172" s="54"/>
      <c r="J172" s="54"/>
      <c r="K172" s="54"/>
      <c r="L172" s="274"/>
    </row>
    <row r="173" spans="1:13" x14ac:dyDescent="0.3">
      <c r="A173" t="s">
        <v>1605</v>
      </c>
      <c r="L173" s="287"/>
    </row>
    <row r="174" spans="1:13" x14ac:dyDescent="0.3">
      <c r="A174" s="365" t="s">
        <v>2471</v>
      </c>
      <c r="B174" s="365"/>
      <c r="C174" s="365"/>
      <c r="D174" s="365"/>
      <c r="E174" s="365"/>
      <c r="F174" s="365"/>
      <c r="G174" s="365"/>
      <c r="H174" s="365"/>
      <c r="I174" s="365"/>
      <c r="J174" s="365"/>
      <c r="K174" s="365"/>
      <c r="L174" s="287"/>
    </row>
    <row r="175" spans="1:13" ht="14.4" customHeight="1" x14ac:dyDescent="0.3">
      <c r="A175" s="365"/>
      <c r="B175" s="365"/>
      <c r="C175" s="365"/>
      <c r="D175" s="365"/>
      <c r="E175" s="365"/>
      <c r="F175" s="365"/>
      <c r="G175" s="365"/>
      <c r="H175" s="365"/>
      <c r="I175" s="365"/>
      <c r="J175" s="365"/>
      <c r="K175" s="365"/>
      <c r="L175" s="287"/>
    </row>
    <row r="176" spans="1:13" x14ac:dyDescent="0.3">
      <c r="A176" s="365"/>
      <c r="B176" s="365"/>
      <c r="C176" s="365"/>
      <c r="D176" s="365"/>
      <c r="E176" s="365"/>
      <c r="F176" s="365"/>
      <c r="G176" s="365"/>
      <c r="H176" s="365"/>
      <c r="I176" s="365"/>
      <c r="J176" s="365"/>
      <c r="K176" s="365"/>
      <c r="L176" s="287"/>
    </row>
    <row r="177" spans="1:13" x14ac:dyDescent="0.3">
      <c r="A177" s="365"/>
      <c r="B177" s="365"/>
      <c r="C177" s="365"/>
      <c r="D177" s="365"/>
      <c r="E177" s="365"/>
      <c r="F177" s="365"/>
      <c r="G177" s="365"/>
      <c r="H177" s="365"/>
      <c r="I177" s="365"/>
      <c r="J177" s="365"/>
      <c r="K177" s="365"/>
      <c r="L177" s="287"/>
    </row>
    <row r="178" spans="1:13" x14ac:dyDescent="0.3">
      <c r="A178" s="365"/>
      <c r="B178" s="365"/>
      <c r="C178" s="365"/>
      <c r="D178" s="365"/>
      <c r="E178" s="365"/>
      <c r="F178" s="365"/>
      <c r="G178" s="365"/>
      <c r="H178" s="365"/>
      <c r="I178" s="365"/>
      <c r="J178" s="365"/>
      <c r="K178" s="365"/>
      <c r="L178" s="287"/>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7"/>
    </row>
    <row r="180" spans="1:13" x14ac:dyDescent="0.3">
      <c r="A180" s="365"/>
      <c r="B180" s="365"/>
      <c r="C180" s="365"/>
      <c r="D180" s="365"/>
      <c r="E180" s="365"/>
      <c r="F180" s="365"/>
      <c r="G180" s="365"/>
      <c r="H180" s="365"/>
      <c r="I180" s="365"/>
      <c r="J180" s="365"/>
      <c r="K180" s="365"/>
      <c r="L180" s="287"/>
    </row>
    <row r="181" spans="1:13" x14ac:dyDescent="0.3">
      <c r="A181" s="365"/>
      <c r="B181" s="365"/>
      <c r="C181" s="365"/>
      <c r="D181" s="365"/>
      <c r="E181" s="365"/>
      <c r="F181" s="365"/>
      <c r="G181" s="365"/>
      <c r="H181" s="365"/>
      <c r="I181" s="365"/>
      <c r="J181" s="365"/>
      <c r="K181" s="365"/>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1606</v>
      </c>
      <c r="C184" s="114" t="s">
        <v>177</v>
      </c>
      <c r="D184" s="114"/>
      <c r="E184" s="114" t="s">
        <v>177</v>
      </c>
      <c r="F184" s="114"/>
      <c r="G184" s="114" t="s">
        <v>177</v>
      </c>
      <c r="M184" s="61" t="s">
        <v>2494</v>
      </c>
    </row>
    <row r="185" spans="1:13" ht="28.2" customHeight="1" x14ac:dyDescent="0.3">
      <c r="A185" s="80"/>
      <c r="B185" s="60" t="str">
        <f>B3</f>
        <v>City of Tracy</v>
      </c>
      <c r="C185" s="60" t="str">
        <f>B3</f>
        <v>City of Tracy</v>
      </c>
      <c r="D185" s="60" t="str">
        <f>B4</f>
        <v>San Joaquin County</v>
      </c>
      <c r="E185" s="60" t="str">
        <f>B4</f>
        <v>San Joaquin County</v>
      </c>
      <c r="F185" s="60" t="s">
        <v>171</v>
      </c>
      <c r="G185" s="60" t="s">
        <v>171</v>
      </c>
      <c r="H185" s="58"/>
      <c r="I185" s="58"/>
      <c r="J185" s="58"/>
      <c r="K185" s="58"/>
      <c r="L185" s="275"/>
    </row>
    <row r="186" spans="1:13" x14ac:dyDescent="0.3">
      <c r="A186" s="13" t="s">
        <v>172</v>
      </c>
      <c r="B186" s="16">
        <f>'Ref. ACS-5-YR'!H1049</f>
        <v>27007</v>
      </c>
      <c r="C186" s="55"/>
      <c r="D186" s="16">
        <f>'Ref. ACS-5-YR'!R1049</f>
        <v>231092</v>
      </c>
      <c r="E186" s="55"/>
      <c r="F186" s="16">
        <f>'Ref. ACS-5-YR'!AB1049</f>
        <v>13103114</v>
      </c>
      <c r="G186" s="55"/>
      <c r="H186" s="54"/>
      <c r="I186" s="54"/>
      <c r="J186" s="54"/>
      <c r="K186" s="54"/>
      <c r="L186" s="274"/>
      <c r="M186" s="84"/>
    </row>
    <row r="187" spans="1:13" x14ac:dyDescent="0.3">
      <c r="A187" s="13" t="s">
        <v>1607</v>
      </c>
      <c r="B187" s="16">
        <f>'Ref. ACS-5-YR'!H1051+'Ref. ACS-5-YR'!H1057</f>
        <v>14883</v>
      </c>
      <c r="C187" s="55">
        <f>'Ref. ACS-5-YR'!I1051+'Ref. ACS-5-YR'!I1057</f>
        <v>0.5510793497982005</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74"/>
      <c r="M187" s="84"/>
    </row>
    <row r="188" spans="1:13" x14ac:dyDescent="0.3">
      <c r="A188" s="13" t="s">
        <v>1608</v>
      </c>
      <c r="B188" s="16">
        <f>'Ref. ACS-5-YR'!H1052+'Ref. ACS-5-YR'!H1058</f>
        <v>10391</v>
      </c>
      <c r="C188" s="55">
        <f>'Ref. ACS-5-YR'!I1052+'Ref. ACS-5-YR'!I1058</f>
        <v>0.38475210130706855</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74"/>
      <c r="M188" s="84"/>
    </row>
    <row r="189" spans="1:13" x14ac:dyDescent="0.3">
      <c r="A189" s="13" t="s">
        <v>1609</v>
      </c>
      <c r="B189" s="16">
        <f>'Ref. ACS-5-YR'!H1053+'Ref. ACS-5-YR'!H1059</f>
        <v>1027</v>
      </c>
      <c r="C189" s="55">
        <f>'Ref. ACS-5-YR'!I1053+'Ref. ACS-5-YR'!I1059</f>
        <v>3.8027178139001E-2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627</v>
      </c>
      <c r="C190" s="55">
        <f>'Ref. ACS-5-YR'!I1054+'Ref. ACS-5-YR'!I1060</f>
        <v>2.3216203206576073E-2</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79</v>
      </c>
      <c r="C191" s="55">
        <f>'Ref. ACS-5-YR'!I1055+'Ref. ACS-5-YR'!I1061</f>
        <v>2.9251675491539231E-3</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2430</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2495</v>
      </c>
    </row>
    <row r="198" spans="1:13" x14ac:dyDescent="0.3">
      <c r="B198" s="85"/>
      <c r="C198" s="85"/>
      <c r="D198" s="85"/>
      <c r="E198" s="85"/>
      <c r="F198" s="85"/>
      <c r="G198" s="85"/>
      <c r="H198" s="85"/>
      <c r="I198" s="85"/>
      <c r="J198" s="85"/>
      <c r="K198" s="85"/>
      <c r="L198" s="274"/>
      <c r="M198" s="96"/>
    </row>
    <row r="199" spans="1:13" x14ac:dyDescent="0.3">
      <c r="A199" s="1" t="s">
        <v>1612</v>
      </c>
      <c r="C199" s="114" t="s">
        <v>177</v>
      </c>
      <c r="D199" s="114"/>
      <c r="E199" s="114" t="s">
        <v>177</v>
      </c>
      <c r="F199" s="114"/>
      <c r="G199" s="114" t="s">
        <v>177</v>
      </c>
      <c r="H199" s="85"/>
      <c r="I199" s="85"/>
      <c r="J199" s="85"/>
      <c r="K199" s="85"/>
      <c r="L199" s="274"/>
      <c r="M199" s="61" t="s">
        <v>2503</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172</v>
      </c>
      <c r="B201" s="16">
        <f>'Ref. ACS-5-YR'!B1049</f>
        <v>23605</v>
      </c>
      <c r="C201" s="55"/>
      <c r="D201" s="16">
        <f>'Ref. ACS-5-YR'!E1049</f>
        <v>24344</v>
      </c>
      <c r="E201" s="55"/>
      <c r="F201" s="16">
        <f>'Ref. ACS-5-YR'!H1049</f>
        <v>27007</v>
      </c>
      <c r="G201" s="55"/>
      <c r="H201" s="85"/>
      <c r="I201" s="85"/>
      <c r="J201" s="85"/>
      <c r="K201" s="85"/>
      <c r="L201" s="274"/>
      <c r="M201" s="96"/>
    </row>
    <row r="202" spans="1:13" x14ac:dyDescent="0.3">
      <c r="A202" s="7" t="s">
        <v>1582</v>
      </c>
      <c r="B202" s="118">
        <f>'Ref. ACS-5-YR'!B1050</f>
        <v>16452</v>
      </c>
      <c r="C202" s="119">
        <f>'Ref. ACS-5-YR'!C1050</f>
        <v>0.69697098072442276</v>
      </c>
      <c r="D202" s="118">
        <f>'Ref. ACS-5-YR'!E1050</f>
        <v>15414</v>
      </c>
      <c r="E202" s="119">
        <f>'Ref. ACS-5-YR'!F1050</f>
        <v>0.63317449884981925</v>
      </c>
      <c r="F202" s="118">
        <f>'Ref. ACS-5-YR'!H1050</f>
        <v>16684</v>
      </c>
      <c r="G202" s="119">
        <f>'Ref. ACS-5-YR'!I1050</f>
        <v>0.61776576443144371</v>
      </c>
      <c r="H202" s="85"/>
      <c r="I202" s="85"/>
      <c r="J202" s="85"/>
      <c r="K202" s="85"/>
      <c r="L202" s="274"/>
      <c r="M202" s="96"/>
    </row>
    <row r="203" spans="1:13" x14ac:dyDescent="0.3">
      <c r="A203" s="13" t="s">
        <v>1613</v>
      </c>
      <c r="B203" s="16">
        <f>'Ref. ACS-5-YR'!B1051</f>
        <v>9947</v>
      </c>
      <c r="C203" s="55">
        <f>B203/$B$202</f>
        <v>0.60460734257233162</v>
      </c>
      <c r="D203" s="16">
        <f>'Ref. ACS-5-YR'!E1051</f>
        <v>9951</v>
      </c>
      <c r="E203" s="55">
        <f>D203/$D$202</f>
        <v>0.64558193849746981</v>
      </c>
      <c r="F203" s="16">
        <f>'Ref. ACS-5-YR'!H1051</f>
        <v>10320</v>
      </c>
      <c r="G203" s="55">
        <f>F203/$F$202</f>
        <v>0.61855670103092786</v>
      </c>
      <c r="H203" s="85"/>
      <c r="I203" s="85"/>
      <c r="J203" s="85"/>
      <c r="K203" s="85"/>
      <c r="L203" s="274"/>
      <c r="M203" s="96"/>
    </row>
    <row r="204" spans="1:13" x14ac:dyDescent="0.3">
      <c r="A204" s="13" t="s">
        <v>1614</v>
      </c>
      <c r="B204" s="16">
        <f>'Ref. ACS-5-YR'!B1052</f>
        <v>5916</v>
      </c>
      <c r="C204" s="55">
        <f t="shared" ref="C204:C207" si="0">B204/$B$202</f>
        <v>0.35959153902261121</v>
      </c>
      <c r="D204" s="16">
        <f>'Ref. ACS-5-YR'!E1052</f>
        <v>5005</v>
      </c>
      <c r="E204" s="55">
        <f t="shared" ref="E204:E207" si="1">D204/$D$202</f>
        <v>0.32470481380563126</v>
      </c>
      <c r="F204" s="16">
        <f>'Ref. ACS-5-YR'!H1052</f>
        <v>5818</v>
      </c>
      <c r="G204" s="55">
        <f t="shared" ref="G204:G207" si="2">F204/$F$202</f>
        <v>0.34871733397266841</v>
      </c>
      <c r="H204" s="85"/>
      <c r="I204" s="85"/>
      <c r="J204" s="85"/>
      <c r="K204" s="85"/>
      <c r="L204" s="274"/>
      <c r="M204" s="96"/>
    </row>
    <row r="205" spans="1:13" x14ac:dyDescent="0.3">
      <c r="A205" s="13" t="s">
        <v>1615</v>
      </c>
      <c r="B205" s="16">
        <f>'Ref. ACS-5-YR'!B1053</f>
        <v>469</v>
      </c>
      <c r="C205" s="55">
        <f t="shared" si="0"/>
        <v>2.8507172380257718E-2</v>
      </c>
      <c r="D205" s="16">
        <f>'Ref. ACS-5-YR'!E1053</f>
        <v>338</v>
      </c>
      <c r="E205" s="55">
        <f t="shared" si="1"/>
        <v>2.1928117295964708E-2</v>
      </c>
      <c r="F205" s="16">
        <f>'Ref. ACS-5-YR'!H1053</f>
        <v>388</v>
      </c>
      <c r="G205" s="55">
        <f t="shared" si="2"/>
        <v>2.3255813953488372E-2</v>
      </c>
      <c r="H205" s="85"/>
      <c r="I205" s="85"/>
      <c r="J205" s="85"/>
      <c r="K205" s="85"/>
      <c r="L205" s="274"/>
      <c r="M205" s="96"/>
    </row>
    <row r="206" spans="1:13" x14ac:dyDescent="0.3">
      <c r="A206" s="13" t="s">
        <v>1616</v>
      </c>
      <c r="B206" s="16">
        <f>'Ref. ACS-5-YR'!B1054</f>
        <v>84</v>
      </c>
      <c r="C206" s="55">
        <f t="shared" si="0"/>
        <v>5.1057622173595919E-3</v>
      </c>
      <c r="D206" s="16">
        <f>'Ref. ACS-5-YR'!E1054</f>
        <v>29</v>
      </c>
      <c r="E206" s="55">
        <f t="shared" si="1"/>
        <v>1.8814065135591021E-3</v>
      </c>
      <c r="F206" s="16">
        <f>'Ref. ACS-5-YR'!H1054</f>
        <v>143</v>
      </c>
      <c r="G206" s="55">
        <f t="shared" si="2"/>
        <v>8.5710860704866932E-3</v>
      </c>
      <c r="H206" s="85"/>
      <c r="I206" s="85"/>
      <c r="J206" s="85"/>
      <c r="K206" s="85"/>
      <c r="L206" s="274"/>
      <c r="M206" s="96"/>
    </row>
    <row r="207" spans="1:13" x14ac:dyDescent="0.3">
      <c r="A207" s="13" t="s">
        <v>1617</v>
      </c>
      <c r="B207" s="16">
        <f>'Ref. ACS-5-YR'!B1055</f>
        <v>36</v>
      </c>
      <c r="C207" s="55">
        <f t="shared" si="0"/>
        <v>2.1881838074398249E-3</v>
      </c>
      <c r="D207" s="16">
        <f>'Ref. ACS-5-YR'!E1055</f>
        <v>91</v>
      </c>
      <c r="E207" s="55">
        <f t="shared" si="1"/>
        <v>5.9037238873751131E-3</v>
      </c>
      <c r="F207" s="16">
        <f>'Ref. ACS-5-YR'!H1055</f>
        <v>15</v>
      </c>
      <c r="G207" s="55">
        <f t="shared" si="2"/>
        <v>8.9906497242867413E-4</v>
      </c>
      <c r="H207" s="85"/>
      <c r="I207" s="85"/>
      <c r="J207" s="85"/>
      <c r="K207" s="85"/>
      <c r="L207" s="274"/>
      <c r="M207" s="96"/>
    </row>
    <row r="208" spans="1:13" x14ac:dyDescent="0.3">
      <c r="A208" s="7" t="s">
        <v>1585</v>
      </c>
      <c r="B208" s="118">
        <f>'Ref. ACS-5-YR'!B1056</f>
        <v>7153</v>
      </c>
      <c r="C208" s="119">
        <f>'Ref. ACS-5-YR'!C1056</f>
        <v>0.30302901927557718</v>
      </c>
      <c r="D208" s="118">
        <f>'Ref. ACS-5-YR'!E1056</f>
        <v>8930</v>
      </c>
      <c r="E208" s="119">
        <f>'Ref. ACS-5-YR'!F1056</f>
        <v>0.36682550115018075</v>
      </c>
      <c r="F208" s="118">
        <f>'Ref. ACS-5-YR'!H1056</f>
        <v>10323</v>
      </c>
      <c r="G208" s="119">
        <f>'Ref. ACS-5-YR'!I1056</f>
        <v>0.38223423556855629</v>
      </c>
      <c r="H208" s="85"/>
      <c r="I208" s="85"/>
      <c r="J208" s="85"/>
      <c r="K208" s="85"/>
      <c r="L208" s="274"/>
      <c r="M208" s="96"/>
    </row>
    <row r="209" spans="1:13" x14ac:dyDescent="0.3">
      <c r="A209" s="13" t="s">
        <v>1618</v>
      </c>
      <c r="B209" s="16">
        <f>'Ref. ACS-5-YR'!B1057</f>
        <v>3143</v>
      </c>
      <c r="C209" s="55">
        <f>B209/$B$208</f>
        <v>0.43939605759821054</v>
      </c>
      <c r="D209" s="16">
        <f>'Ref. ACS-5-YR'!E1057</f>
        <v>3743</v>
      </c>
      <c r="E209" s="55">
        <f>D209/$D$208</f>
        <v>0.41914893617021276</v>
      </c>
      <c r="F209" s="16">
        <f>'Ref. ACS-5-YR'!H1057</f>
        <v>4563</v>
      </c>
      <c r="G209" s="55">
        <f>F209/$F$208</f>
        <v>0.44202266782911942</v>
      </c>
      <c r="H209" s="85"/>
      <c r="I209" s="85"/>
      <c r="J209" s="85"/>
      <c r="K209" s="85"/>
      <c r="L209" s="274"/>
      <c r="M209" s="96"/>
    </row>
    <row r="210" spans="1:13" x14ac:dyDescent="0.3">
      <c r="A210" s="13" t="s">
        <v>1619</v>
      </c>
      <c r="B210" s="16">
        <f>'Ref. ACS-5-YR'!B1058</f>
        <v>3243</v>
      </c>
      <c r="C210" s="55">
        <f t="shared" ref="C210:C213" si="3">B210/$B$208</f>
        <v>0.45337620578778137</v>
      </c>
      <c r="D210" s="16">
        <f>'Ref. ACS-5-YR'!E1058</f>
        <v>3874</v>
      </c>
      <c r="E210" s="55">
        <f t="shared" ref="E210:E213" si="4">D210/$D$208</f>
        <v>0.43381858902575587</v>
      </c>
      <c r="F210" s="16">
        <f>'Ref. ACS-5-YR'!H1058</f>
        <v>4573</v>
      </c>
      <c r="G210" s="55">
        <f t="shared" ref="G210:G213" si="5">F210/$F$208</f>
        <v>0.44299137847524944</v>
      </c>
      <c r="H210" s="85"/>
      <c r="I210" s="85"/>
      <c r="J210" s="85"/>
      <c r="K210" s="85"/>
      <c r="L210" s="274"/>
      <c r="M210" s="96"/>
    </row>
    <row r="211" spans="1:13" x14ac:dyDescent="0.3">
      <c r="A211" s="13" t="s">
        <v>1620</v>
      </c>
      <c r="B211" s="16">
        <f>'Ref. ACS-5-YR'!B1059</f>
        <v>414</v>
      </c>
      <c r="C211" s="55">
        <f t="shared" si="3"/>
        <v>5.7877813504823149E-2</v>
      </c>
      <c r="D211" s="16">
        <f>'Ref. ACS-5-YR'!E1059</f>
        <v>1041</v>
      </c>
      <c r="E211" s="55">
        <f t="shared" si="4"/>
        <v>0.11657334826427772</v>
      </c>
      <c r="F211" s="16">
        <f>'Ref. ACS-5-YR'!H1059</f>
        <v>639</v>
      </c>
      <c r="G211" s="55">
        <f t="shared" si="5"/>
        <v>6.1900610287707061E-2</v>
      </c>
      <c r="H211" s="85"/>
      <c r="I211" s="85"/>
      <c r="J211" s="85"/>
      <c r="K211" s="85"/>
      <c r="L211" s="274"/>
      <c r="M211" s="96"/>
    </row>
    <row r="212" spans="1:13" x14ac:dyDescent="0.3">
      <c r="A212" s="13" t="s">
        <v>1621</v>
      </c>
      <c r="B212" s="16">
        <f>'Ref. ACS-5-YR'!B1060</f>
        <v>347</v>
      </c>
      <c r="C212" s="55">
        <f t="shared" si="3"/>
        <v>4.8511114217810708E-2</v>
      </c>
      <c r="D212" s="16">
        <f>'Ref. ACS-5-YR'!E1060</f>
        <v>258</v>
      </c>
      <c r="E212" s="55">
        <f t="shared" si="4"/>
        <v>2.8891377379619262E-2</v>
      </c>
      <c r="F212" s="16">
        <f>'Ref. ACS-5-YR'!H1060</f>
        <v>484</v>
      </c>
      <c r="G212" s="55">
        <f t="shared" si="5"/>
        <v>4.6885595272692045E-2</v>
      </c>
      <c r="H212" s="85"/>
      <c r="I212" s="85"/>
      <c r="J212" s="85"/>
      <c r="K212" s="85"/>
      <c r="M212" s="84"/>
    </row>
    <row r="213" spans="1:13" x14ac:dyDescent="0.3">
      <c r="A213" s="13" t="s">
        <v>1622</v>
      </c>
      <c r="B213" s="16">
        <f>'Ref. ACS-5-YR'!B1061</f>
        <v>6</v>
      </c>
      <c r="C213" s="55">
        <f t="shared" si="3"/>
        <v>8.3880889137424852E-4</v>
      </c>
      <c r="D213" s="16">
        <f>'Ref. ACS-5-YR'!E1061</f>
        <v>14</v>
      </c>
      <c r="E213" s="55">
        <f t="shared" si="4"/>
        <v>1.5677491601343784E-3</v>
      </c>
      <c r="F213" s="16">
        <f>'Ref. ACS-5-YR'!H1061</f>
        <v>64</v>
      </c>
      <c r="G213" s="55">
        <f t="shared" si="5"/>
        <v>6.1997481352320059E-3</v>
      </c>
      <c r="H213" s="85"/>
    </row>
    <row r="214" spans="1:13" x14ac:dyDescent="0.3">
      <c r="A214" t="s">
        <v>1623</v>
      </c>
      <c r="M214" s="42" t="str">
        <f>A214</f>
        <v>Source: U.S. Census Bureau, ACS 06-10, 11-15, 16-20 (5-year Estimates), Table B25014</v>
      </c>
    </row>
    <row r="215" spans="1:13" ht="43.2" x14ac:dyDescent="0.3">
      <c r="M215" s="84" t="s">
        <v>2495</v>
      </c>
    </row>
    <row r="217" spans="1:13" x14ac:dyDescent="0.3">
      <c r="A217" s="1" t="s">
        <v>1624</v>
      </c>
      <c r="M217" s="61" t="s">
        <v>1625</v>
      </c>
    </row>
    <row r="218" spans="1:13" ht="28.95" customHeight="1" x14ac:dyDescent="0.3">
      <c r="A218" s="48" t="s">
        <v>170</v>
      </c>
      <c r="B218" s="60" t="str">
        <f>B3</f>
        <v>City of Tracy</v>
      </c>
      <c r="C218" s="60" t="s">
        <v>177</v>
      </c>
      <c r="D218" s="60" t="str">
        <f>B4</f>
        <v>San Joaquin County</v>
      </c>
      <c r="E218" s="60" t="s">
        <v>177</v>
      </c>
      <c r="F218" s="60" t="s">
        <v>171</v>
      </c>
      <c r="G218" s="60" t="s">
        <v>177</v>
      </c>
      <c r="H218" s="58"/>
      <c r="I218" s="58"/>
      <c r="J218" s="58"/>
      <c r="K218" s="58"/>
      <c r="M218" s="37"/>
    </row>
    <row r="219" spans="1:13" x14ac:dyDescent="0.3">
      <c r="A219" s="7" t="s">
        <v>1539</v>
      </c>
      <c r="B219" s="16">
        <f>'Ref. ACS-5-YR'!H1145</f>
        <v>27007</v>
      </c>
      <c r="C219" s="55"/>
      <c r="D219" s="16">
        <f>'Ref. ACS-5-YR'!R1145</f>
        <v>231092</v>
      </c>
      <c r="E219" s="55"/>
      <c r="F219" s="16">
        <f>'Ref. ACS-5-YR'!AB1145</f>
        <v>13103114</v>
      </c>
      <c r="G219" s="55"/>
      <c r="H219" s="54"/>
      <c r="I219" s="54"/>
      <c r="J219" s="54"/>
      <c r="K219" s="54"/>
    </row>
    <row r="220" spans="1:13" x14ac:dyDescent="0.3">
      <c r="A220" s="13" t="s">
        <v>1379</v>
      </c>
      <c r="B220" s="16">
        <f>'Ref. ACS-5-YR'!H1146</f>
        <v>16684</v>
      </c>
      <c r="C220" s="55">
        <f>'Ref. ACS-5-YR'!I1146</f>
        <v>0.61776576443144371</v>
      </c>
      <c r="D220" s="16">
        <f>'Ref. ACS-5-YR'!R1146</f>
        <v>133381</v>
      </c>
      <c r="E220" s="55">
        <f>'Ref. ACS-5-YR'!S1146</f>
        <v>0.57717705502570404</v>
      </c>
      <c r="F220" s="16">
        <f>'Ref. ACS-5-YR'!AB1146</f>
        <v>7241318</v>
      </c>
      <c r="G220" s="55">
        <f>'Ref. ACS-5-YR'!AC1146</f>
        <v>0.55300000000000005</v>
      </c>
      <c r="H220" s="54"/>
      <c r="I220" s="54"/>
      <c r="J220" s="54"/>
      <c r="K220" s="54"/>
      <c r="L220" s="275"/>
    </row>
    <row r="221" spans="1:13" x14ac:dyDescent="0.3">
      <c r="A221" s="13" t="s">
        <v>1383</v>
      </c>
      <c r="B221" s="16">
        <f>'Ref. ACS-5-YR'!H1153</f>
        <v>10323</v>
      </c>
      <c r="C221" s="55">
        <f>'Ref. ACS-5-YR'!I1153</f>
        <v>0.38223423556855629</v>
      </c>
      <c r="D221" s="16">
        <f>'Ref. ACS-5-YR'!R1153</f>
        <v>97711</v>
      </c>
      <c r="E221" s="55">
        <f>'Ref. ACS-5-YR'!S1153</f>
        <v>0.42282294497429596</v>
      </c>
      <c r="F221" s="16">
        <f>'Ref. ACS-5-YR'!AB1153</f>
        <v>5861796</v>
      </c>
      <c r="G221" s="55">
        <f>'Ref. ACS-5-YR'!AC1153</f>
        <v>0.44700000000000001</v>
      </c>
      <c r="H221" s="54"/>
      <c r="I221" s="54"/>
      <c r="J221" s="54"/>
      <c r="K221" s="54"/>
      <c r="L221" s="274"/>
    </row>
    <row r="222" spans="1:13" x14ac:dyDescent="0.3">
      <c r="A222" t="s">
        <v>1626</v>
      </c>
      <c r="L222" s="274"/>
    </row>
    <row r="223" spans="1:13" x14ac:dyDescent="0.3">
      <c r="L223" s="274"/>
    </row>
    <row r="224" spans="1:13" x14ac:dyDescent="0.3">
      <c r="A224" s="1" t="s">
        <v>1627</v>
      </c>
      <c r="L224" s="274"/>
    </row>
    <row r="225" spans="1:13" x14ac:dyDescent="0.3">
      <c r="A225" s="80"/>
      <c r="B225" s="90" t="s">
        <v>1628</v>
      </c>
      <c r="C225" s="90" t="s">
        <v>1629</v>
      </c>
      <c r="D225" s="90" t="s">
        <v>1630</v>
      </c>
      <c r="E225" s="90" t="s">
        <v>1631</v>
      </c>
      <c r="F225" s="90">
        <v>2020</v>
      </c>
      <c r="H225" s="52"/>
      <c r="I225" s="52"/>
      <c r="J225" s="52"/>
      <c r="K225" s="52"/>
      <c r="L225" s="274"/>
    </row>
    <row r="226" spans="1:13" x14ac:dyDescent="0.3">
      <c r="A226" s="7" t="s">
        <v>1539</v>
      </c>
      <c r="B226" s="16">
        <f>B227+B229</f>
        <v>12769</v>
      </c>
      <c r="C226" s="16">
        <f>C227+C229</f>
        <v>11208</v>
      </c>
      <c r="D226" s="16">
        <f>D227+D229</f>
        <v>17620</v>
      </c>
      <c r="E226" s="16">
        <f>E227+E229</f>
        <v>24331</v>
      </c>
      <c r="F226" s="16">
        <f>'Ref. ACS-5-YR'!H1145</f>
        <v>27007</v>
      </c>
      <c r="H226" s="2"/>
      <c r="I226" s="2"/>
      <c r="J226" s="2"/>
      <c r="K226" s="2"/>
      <c r="L226" s="274"/>
    </row>
    <row r="227" spans="1:13" x14ac:dyDescent="0.3">
      <c r="A227" s="13" t="s">
        <v>1379</v>
      </c>
      <c r="B227" s="16">
        <f>'Ref. DC-1980'!B22</f>
        <v>5625</v>
      </c>
      <c r="C227" s="16">
        <f>'Ref. DC-1990'!B15</f>
        <v>6729</v>
      </c>
      <c r="D227" s="16">
        <f>'Ref. DC-2000'!B44</f>
        <v>12717</v>
      </c>
      <c r="E227" s="16">
        <f>'Ref. DC-2010'!B52+'Ref. DC-2010'!B53</f>
        <v>16163</v>
      </c>
      <c r="F227" s="16">
        <f>'Ref. ACS-5-YR'!H1146</f>
        <v>16684</v>
      </c>
      <c r="H227" s="2"/>
      <c r="I227" s="2"/>
      <c r="J227" s="2"/>
      <c r="K227" s="2"/>
      <c r="L227" s="274"/>
    </row>
    <row r="228" spans="1:13" x14ac:dyDescent="0.3">
      <c r="A228" s="13" t="s">
        <v>1394</v>
      </c>
      <c r="B228" s="55">
        <f>B227/(B227+B229)</f>
        <v>0.4405200093977602</v>
      </c>
      <c r="C228" s="55">
        <f>C227/(C227+C229)</f>
        <v>0.60037473233404715</v>
      </c>
      <c r="D228" s="55">
        <f>D227/(D227+D229)</f>
        <v>0.72173666288308735</v>
      </c>
      <c r="E228" s="55">
        <f>E227/(E227+E229)</f>
        <v>0.66429657638403683</v>
      </c>
      <c r="F228" s="55">
        <f>F227/(F227+F229)</f>
        <v>0.61776576443144371</v>
      </c>
      <c r="H228" s="54"/>
      <c r="I228" s="54"/>
      <c r="J228" s="54"/>
      <c r="K228" s="54"/>
      <c r="L228" s="274"/>
    </row>
    <row r="229" spans="1:13" x14ac:dyDescent="0.3">
      <c r="A229" s="13" t="s">
        <v>1383</v>
      </c>
      <c r="B229" s="16">
        <f>'Ref. DC-1980'!B21</f>
        <v>7144</v>
      </c>
      <c r="C229" s="16">
        <f>'Ref. DC-1990'!B16</f>
        <v>4479</v>
      </c>
      <c r="D229" s="16">
        <f>'Ref. DC-2000'!B45</f>
        <v>4903</v>
      </c>
      <c r="E229" s="16">
        <f>'Ref. DC-2010'!B54</f>
        <v>8168</v>
      </c>
      <c r="F229" s="16">
        <f>'Ref. ACS-5-YR'!H1153</f>
        <v>10323</v>
      </c>
      <c r="H229" s="2"/>
      <c r="I229" s="2"/>
      <c r="J229" s="2"/>
      <c r="K229" s="2"/>
      <c r="L229" s="274"/>
    </row>
    <row r="230" spans="1:13" x14ac:dyDescent="0.3">
      <c r="A230" s="13" t="s">
        <v>1386</v>
      </c>
      <c r="B230" s="55">
        <f>B229/(B229+B227)</f>
        <v>0.55947999060223985</v>
      </c>
      <c r="C230" s="55">
        <f>C229/(C229+C227)</f>
        <v>0.39962526766595291</v>
      </c>
      <c r="D230" s="55">
        <f>D229/(D229+D227)</f>
        <v>0.27826333711691259</v>
      </c>
      <c r="E230" s="55">
        <f>E229/(E229+E227)</f>
        <v>0.33570342361596317</v>
      </c>
      <c r="F230" s="55">
        <f>F229/(F229+F227)</f>
        <v>0.38223423556855629</v>
      </c>
      <c r="H230" s="54"/>
      <c r="I230" s="54"/>
      <c r="J230" s="54"/>
      <c r="K230" s="54"/>
      <c r="L230" s="274"/>
    </row>
    <row r="231" spans="1:13" x14ac:dyDescent="0.3">
      <c r="A231" t="s">
        <v>1632</v>
      </c>
      <c r="L231" s="274"/>
    </row>
    <row r="232" spans="1:13" ht="28.8" x14ac:dyDescent="0.3">
      <c r="L232" s="274"/>
      <c r="M232" s="42" t="str">
        <f>A231</f>
        <v>Source: U.S. Census Bureau, Census 1980(SF1), 1990(SF1), 2000(SF1); ACS 16-20 (5-year Estimates), Table B25042</v>
      </c>
    </row>
    <row r="233" spans="1:13" ht="57.6" x14ac:dyDescent="0.3">
      <c r="L233" s="274"/>
      <c r="M233" s="84" t="s">
        <v>2497</v>
      </c>
    </row>
    <row r="234" spans="1:13" x14ac:dyDescent="0.3">
      <c r="L234" s="274"/>
      <c r="M234" s="97"/>
    </row>
    <row r="235" spans="1:13" x14ac:dyDescent="0.3">
      <c r="A235" s="1" t="s">
        <v>1633</v>
      </c>
      <c r="C235" s="114" t="s">
        <v>177</v>
      </c>
      <c r="D235" s="114"/>
      <c r="E235" s="114" t="s">
        <v>177</v>
      </c>
      <c r="F235" s="114"/>
      <c r="G235" s="114" t="s">
        <v>177</v>
      </c>
      <c r="L235" s="274"/>
      <c r="M235" s="61" t="s">
        <v>1634</v>
      </c>
    </row>
    <row r="236" spans="1:13" ht="28.95" customHeight="1" x14ac:dyDescent="0.3">
      <c r="A236" s="80"/>
      <c r="B236" s="60" t="str">
        <f>B3</f>
        <v>City of Tracy</v>
      </c>
      <c r="C236" s="60" t="str">
        <f>B3</f>
        <v>City of Tracy</v>
      </c>
      <c r="D236" s="60" t="str">
        <f>B4</f>
        <v>San Joaquin County</v>
      </c>
      <c r="E236" s="60" t="str">
        <f>B4</f>
        <v>San Joaquin County</v>
      </c>
      <c r="F236" s="60" t="s">
        <v>171</v>
      </c>
      <c r="G236" s="60" t="s">
        <v>171</v>
      </c>
      <c r="H236" s="58"/>
      <c r="I236" s="58"/>
      <c r="J236" s="58"/>
      <c r="K236" s="58"/>
      <c r="L236" s="274"/>
    </row>
    <row r="237" spans="1:13" x14ac:dyDescent="0.3">
      <c r="A237" s="13" t="s">
        <v>178</v>
      </c>
      <c r="B237" s="16">
        <f>'Ref. ACS-5-YR'!H1145</f>
        <v>27007</v>
      </c>
      <c r="C237" s="55"/>
      <c r="D237" s="16">
        <f>'Ref. ACS-5-YR'!R1145</f>
        <v>231092</v>
      </c>
      <c r="E237" s="55"/>
      <c r="F237" s="16">
        <f>'Ref. ACS-5-YR'!AB1145</f>
        <v>13103114</v>
      </c>
      <c r="G237" s="55"/>
      <c r="H237" s="54"/>
      <c r="I237" s="54"/>
      <c r="J237" s="54"/>
      <c r="K237" s="54"/>
      <c r="L237" s="274"/>
    </row>
    <row r="238" spans="1:13" x14ac:dyDescent="0.3">
      <c r="A238" s="7" t="s">
        <v>1635</v>
      </c>
      <c r="B238" s="118">
        <f t="shared" ref="B238:G243" si="6">B245+B252</f>
        <v>422</v>
      </c>
      <c r="C238" s="119">
        <f t="shared" si="6"/>
        <v>1.5625578553708296E-2</v>
      </c>
      <c r="D238" s="118">
        <f t="shared" si="6"/>
        <v>5281</v>
      </c>
      <c r="E238" s="119">
        <f t="shared" si="6"/>
        <v>2.2852370484482371E-2</v>
      </c>
      <c r="F238" s="118">
        <f t="shared" si="6"/>
        <v>547466</v>
      </c>
      <c r="G238" s="119">
        <f t="shared" si="6"/>
        <v>4.1999999999999996E-2</v>
      </c>
      <c r="H238" s="54"/>
      <c r="I238" s="54"/>
      <c r="J238" s="54"/>
      <c r="K238" s="54"/>
      <c r="L238" s="274"/>
    </row>
    <row r="239" spans="1:13" x14ac:dyDescent="0.3">
      <c r="A239" s="7" t="s">
        <v>1636</v>
      </c>
      <c r="B239" s="118">
        <f t="shared" si="6"/>
        <v>1417</v>
      </c>
      <c r="C239" s="119">
        <f t="shared" si="6"/>
        <v>5.2467878698115297E-2</v>
      </c>
      <c r="D239" s="118">
        <f t="shared" si="6"/>
        <v>16428</v>
      </c>
      <c r="E239" s="119">
        <f t="shared" si="6"/>
        <v>7.1088570785661109E-2</v>
      </c>
      <c r="F239" s="118">
        <f t="shared" si="6"/>
        <v>1686731</v>
      </c>
      <c r="G239" s="119">
        <f t="shared" si="6"/>
        <v>0.128</v>
      </c>
      <c r="H239" s="54"/>
      <c r="I239" s="54"/>
      <c r="J239" s="54"/>
      <c r="K239" s="54"/>
      <c r="L239" s="274"/>
    </row>
    <row r="240" spans="1:13" x14ac:dyDescent="0.3">
      <c r="A240" s="7" t="s">
        <v>1637</v>
      </c>
      <c r="B240" s="118">
        <f t="shared" si="6"/>
        <v>3879</v>
      </c>
      <c r="C240" s="119">
        <f t="shared" si="6"/>
        <v>0.14362942940719073</v>
      </c>
      <c r="D240" s="118">
        <f t="shared" si="6"/>
        <v>51121</v>
      </c>
      <c r="E240" s="119">
        <f t="shared" si="6"/>
        <v>0.22121492738822635</v>
      </c>
      <c r="F240" s="118">
        <f t="shared" si="6"/>
        <v>3527970</v>
      </c>
      <c r="G240" s="119">
        <f t="shared" si="6"/>
        <v>0.26900000000000002</v>
      </c>
      <c r="H240" s="54"/>
      <c r="I240" s="54"/>
      <c r="J240" s="54"/>
      <c r="K240" s="54"/>
      <c r="L240" s="274"/>
    </row>
    <row r="241" spans="1:12" x14ac:dyDescent="0.3">
      <c r="A241" s="7" t="s">
        <v>1638</v>
      </c>
      <c r="B241" s="118">
        <f t="shared" si="6"/>
        <v>9902</v>
      </c>
      <c r="C241" s="119">
        <f t="shared" si="6"/>
        <v>0.36664568445217904</v>
      </c>
      <c r="D241" s="118">
        <f t="shared" si="6"/>
        <v>93114</v>
      </c>
      <c r="E241" s="119">
        <f t="shared" si="6"/>
        <v>0.40293043463209455</v>
      </c>
      <c r="F241" s="118">
        <f t="shared" si="6"/>
        <v>4418085</v>
      </c>
      <c r="G241" s="119">
        <f t="shared" si="6"/>
        <v>0.33699999999999997</v>
      </c>
      <c r="H241" s="54"/>
      <c r="I241" s="54"/>
      <c r="J241" s="54"/>
      <c r="K241" s="54"/>
      <c r="L241" s="274"/>
    </row>
    <row r="242" spans="1:12" x14ac:dyDescent="0.3">
      <c r="A242" s="7" t="s">
        <v>1639</v>
      </c>
      <c r="B242" s="118">
        <f t="shared" si="6"/>
        <v>8887</v>
      </c>
      <c r="C242" s="119">
        <f t="shared" si="6"/>
        <v>0.32906283556115079</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1640</v>
      </c>
      <c r="B243" s="118">
        <f t="shared" si="6"/>
        <v>2500</v>
      </c>
      <c r="C243" s="119">
        <f t="shared" si="6"/>
        <v>9.2568593327655796E-2</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1641</v>
      </c>
      <c r="B244" s="16">
        <f>'Ref. ACS-5-YR'!H1146</f>
        <v>16684</v>
      </c>
      <c r="C244" s="55">
        <f>'Ref. ACS-5-YR'!I1146</f>
        <v>0.61776576443144371</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1642</v>
      </c>
      <c r="B245" s="16">
        <f>'Ref. ACS-5-YR'!H1147</f>
        <v>122</v>
      </c>
      <c r="C245" s="55">
        <f>'Ref. ACS-5-YR'!I1147</f>
        <v>4.5173473543896024E-3</v>
      </c>
      <c r="D245" s="16">
        <f>'Ref. ACS-5-YR'!R1147</f>
        <v>699</v>
      </c>
      <c r="E245" s="55">
        <f>'Ref. ACS-5-YR'!S1147</f>
        <v>3.0247693559275093E-3</v>
      </c>
      <c r="F245" s="16">
        <f>'Ref. ACS-5-YR'!AB1147</f>
        <v>50963</v>
      </c>
      <c r="G245" s="55">
        <f>'Ref. ACS-5-YR'!AC1147</f>
        <v>4.0000000000000001E-3</v>
      </c>
      <c r="H245" s="54"/>
      <c r="I245" s="54"/>
      <c r="J245" s="54"/>
      <c r="K245" s="54"/>
      <c r="L245" s="275"/>
    </row>
    <row r="246" spans="1:12" x14ac:dyDescent="0.3">
      <c r="A246" s="13" t="s">
        <v>1643</v>
      </c>
      <c r="B246" s="16">
        <f>'Ref. ACS-5-YR'!H1148</f>
        <v>39</v>
      </c>
      <c r="C246" s="55">
        <f>'Ref. ACS-5-YR'!I1148</f>
        <v>1.4440700559114304E-3</v>
      </c>
      <c r="D246" s="16">
        <f>'Ref. ACS-5-YR'!R1148</f>
        <v>1589</v>
      </c>
      <c r="E246" s="55">
        <f>'Ref. ACS-5-YR'!S1148</f>
        <v>6.8760493656206184E-3</v>
      </c>
      <c r="F246" s="16">
        <f>'Ref. ACS-5-YR'!AB1148</f>
        <v>173846</v>
      </c>
      <c r="G246" s="55">
        <f>'Ref. ACS-5-YR'!AC1148</f>
        <v>1.2999999999999999E-2</v>
      </c>
      <c r="H246" s="54"/>
      <c r="I246" s="54"/>
      <c r="J246" s="54"/>
      <c r="K246" s="54"/>
      <c r="L246" s="288"/>
    </row>
    <row r="247" spans="1:12" x14ac:dyDescent="0.3">
      <c r="A247" s="13" t="s">
        <v>1644</v>
      </c>
      <c r="B247" s="16">
        <f>'Ref. ACS-5-YR'!H1149</f>
        <v>864</v>
      </c>
      <c r="C247" s="55">
        <f>'Ref. ACS-5-YR'!I1149</f>
        <v>3.1991705854037843E-2</v>
      </c>
      <c r="D247" s="16">
        <f>'Ref. ACS-5-YR'!R1149</f>
        <v>16453</v>
      </c>
      <c r="E247" s="55">
        <f>'Ref. ACS-5-YR'!S1149</f>
        <v>7.1196752808405317E-2</v>
      </c>
      <c r="F247" s="16">
        <f>'Ref. ACS-5-YR'!AB1149</f>
        <v>1307148</v>
      </c>
      <c r="G247" s="55">
        <f>'Ref. ACS-5-YR'!AC1149</f>
        <v>0.1</v>
      </c>
      <c r="H247" s="54"/>
      <c r="I247" s="54"/>
      <c r="J247" s="54"/>
      <c r="K247" s="54"/>
      <c r="L247" s="274"/>
    </row>
    <row r="248" spans="1:12" x14ac:dyDescent="0.3">
      <c r="A248" s="13" t="s">
        <v>1645</v>
      </c>
      <c r="B248" s="16">
        <f>'Ref. ACS-5-YR'!H1150</f>
        <v>6365</v>
      </c>
      <c r="C248" s="55">
        <f>'Ref. ACS-5-YR'!I1150</f>
        <v>0.23567963861221164</v>
      </c>
      <c r="D248" s="16">
        <f>'Ref. ACS-5-YR'!R1150</f>
        <v>62621</v>
      </c>
      <c r="E248" s="55">
        <f>'Ref. ACS-5-YR'!S1150</f>
        <v>0.27097865785055303</v>
      </c>
      <c r="F248" s="16">
        <f>'Ref. ACS-5-YR'!AB1150</f>
        <v>3228533</v>
      </c>
      <c r="G248" s="55">
        <f>'Ref. ACS-5-YR'!AC1150</f>
        <v>0.246</v>
      </c>
      <c r="H248" s="54"/>
      <c r="I248" s="54"/>
      <c r="J248" s="54"/>
      <c r="K248" s="54"/>
      <c r="L248" s="274"/>
    </row>
    <row r="249" spans="1:12" x14ac:dyDescent="0.3">
      <c r="A249" s="13" t="s">
        <v>1646</v>
      </c>
      <c r="B249" s="16">
        <f>'Ref. ACS-5-YR'!H1151</f>
        <v>7137</v>
      </c>
      <c r="C249" s="55">
        <f>'Ref. ACS-5-YR'!I1151</f>
        <v>0.26426482023179176</v>
      </c>
      <c r="D249" s="16">
        <f>'Ref. ACS-5-YR'!R1151</f>
        <v>40609</v>
      </c>
      <c r="E249" s="55">
        <f>'Ref. ACS-5-YR'!S1151</f>
        <v>0.17572655046474997</v>
      </c>
      <c r="F249" s="16">
        <f>'Ref. ACS-5-YR'!AB1151</f>
        <v>1964487</v>
      </c>
      <c r="G249" s="55">
        <f>'Ref. ACS-5-YR'!AC1151</f>
        <v>0.15</v>
      </c>
      <c r="H249" s="54"/>
      <c r="I249" s="54"/>
      <c r="J249" s="54"/>
      <c r="K249" s="54"/>
      <c r="L249" s="288"/>
    </row>
    <row r="250" spans="1:12" x14ac:dyDescent="0.3">
      <c r="A250" s="13" t="s">
        <v>1647</v>
      </c>
      <c r="B250" s="16">
        <f>'Ref. ACS-5-YR'!H1152</f>
        <v>2157</v>
      </c>
      <c r="C250" s="55">
        <f>'Ref. ACS-5-YR'!I1152</f>
        <v>7.9868182323101417E-2</v>
      </c>
      <c r="D250" s="16">
        <f>'Ref. ACS-5-YR'!R1152</f>
        <v>11410</v>
      </c>
      <c r="E250" s="55">
        <f>'Ref. ACS-5-YR'!S1152</f>
        <v>4.9374275180447617E-2</v>
      </c>
      <c r="F250" s="16">
        <f>'Ref. ACS-5-YR'!AB1152</f>
        <v>516341</v>
      </c>
      <c r="G250" s="55">
        <f>'Ref. ACS-5-YR'!AC1152</f>
        <v>3.9E-2</v>
      </c>
      <c r="H250" s="54"/>
      <c r="I250" s="54"/>
      <c r="J250" s="54"/>
      <c r="K250" s="54"/>
      <c r="L250" s="274"/>
    </row>
    <row r="251" spans="1:12" x14ac:dyDescent="0.3">
      <c r="A251" s="13" t="s">
        <v>1648</v>
      </c>
      <c r="B251" s="16">
        <f>'Ref. ACS-5-YR'!H1153</f>
        <v>10323</v>
      </c>
      <c r="C251" s="55">
        <f>'Ref. ACS-5-YR'!I1153</f>
        <v>0.38223423556855629</v>
      </c>
      <c r="D251" s="16">
        <f>'Ref. ACS-5-YR'!R1153</f>
        <v>97711</v>
      </c>
      <c r="E251" s="55">
        <f>'Ref. ACS-5-YR'!S1153</f>
        <v>0.42282294497429596</v>
      </c>
      <c r="F251" s="16">
        <f>'Ref. ACS-5-YR'!AB1153</f>
        <v>5861796</v>
      </c>
      <c r="G251" s="55">
        <f>'Ref. ACS-5-YR'!AC1153</f>
        <v>0.44700000000000001</v>
      </c>
      <c r="H251" s="54"/>
      <c r="I251" s="54"/>
      <c r="J251" s="54"/>
      <c r="K251" s="54"/>
      <c r="L251" s="274"/>
    </row>
    <row r="252" spans="1:12" x14ac:dyDescent="0.3">
      <c r="A252" s="13" t="s">
        <v>1649</v>
      </c>
      <c r="B252" s="16">
        <f>'Ref. ACS-5-YR'!H1154</f>
        <v>300</v>
      </c>
      <c r="C252" s="55">
        <f>'Ref. ACS-5-YR'!I1154</f>
        <v>1.1108231199318695E-2</v>
      </c>
      <c r="D252" s="16">
        <f>'Ref. ACS-5-YR'!R1154</f>
        <v>4582</v>
      </c>
      <c r="E252" s="55">
        <f>'Ref. ACS-5-YR'!S1154</f>
        <v>1.9827601128554861E-2</v>
      </c>
      <c r="F252" s="16">
        <f>'Ref. ACS-5-YR'!AB1154</f>
        <v>496503</v>
      </c>
      <c r="G252" s="55">
        <f>'Ref. ACS-5-YR'!AC1154</f>
        <v>3.7999999999999999E-2</v>
      </c>
      <c r="H252" s="54"/>
      <c r="I252" s="54"/>
      <c r="J252" s="54"/>
      <c r="K252" s="54"/>
      <c r="L252" s="288"/>
    </row>
    <row r="253" spans="1:12" x14ac:dyDescent="0.3">
      <c r="A253" s="13" t="s">
        <v>1650</v>
      </c>
      <c r="B253" s="16">
        <f>'Ref. ACS-5-YR'!H1155</f>
        <v>1378</v>
      </c>
      <c r="C253" s="55">
        <f>'Ref. ACS-5-YR'!I1155</f>
        <v>5.102380864220387E-2</v>
      </c>
      <c r="D253" s="16">
        <f>'Ref. ACS-5-YR'!R1155</f>
        <v>14839</v>
      </c>
      <c r="E253" s="55">
        <f>'Ref. ACS-5-YR'!S1155</f>
        <v>6.4212521420040497E-2</v>
      </c>
      <c r="F253" s="16">
        <f>'Ref. ACS-5-YR'!AB1155</f>
        <v>1512885</v>
      </c>
      <c r="G253" s="55">
        <f>'Ref. ACS-5-YR'!AC1155</f>
        <v>0.115</v>
      </c>
      <c r="H253" s="54"/>
      <c r="I253" s="54"/>
      <c r="J253" s="54"/>
      <c r="K253" s="54"/>
      <c r="L253" s="274"/>
    </row>
    <row r="254" spans="1:12" x14ac:dyDescent="0.3">
      <c r="A254" s="13" t="s">
        <v>1651</v>
      </c>
      <c r="B254" s="16">
        <f>'Ref. ACS-5-YR'!H1156</f>
        <v>3015</v>
      </c>
      <c r="C254" s="55">
        <f>'Ref. ACS-5-YR'!I1156</f>
        <v>0.11163772355315289</v>
      </c>
      <c r="D254" s="16">
        <f>'Ref. ACS-5-YR'!R1156</f>
        <v>34668</v>
      </c>
      <c r="E254" s="55">
        <f>'Ref. ACS-5-YR'!S1156</f>
        <v>0.15001817457982103</v>
      </c>
      <c r="F254" s="16">
        <f>'Ref. ACS-5-YR'!AB1156</f>
        <v>2220822</v>
      </c>
      <c r="G254" s="55">
        <f>'Ref. ACS-5-YR'!AC1156</f>
        <v>0.16900000000000001</v>
      </c>
      <c r="H254" s="54"/>
      <c r="I254" s="54"/>
      <c r="J254" s="54"/>
      <c r="K254" s="54"/>
      <c r="L254" s="274"/>
    </row>
    <row r="255" spans="1:12" x14ac:dyDescent="0.3">
      <c r="A255" s="13" t="s">
        <v>1652</v>
      </c>
      <c r="B255" s="16">
        <f>'Ref. ACS-5-YR'!H1157</f>
        <v>3537</v>
      </c>
      <c r="C255" s="55">
        <f>'Ref. ACS-5-YR'!I1157</f>
        <v>0.1309660458399674</v>
      </c>
      <c r="D255" s="16">
        <f>'Ref. ACS-5-YR'!R1157</f>
        <v>30493</v>
      </c>
      <c r="E255" s="55">
        <f>'Ref. ACS-5-YR'!S1157</f>
        <v>0.13195177678154155</v>
      </c>
      <c r="F255" s="16">
        <f>'Ref. ACS-5-YR'!AB1157</f>
        <v>1189552</v>
      </c>
      <c r="G255" s="55">
        <f>'Ref. ACS-5-YR'!AC1157</f>
        <v>9.0999999999999998E-2</v>
      </c>
      <c r="H255" s="54"/>
      <c r="I255" s="54"/>
      <c r="J255" s="54"/>
      <c r="K255" s="54"/>
      <c r="L255" s="288"/>
    </row>
    <row r="256" spans="1:12" x14ac:dyDescent="0.3">
      <c r="A256" s="13" t="s">
        <v>1653</v>
      </c>
      <c r="B256" s="16">
        <f>'Ref. ACS-5-YR'!H1158</f>
        <v>1750</v>
      </c>
      <c r="C256" s="55">
        <f>'Ref. ACS-5-YR'!I1158</f>
        <v>6.4798015329359054E-2</v>
      </c>
      <c r="D256" s="16">
        <f>'Ref. ACS-5-YR'!R1158</f>
        <v>11472</v>
      </c>
      <c r="E256" s="55">
        <f>'Ref. ACS-5-YR'!S1158</f>
        <v>4.9642566596853198E-2</v>
      </c>
      <c r="F256" s="16">
        <f>'Ref. ACS-5-YR'!AB1158</f>
        <v>372132</v>
      </c>
      <c r="G256" s="55">
        <f>'Ref. ACS-5-YR'!AC1158</f>
        <v>2.8000000000000001E-2</v>
      </c>
      <c r="H256" s="54"/>
      <c r="I256" s="54"/>
      <c r="J256" s="54"/>
      <c r="K256" s="54"/>
      <c r="L256" s="274"/>
    </row>
    <row r="257" spans="1:13" x14ac:dyDescent="0.3">
      <c r="A257" s="13" t="s">
        <v>1654</v>
      </c>
      <c r="B257" s="16">
        <f>'Ref. ACS-5-YR'!H1159</f>
        <v>343</v>
      </c>
      <c r="C257" s="55">
        <f>'Ref. ACS-5-YR'!I1159</f>
        <v>1.2700411004554374E-2</v>
      </c>
      <c r="D257" s="16">
        <f>'Ref. ACS-5-YR'!R1159</f>
        <v>1657</v>
      </c>
      <c r="E257" s="55">
        <f>'Ref. ACS-5-YR'!S1159</f>
        <v>7.170304467484811E-3</v>
      </c>
      <c r="F257" s="16">
        <f>'Ref. ACS-5-YR'!AB1159</f>
        <v>69902</v>
      </c>
      <c r="G257" s="55">
        <f>'Ref. ACS-5-YR'!AC1159</f>
        <v>5.0000000000000001E-3</v>
      </c>
      <c r="H257" s="54"/>
      <c r="I257" s="54"/>
      <c r="J257" s="54"/>
      <c r="K257" s="54"/>
      <c r="L257" s="274"/>
    </row>
    <row r="258" spans="1:13" x14ac:dyDescent="0.3">
      <c r="A258" t="s">
        <v>1626</v>
      </c>
      <c r="L258" s="288"/>
      <c r="M258" s="42" t="str">
        <f>A258</f>
        <v>Source: U.S. Census Bureau, ACS 16-20 (5-year Estimates), Table B25042</v>
      </c>
    </row>
    <row r="259" spans="1:13" x14ac:dyDescent="0.3">
      <c r="L259" s="274"/>
    </row>
    <row r="260" spans="1:13" x14ac:dyDescent="0.3">
      <c r="A260" s="1" t="s">
        <v>1655</v>
      </c>
      <c r="L260" s="274"/>
      <c r="M260" s="61" t="s">
        <v>1656</v>
      </c>
    </row>
    <row r="261" spans="1:13" ht="28.2" customHeight="1" x14ac:dyDescent="0.3">
      <c r="A261" s="80"/>
      <c r="B261" s="60" t="str">
        <f>B3</f>
        <v>City of Tracy</v>
      </c>
      <c r="C261" s="60" t="s">
        <v>177</v>
      </c>
      <c r="D261" s="60" t="str">
        <f>B4</f>
        <v>San Joaquin County</v>
      </c>
      <c r="E261" s="60" t="s">
        <v>177</v>
      </c>
      <c r="F261" s="60" t="s">
        <v>171</v>
      </c>
      <c r="G261" s="60" t="s">
        <v>177</v>
      </c>
      <c r="H261" s="58"/>
      <c r="I261" s="58"/>
      <c r="J261" s="58"/>
      <c r="K261" s="58"/>
      <c r="L261" s="288"/>
    </row>
    <row r="262" spans="1:13" x14ac:dyDescent="0.3">
      <c r="A262" s="87" t="s">
        <v>248</v>
      </c>
      <c r="B262" s="87"/>
      <c r="C262" s="87"/>
      <c r="D262" s="87"/>
      <c r="E262" s="87"/>
      <c r="F262" s="87"/>
      <c r="G262" s="87"/>
      <c r="H262" s="88"/>
      <c r="I262" s="88"/>
      <c r="J262" s="88"/>
      <c r="K262" s="88"/>
      <c r="L262" s="274"/>
    </row>
    <row r="263" spans="1:13" x14ac:dyDescent="0.3">
      <c r="A263" s="13" t="s">
        <v>1582</v>
      </c>
      <c r="B263" s="16">
        <f>'Ref. ACS-5-YR'!H935</f>
        <v>9010</v>
      </c>
      <c r="C263" s="55">
        <f>'Ref. ACS-5-YR'!I935</f>
        <v>0.60372554274993295</v>
      </c>
      <c r="D263" s="16">
        <f>'Ref. ACS-5-YR'!R935</f>
        <v>82154</v>
      </c>
      <c r="E263" s="55">
        <f>'Ref. ACS-5-YR'!S935</f>
        <v>0.61286544472543625</v>
      </c>
      <c r="F263" s="16">
        <f>'Ref. ACS-5-YR'!AB935</f>
        <v>4831347</v>
      </c>
      <c r="G263" s="55">
        <f>'Ref. ACS-5-YR'!AC935</f>
        <v>0.59399999999999997</v>
      </c>
      <c r="H263" s="54"/>
      <c r="I263" s="54"/>
      <c r="J263" s="54"/>
      <c r="K263" s="54"/>
      <c r="L263" s="274"/>
    </row>
    <row r="264" spans="1:13" x14ac:dyDescent="0.3">
      <c r="A264" s="13" t="s">
        <v>1585</v>
      </c>
      <c r="B264" s="16">
        <f>'Ref. ACS-5-YR'!H936</f>
        <v>5914</v>
      </c>
      <c r="C264" s="55">
        <f>'Ref. ACS-5-YR'!I936</f>
        <v>0.39627445725006699</v>
      </c>
      <c r="D264" s="16">
        <f>'Ref. ACS-5-YR'!R936</f>
        <v>51895</v>
      </c>
      <c r="E264" s="55">
        <f>'Ref. ACS-5-YR'!S936</f>
        <v>0.38713455527456375</v>
      </c>
      <c r="F264" s="16">
        <f>'Ref. ACS-5-YR'!AB936</f>
        <v>3308833</v>
      </c>
      <c r="G264" s="55">
        <f>'Ref. ACS-5-YR'!AC936</f>
        <v>0.40600000000000003</v>
      </c>
      <c r="H264" s="54"/>
      <c r="I264" s="54"/>
      <c r="J264" s="54"/>
      <c r="K264" s="54"/>
      <c r="L264" s="288"/>
    </row>
    <row r="265" spans="1:13" x14ac:dyDescent="0.3">
      <c r="A265" s="87" t="s">
        <v>1657</v>
      </c>
      <c r="B265" s="87"/>
      <c r="C265" s="87"/>
      <c r="D265" s="87"/>
      <c r="E265" s="87"/>
      <c r="F265" s="87"/>
      <c r="G265" s="87"/>
      <c r="H265" s="88"/>
      <c r="I265" s="88"/>
      <c r="J265" s="88"/>
      <c r="K265" s="88"/>
      <c r="L265" s="274"/>
    </row>
    <row r="266" spans="1:13" x14ac:dyDescent="0.3">
      <c r="A266" s="13" t="s">
        <v>1582</v>
      </c>
      <c r="B266" s="16">
        <f>'Ref. ACS-5-YR'!H941</f>
        <v>954</v>
      </c>
      <c r="C266" s="55">
        <f>'Ref. ACS-5-YR'!I941</f>
        <v>0.64765784114052949</v>
      </c>
      <c r="D266" s="16">
        <f>'Ref. ACS-5-YR'!R941</f>
        <v>6592</v>
      </c>
      <c r="E266" s="55">
        <f>'Ref. ACS-5-YR'!S941</f>
        <v>0.38361266294227186</v>
      </c>
      <c r="F266" s="16">
        <f>'Ref. ACS-5-YR'!AB941</f>
        <v>286043</v>
      </c>
      <c r="G266" s="55">
        <f>'Ref. ACS-5-YR'!AC941</f>
        <v>0.35499999999999998</v>
      </c>
      <c r="H266" s="54"/>
      <c r="I266" s="54"/>
      <c r="J266" s="54"/>
      <c r="K266" s="54"/>
      <c r="L266" s="274"/>
    </row>
    <row r="267" spans="1:13" x14ac:dyDescent="0.3">
      <c r="A267" s="13" t="s">
        <v>1585</v>
      </c>
      <c r="B267" s="16">
        <f>'Ref. ACS-5-YR'!H942</f>
        <v>519</v>
      </c>
      <c r="C267" s="55">
        <f>'Ref. ACS-5-YR'!I942</f>
        <v>0.35234215885947046</v>
      </c>
      <c r="D267" s="16">
        <f>'Ref. ACS-5-YR'!R942</f>
        <v>10592</v>
      </c>
      <c r="E267" s="55">
        <f>'Ref. ACS-5-YR'!S942</f>
        <v>0.61638733705772808</v>
      </c>
      <c r="F267" s="16">
        <f>'Ref. ACS-5-YR'!AB942</f>
        <v>520690</v>
      </c>
      <c r="G267" s="55">
        <f>'Ref. ACS-5-YR'!AC942</f>
        <v>0.64500000000000002</v>
      </c>
      <c r="H267" s="54"/>
      <c r="I267" s="54"/>
      <c r="J267" s="54"/>
      <c r="K267" s="54"/>
      <c r="L267" s="274"/>
    </row>
    <row r="268" spans="1:13" x14ac:dyDescent="0.3">
      <c r="A268" s="87" t="s">
        <v>1658</v>
      </c>
      <c r="B268" s="87"/>
      <c r="C268" s="87"/>
      <c r="D268" s="87"/>
      <c r="E268" s="87"/>
      <c r="F268" s="87"/>
      <c r="G268" s="87"/>
      <c r="H268" s="88"/>
      <c r="I268" s="88"/>
      <c r="J268" s="88"/>
      <c r="K268" s="88"/>
      <c r="L268" s="274"/>
    </row>
    <row r="269" spans="1:13" x14ac:dyDescent="0.3">
      <c r="A269" s="13" t="s">
        <v>1582</v>
      </c>
      <c r="B269" s="16">
        <f>'Ref. ACS-5-YR'!H947</f>
        <v>67</v>
      </c>
      <c r="C269" s="55">
        <f>'Ref. ACS-5-YR'!I947</f>
        <v>0.65048543689320393</v>
      </c>
      <c r="D269" s="16">
        <f>'Ref. ACS-5-YR'!R947</f>
        <v>836</v>
      </c>
      <c r="E269" s="55">
        <f>'Ref. ACS-5-YR'!S947</f>
        <v>0.6115581565471836</v>
      </c>
      <c r="F269" s="16">
        <f>'Ref. ACS-5-YR'!AB947</f>
        <v>48100</v>
      </c>
      <c r="G269" s="55">
        <f>'Ref. ACS-5-YR'!AC947</f>
        <v>0.49199999999999999</v>
      </c>
      <c r="H269" s="54"/>
      <c r="I269" s="54"/>
      <c r="J269" s="54"/>
      <c r="K269" s="54"/>
      <c r="L269" s="274"/>
    </row>
    <row r="270" spans="1:13" x14ac:dyDescent="0.3">
      <c r="A270" s="13" t="s">
        <v>1585</v>
      </c>
      <c r="B270" s="16">
        <f>'Ref. ACS-5-YR'!H948</f>
        <v>36</v>
      </c>
      <c r="C270" s="55">
        <f>'Ref. ACS-5-YR'!I948</f>
        <v>0.34951456310679613</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3448</v>
      </c>
      <c r="C272" s="55">
        <f>'Ref. ACS-5-YR'!I953</f>
        <v>0.79173363949483355</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1585</v>
      </c>
      <c r="B273" s="16">
        <f>'Ref. ACS-5-YR'!H954</f>
        <v>907</v>
      </c>
      <c r="C273" s="55">
        <f>'Ref. ACS-5-YR'!I954</f>
        <v>0.20826636050516648</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73</v>
      </c>
      <c r="C275" s="55">
        <f>'Ref. ACS-5-YR'!I959</f>
        <v>0.38624338624338622</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1585</v>
      </c>
      <c r="B276" s="16">
        <f>'Ref. ACS-5-YR'!H960</f>
        <v>116</v>
      </c>
      <c r="C276" s="55">
        <f>'Ref. ACS-5-YR'!I960</f>
        <v>0.61375661375661372</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1375</v>
      </c>
      <c r="C278" s="55">
        <f>'Ref. ACS-5-YR'!I965</f>
        <v>0.52301255230125521</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1585</v>
      </c>
      <c r="B279" s="16">
        <f>'Ref. ACS-5-YR'!H966</f>
        <v>1254</v>
      </c>
      <c r="C279" s="55">
        <f>'Ref. ACS-5-YR'!I966</f>
        <v>0.47698744769874479</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1757</v>
      </c>
      <c r="C281" s="55">
        <f>'Ref. ACS-5-YR'!I971</f>
        <v>0.52699460107978402</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1577</v>
      </c>
      <c r="C282" s="55">
        <f>'Ref. ACS-5-YR'!I972</f>
        <v>0.47300539892021598</v>
      </c>
      <c r="D282" s="16">
        <f>'Ref. ACS-5-YR'!R972</f>
        <v>14254</v>
      </c>
      <c r="E282" s="55">
        <f>'Ref. ACS-5-YR'!S972</f>
        <v>0.54823076923076919</v>
      </c>
      <c r="F282" s="16">
        <f>'Ref. ACS-5-YR'!AB972</f>
        <v>391096</v>
      </c>
      <c r="G282" s="55">
        <f>'Ref. ACS-5-YR'!AC972</f>
        <v>0.51400000000000001</v>
      </c>
      <c r="H282" s="54"/>
      <c r="I282" s="54"/>
      <c r="J282" s="54"/>
      <c r="K282" s="54"/>
      <c r="M282" s="293" t="s">
        <v>2443</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5198</v>
      </c>
      <c r="C284" s="55">
        <f>'Ref. ACS-5-YR'!I983</f>
        <v>0.54704272784676911</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1585</v>
      </c>
      <c r="B285" s="16">
        <f>'Ref. ACS-5-YR'!H984</f>
        <v>4304</v>
      </c>
      <c r="C285" s="55">
        <f>'Ref. ACS-5-YR'!I984</f>
        <v>0.45295727215323089</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9010</v>
      </c>
      <c r="C290" s="55">
        <f>C263</f>
        <v>0.60372554274993295</v>
      </c>
      <c r="D290" s="6">
        <f>B264</f>
        <v>5914</v>
      </c>
      <c r="E290" s="55">
        <f>C264</f>
        <v>0.39627445725006699</v>
      </c>
      <c r="M290"/>
    </row>
    <row r="291" spans="1:13" x14ac:dyDescent="0.3">
      <c r="A291" s="87" t="s">
        <v>1657</v>
      </c>
      <c r="B291" s="6">
        <f>B266</f>
        <v>954</v>
      </c>
      <c r="C291" s="55">
        <f>C266</f>
        <v>0.64765784114052949</v>
      </c>
      <c r="D291" s="6">
        <f>B267</f>
        <v>519</v>
      </c>
      <c r="E291" s="55">
        <f>C267</f>
        <v>0.35234215885947046</v>
      </c>
      <c r="M291" s="61" t="s">
        <v>1664</v>
      </c>
    </row>
    <row r="292" spans="1:13" x14ac:dyDescent="0.3">
      <c r="A292" s="87" t="s">
        <v>1658</v>
      </c>
      <c r="B292" s="6">
        <f>B269</f>
        <v>67</v>
      </c>
      <c r="C292" s="55">
        <f>C269</f>
        <v>0.65048543689320393</v>
      </c>
      <c r="D292" s="6">
        <f>B270</f>
        <v>36</v>
      </c>
      <c r="E292" s="55">
        <f>C270</f>
        <v>0.34951456310679613</v>
      </c>
      <c r="M292"/>
    </row>
    <row r="293" spans="1:13" x14ac:dyDescent="0.3">
      <c r="A293" s="87" t="s">
        <v>1659</v>
      </c>
      <c r="B293" s="6">
        <f>B272</f>
        <v>3448</v>
      </c>
      <c r="C293" s="55">
        <f>C272</f>
        <v>0.79173363949483355</v>
      </c>
      <c r="D293" s="6">
        <f>B273</f>
        <v>907</v>
      </c>
      <c r="E293" s="55">
        <f>C273</f>
        <v>0.20826636050516648</v>
      </c>
      <c r="M293"/>
    </row>
    <row r="294" spans="1:13" x14ac:dyDescent="0.3">
      <c r="A294" s="87" t="s">
        <v>1468</v>
      </c>
      <c r="B294" s="6">
        <f>B275</f>
        <v>73</v>
      </c>
      <c r="C294" s="55">
        <f>C275</f>
        <v>0.38624338624338622</v>
      </c>
      <c r="D294" s="6">
        <f>B276</f>
        <v>116</v>
      </c>
      <c r="E294" s="55">
        <f>C276</f>
        <v>0.61375661375661372</v>
      </c>
      <c r="M294"/>
    </row>
    <row r="295" spans="1:13" x14ac:dyDescent="0.3">
      <c r="A295" s="87" t="s">
        <v>1660</v>
      </c>
      <c r="B295" s="6">
        <f>B278</f>
        <v>1375</v>
      </c>
      <c r="C295" s="55">
        <f>C278</f>
        <v>0.52301255230125521</v>
      </c>
      <c r="D295" s="6">
        <f>B279</f>
        <v>1254</v>
      </c>
      <c r="E295" s="55">
        <f>C279</f>
        <v>0.47698744769874479</v>
      </c>
      <c r="M295"/>
    </row>
    <row r="296" spans="1:13" x14ac:dyDescent="0.3">
      <c r="A296" s="87" t="s">
        <v>1665</v>
      </c>
      <c r="B296" s="6">
        <f>B281</f>
        <v>1757</v>
      </c>
      <c r="C296" s="55">
        <f>C281</f>
        <v>0.52699460107978402</v>
      </c>
      <c r="D296" s="6">
        <f>B282</f>
        <v>1577</v>
      </c>
      <c r="E296" s="55">
        <f>C282</f>
        <v>0.47300539892021598</v>
      </c>
      <c r="M296"/>
    </row>
    <row r="297" spans="1:13" x14ac:dyDescent="0.3">
      <c r="A297" s="87" t="s">
        <v>247</v>
      </c>
      <c r="B297" s="6">
        <f>B284</f>
        <v>5198</v>
      </c>
      <c r="C297" s="55">
        <f>C284</f>
        <v>0.54704272784676911</v>
      </c>
      <c r="D297" s="6">
        <f>B285</f>
        <v>4304</v>
      </c>
      <c r="E297" s="55">
        <f>C285</f>
        <v>0.45295727215323089</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Tracy</v>
      </c>
      <c r="C301" s="60" t="str">
        <f>B3</f>
        <v>City of Tracy</v>
      </c>
      <c r="D301" s="60" t="str">
        <f>B4</f>
        <v>San Joaquin County</v>
      </c>
      <c r="E301" s="60" t="str">
        <f>B4</f>
        <v>San Joaquin County</v>
      </c>
      <c r="F301" s="60" t="s">
        <v>171</v>
      </c>
      <c r="G301" s="60" t="s">
        <v>171</v>
      </c>
      <c r="L301" s="273"/>
    </row>
    <row r="302" spans="1:13" x14ac:dyDescent="0.3">
      <c r="A302" s="13" t="s">
        <v>1668</v>
      </c>
      <c r="B302" s="16">
        <f>'Ref. Permits'!B6</f>
        <v>597</v>
      </c>
      <c r="C302" s="55">
        <f>B302/(SUM(B$302:B$305))</f>
        <v>0.97389885807504073</v>
      </c>
      <c r="D302" s="16">
        <f>'Ref. Permits'!J6</f>
        <v>2628</v>
      </c>
      <c r="E302" s="55">
        <f>D302/(SUM(D$302:D$305))</f>
        <v>0.97986577181208057</v>
      </c>
      <c r="F302" s="16">
        <f>'Ref. Permits'!R6</f>
        <v>56085</v>
      </c>
      <c r="G302" s="55">
        <f>F302/(SUM(F$302:F$305))</f>
        <v>0.94615112100814813</v>
      </c>
    </row>
    <row r="303" spans="1:13" x14ac:dyDescent="0.3">
      <c r="A303" s="13" t="s">
        <v>1669</v>
      </c>
      <c r="B303" s="16">
        <f>'Ref. Permits'!D6</f>
        <v>8</v>
      </c>
      <c r="C303" s="55">
        <f>B303/(SUM(B$302:B$305))</f>
        <v>1.3050570962479609E-2</v>
      </c>
      <c r="D303" s="16">
        <f>'Ref. Permits'!L6</f>
        <v>9</v>
      </c>
      <c r="E303" s="55">
        <f>D303/(SUM(D$302:D$305))</f>
        <v>3.3557046979865771E-3</v>
      </c>
      <c r="F303" s="16">
        <f>'Ref. Permits'!T6</f>
        <v>1210</v>
      </c>
      <c r="G303" s="55">
        <f>F303/(SUM(F$302:F$305))</f>
        <v>2.0412638966209491E-2</v>
      </c>
      <c r="L303" s="271"/>
    </row>
    <row r="304" spans="1:13" x14ac:dyDescent="0.3">
      <c r="A304" s="13" t="s">
        <v>1670</v>
      </c>
      <c r="B304" s="16">
        <f>'Ref. Permits'!F6</f>
        <v>0</v>
      </c>
      <c r="C304" s="55">
        <f>B304/(SUM(B$302:B$305))</f>
        <v>0</v>
      </c>
      <c r="D304" s="16">
        <f>'Ref. Permits'!N6</f>
        <v>9</v>
      </c>
      <c r="E304" s="55">
        <f>D304/(SUM(D$302:D$305))</f>
        <v>3.3557046979865771E-3</v>
      </c>
      <c r="F304" s="16">
        <f>'Ref. Permits'!V6</f>
        <v>470</v>
      </c>
      <c r="G304" s="55">
        <f>F304/(SUM(F$302:F$305))</f>
        <v>7.9288762926598855E-3</v>
      </c>
      <c r="L304" s="271"/>
    </row>
    <row r="305" spans="1:13" x14ac:dyDescent="0.3">
      <c r="A305" s="13" t="s">
        <v>1671</v>
      </c>
      <c r="B305" s="16">
        <f>'Ref. Permits'!H6</f>
        <v>8</v>
      </c>
      <c r="C305" s="55">
        <f>B305/(SUM(B$302:B$305))</f>
        <v>1.3050570962479609E-2</v>
      </c>
      <c r="D305" s="16">
        <f>'Ref. Permits'!P6</f>
        <v>36</v>
      </c>
      <c r="E305" s="55">
        <f>D305/(SUM(D$302:D$305))</f>
        <v>1.3422818791946308E-2</v>
      </c>
      <c r="F305" s="16">
        <f>'Ref. Permits'!X6</f>
        <v>1512</v>
      </c>
      <c r="G305" s="55">
        <f>F305/(SUM(F$302:F$305))</f>
        <v>2.5507363732982437E-2</v>
      </c>
      <c r="L305" s="271"/>
    </row>
    <row r="306" spans="1:13" x14ac:dyDescent="0.3">
      <c r="A306" t="s">
        <v>1672</v>
      </c>
      <c r="B306" s="2"/>
      <c r="C306" s="2"/>
      <c r="D306" s="2"/>
      <c r="L306" s="271"/>
      <c r="M306" s="61"/>
    </row>
    <row r="307" spans="1:13" x14ac:dyDescent="0.3">
      <c r="L307" s="271"/>
      <c r="M307" s="42" t="str">
        <f>A306</f>
        <v>Source: U.S. Census Bureau, Building Permits Survey 2019, Table AD:T2</v>
      </c>
    </row>
    <row r="308" spans="1:13" x14ac:dyDescent="0.3">
      <c r="A308" s="1" t="s">
        <v>1673</v>
      </c>
      <c r="B308" s="1" t="s">
        <v>1160</v>
      </c>
      <c r="L308" s="271"/>
    </row>
    <row r="309" spans="1:13" x14ac:dyDescent="0.3">
      <c r="A309" s="1" t="s">
        <v>2452</v>
      </c>
      <c r="L309" s="271"/>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2454</v>
      </c>
      <c r="K310" s="60" t="s">
        <v>1677</v>
      </c>
      <c r="L310" s="271"/>
      <c r="M310" s="61"/>
    </row>
    <row r="311" spans="1:13" x14ac:dyDescent="0.3">
      <c r="A311" s="13" t="s">
        <v>1678</v>
      </c>
      <c r="B311" s="13">
        <f>SUMIFS('Ref. HCD-2020'!$F$3:$F$253,'Ref. HCD-2020'!$B$3:$B$253,Housing!$B$308,'Ref. HCD-2020'!$T$3:$T$253,"2018")</f>
        <v>980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0</v>
      </c>
      <c r="K311" s="140">
        <f>J311/B311</f>
        <v>0</v>
      </c>
      <c r="L311" s="271"/>
      <c r="M311" s="37"/>
    </row>
    <row r="312" spans="1:13" x14ac:dyDescent="0.3">
      <c r="A312" s="13" t="s">
        <v>1679</v>
      </c>
      <c r="B312" s="13">
        <f>SUMIFS('Ref. HCD-2020'!$J$3:$J$253,'Ref. HCD-2020'!$B$3:$B$253,Housing!$B$308,'Ref. HCD-2020'!$T$3:$T$253,"2018")</f>
        <v>705</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7">
        <v>0</v>
      </c>
      <c r="J312" s="267">
        <f t="shared" ref="J312:J316" si="7">SUM(C312:I312)</f>
        <v>0</v>
      </c>
      <c r="K312" s="140">
        <f t="shared" ref="K312:K316" si="8">J312/B312</f>
        <v>0</v>
      </c>
    </row>
    <row r="313" spans="1:13" x14ac:dyDescent="0.3">
      <c r="A313" s="13" t="s">
        <v>1680</v>
      </c>
      <c r="B313" s="13">
        <f>SUMIFS('Ref. HCD-2020'!$N$3:$N$253,'Ref. HCD-2020'!$B$3:$B$253,Housing!$B$308,'Ref. HCD-2020'!$T$3:$T$253,"2018")</f>
        <v>828</v>
      </c>
      <c r="C313" s="6">
        <f>SUMIFS('Ref. HCD-2020'!$O$3:$O$253,'Ref. HCD-2020'!$B$3:$B$253,Housing!$B$308,'Ref. HCD-2020'!$D$3:$D$253,Housing!$C$310)</f>
        <v>0</v>
      </c>
      <c r="D313" s="6">
        <f>SUMIFS('Ref. HCD-2020'!$O$3:$O$253,'Ref. HCD-2020'!$B$3:$B$253,Housing!$B$308,'Ref. HCD-2020'!$D$3:$D$253,Housing!$D$310)</f>
        <v>2</v>
      </c>
      <c r="E313" s="6">
        <f>SUMIFS('Ref. HCD-2020'!$O$3:$O$253,'Ref. HCD-2020'!$B$3:$B$253,Housing!$B$308,'Ref. HCD-2020'!$D$3:$D$253,Housing!$E$310)</f>
        <v>3</v>
      </c>
      <c r="F313" s="6">
        <f>SUMIFS('Ref. HCD-2020'!$O$3:$O$253,'Ref. HCD-2020'!$B$3:$B$253,Housing!$B$308,'Ref. HCD-2020'!$D$3:$D$253,Housing!$F$310)</f>
        <v>7</v>
      </c>
      <c r="G313" s="6">
        <f>SUMIFS('Ref. HCD-2020'!$O$3:$O$253,'Ref. HCD-2020'!$B$3:$B$253,Housing!$B$308,'Ref. HCD-2020'!$D$3:$D$253,Housing!$G$310)</f>
        <v>40</v>
      </c>
      <c r="H313" s="6">
        <v>0</v>
      </c>
      <c r="I313" s="267">
        <v>0</v>
      </c>
      <c r="J313" s="267">
        <f t="shared" si="7"/>
        <v>52</v>
      </c>
      <c r="K313" s="140">
        <f t="shared" si="8"/>
        <v>6.280193236714976E-2</v>
      </c>
    </row>
    <row r="314" spans="1:13" x14ac:dyDescent="0.3">
      <c r="A314" s="137" t="s">
        <v>1681</v>
      </c>
      <c r="B314" s="138">
        <f>SUM(B311:B313)</f>
        <v>2513</v>
      </c>
      <c r="C314" s="138">
        <f t="shared" ref="C314:I314" si="9">SUM(C311:C313)</f>
        <v>0</v>
      </c>
      <c r="D314" s="138">
        <f t="shared" si="9"/>
        <v>2</v>
      </c>
      <c r="E314" s="138">
        <f t="shared" si="9"/>
        <v>3</v>
      </c>
      <c r="F314" s="138">
        <f t="shared" si="9"/>
        <v>7</v>
      </c>
      <c r="G314" s="138">
        <f t="shared" si="9"/>
        <v>40</v>
      </c>
      <c r="H314" s="138">
        <f>SUM(H311:H313)</f>
        <v>0</v>
      </c>
      <c r="I314" s="138">
        <f t="shared" si="9"/>
        <v>0</v>
      </c>
      <c r="J314" s="267">
        <f t="shared" si="7"/>
        <v>52</v>
      </c>
      <c r="K314" s="140">
        <f t="shared" si="8"/>
        <v>2.0692399522483088E-2</v>
      </c>
    </row>
    <row r="315" spans="1:13" x14ac:dyDescent="0.3">
      <c r="A315" s="13" t="s">
        <v>1682</v>
      </c>
      <c r="B315" s="13">
        <f>SUMIFS('Ref. HCD-2020'!$P$3:$P$253,'Ref. HCD-2020'!$B$3:$B$253,Housing!$B$308,'Ref. HCD-2020'!$T$3:$T$253,"2018")</f>
        <v>2463</v>
      </c>
      <c r="C315" s="6">
        <f>SUMIFS('Ref. HCD-2020'!$G$3:$G$253,'Ref. HCD-2020'!$B$3:$B$253,Housing!$B$308,'Ref. HCD-2020'!$D$3:$D$253,Housing!$C$310)</f>
        <v>0</v>
      </c>
      <c r="D315" s="6">
        <f>SUMIFS('Ref. HCD-2020'!$Q$3:$Q$253,'Ref. HCD-2020'!$B$3:$B$253,Housing!$B$308,'Ref. HCD-2020'!$D$3:$D$253,Housing!$D$310)</f>
        <v>1003</v>
      </c>
      <c r="E315" s="6">
        <f>SUMIFS('Ref. HCD-2020'!$Q$3:$Q$253,'Ref. HCD-2020'!$B$3:$B$253,Housing!$B$308,'Ref. HCD-2020'!$D$3:$D$253,Housing!$E$310)</f>
        <v>301</v>
      </c>
      <c r="F315" s="6">
        <f>SUMIFS('Ref. HCD-2020'!$Q$3:$Q$253,'Ref. HCD-2020'!$B$3:$B$253,Housing!$B$308,'Ref. HCD-2020'!$D$3:$D$253,Housing!$F$310)</f>
        <v>1146</v>
      </c>
      <c r="G315" s="6">
        <f>SUMIFS('Ref. HCD-2020'!$Q$3:$Q$253,'Ref. HCD-2020'!$B$3:$B$253,Housing!$B$308,'Ref. HCD-2020'!$D$3:$D$253,Housing!$G$310)</f>
        <v>748</v>
      </c>
      <c r="H315" s="6">
        <v>0</v>
      </c>
      <c r="I315" s="267">
        <v>0</v>
      </c>
      <c r="J315" s="267">
        <f t="shared" si="7"/>
        <v>3198</v>
      </c>
      <c r="K315" s="140">
        <f t="shared" si="8"/>
        <v>1.2984165651644337</v>
      </c>
    </row>
    <row r="316" spans="1:13" x14ac:dyDescent="0.3">
      <c r="A316" s="13" t="s">
        <v>1539</v>
      </c>
      <c r="B316" s="6">
        <f>B311+B312+B313+B315</f>
        <v>4976</v>
      </c>
      <c r="C316" s="6">
        <f>C311+C312+C313+C315</f>
        <v>0</v>
      </c>
      <c r="D316" s="6">
        <f>SUMIFS('Ref. HCD-2020'!$S$3:$S$253,'Ref. HCD-2020'!$B$3:$B$253,Housing!$B$308,'Ref. HCD-2020'!$D$3:$D$253,Housing!$D$310)</f>
        <v>1005</v>
      </c>
      <c r="E316" s="6">
        <f>SUMIFS('Ref. HCD-2020'!$S$3:$S$253,'Ref. HCD-2020'!$B$3:$B$253,Housing!$B$308,'Ref. HCD-2020'!$D$3:$D$253,Housing!$E$310)</f>
        <v>304</v>
      </c>
      <c r="F316" s="6">
        <f>SUMIFS('Ref. HCD-2020'!$S$3:$S$253,'Ref. HCD-2020'!$B$3:$B$253,Housing!$B$308,'Ref. HCD-2020'!$D$3:$D$253,Housing!$F$310)</f>
        <v>1153</v>
      </c>
      <c r="G316" s="6">
        <f>SUMIFS('Ref. HCD-2020'!$S$3:$S$253,'Ref. HCD-2020'!$B$3:$B$253,Housing!$B$308,'Ref. HCD-2020'!$D$3:$D$253,Housing!$G$310)</f>
        <v>788</v>
      </c>
      <c r="H316" s="6">
        <f>H311+H312+H313+H315</f>
        <v>0</v>
      </c>
      <c r="I316" s="6">
        <f>I311+I312+I313+I315</f>
        <v>0</v>
      </c>
      <c r="J316" s="267">
        <f t="shared" si="7"/>
        <v>3250</v>
      </c>
      <c r="K316" s="140">
        <f t="shared" si="8"/>
        <v>0.65313504823151125</v>
      </c>
    </row>
    <row r="317" spans="1:13" x14ac:dyDescent="0.3">
      <c r="A317" s="139" t="s">
        <v>1683</v>
      </c>
      <c r="B317" s="124"/>
      <c r="C317" s="124"/>
      <c r="D317" s="124"/>
      <c r="E317" s="124"/>
      <c r="F317" s="124"/>
      <c r="G317" s="124"/>
      <c r="H317" s="135"/>
      <c r="I317" s="135"/>
      <c r="J317" s="135"/>
      <c r="K317" s="135"/>
    </row>
    <row r="318" spans="1:13" x14ac:dyDescent="0.3">
      <c r="A318" s="353" t="s">
        <v>2535</v>
      </c>
      <c r="B318" s="353"/>
      <c r="C318" s="353"/>
      <c r="D318" s="353"/>
      <c r="E318" s="353"/>
      <c r="F318" s="353"/>
      <c r="G318" s="353"/>
      <c r="H318" s="353"/>
      <c r="I318" s="353"/>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5"/>
      <c r="M322" s="42" t="str">
        <f>A317</f>
        <v>Source: California HCD, 5th Cycle Annual Progress Report Permit Summary (2020)</v>
      </c>
    </row>
    <row r="323" spans="1:13" x14ac:dyDescent="0.3">
      <c r="A323" s="110" t="s">
        <v>2502</v>
      </c>
      <c r="B323" s="16">
        <f>J311/2</f>
        <v>0</v>
      </c>
      <c r="H323" s="2"/>
      <c r="I323" s="2"/>
      <c r="J323" s="2"/>
      <c r="K323" s="2"/>
      <c r="L323" s="274"/>
    </row>
    <row r="324" spans="1:13" x14ac:dyDescent="0.3">
      <c r="A324" s="139" t="s">
        <v>1683</v>
      </c>
      <c r="H324" s="2"/>
      <c r="I324" s="2"/>
      <c r="J324" s="2"/>
      <c r="K324" s="2"/>
    </row>
    <row r="325" spans="1:13" x14ac:dyDescent="0.3">
      <c r="A325" s="362" t="s">
        <v>2472</v>
      </c>
      <c r="B325" s="362"/>
      <c r="C325" s="362"/>
      <c r="D325" s="362"/>
      <c r="E325" s="362"/>
      <c r="F325" s="362"/>
      <c r="G325" s="362"/>
      <c r="H325" s="362"/>
      <c r="I325" s="362"/>
      <c r="J325" s="120"/>
      <c r="K325" s="120"/>
      <c r="M325" s="61" t="s">
        <v>1686</v>
      </c>
    </row>
    <row r="326" spans="1:13" x14ac:dyDescent="0.3">
      <c r="A326" s="47"/>
      <c r="H326" s="2"/>
      <c r="I326" s="2"/>
      <c r="J326" s="2"/>
      <c r="K326" s="2"/>
    </row>
    <row r="327" spans="1:13" x14ac:dyDescent="0.3">
      <c r="A327" s="1" t="s">
        <v>2451</v>
      </c>
      <c r="H327" s="2"/>
      <c r="I327" s="2"/>
      <c r="J327" s="2"/>
      <c r="K327" s="2"/>
    </row>
    <row r="328" spans="1:13" ht="28.8" x14ac:dyDescent="0.3">
      <c r="A328" s="48"/>
      <c r="B328" s="60" t="s">
        <v>2453</v>
      </c>
      <c r="H328" s="2"/>
      <c r="I328" s="2"/>
      <c r="J328" s="2"/>
      <c r="K328" s="2"/>
      <c r="L328" s="273"/>
    </row>
    <row r="329" spans="1:13" x14ac:dyDescent="0.3">
      <c r="A329" s="13" t="s">
        <v>1685</v>
      </c>
      <c r="B329" s="16">
        <v>0</v>
      </c>
      <c r="H329" s="2"/>
      <c r="I329" s="2"/>
      <c r="J329" s="2"/>
      <c r="K329" s="2"/>
      <c r="L329" s="282"/>
    </row>
    <row r="330" spans="1:13" x14ac:dyDescent="0.3">
      <c r="A330" s="13" t="s">
        <v>2502</v>
      </c>
      <c r="B330" s="16">
        <v>0</v>
      </c>
      <c r="L330" s="272"/>
    </row>
    <row r="331" spans="1:13" x14ac:dyDescent="0.3">
      <c r="A331" s="47" t="s">
        <v>2455</v>
      </c>
    </row>
    <row r="332" spans="1:13" x14ac:dyDescent="0.3">
      <c r="A332" s="353" t="s">
        <v>2536</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2" t="s">
        <v>2473</v>
      </c>
      <c r="B333" s="362"/>
      <c r="C333" s="362"/>
      <c r="D333" s="362"/>
      <c r="E333" s="362"/>
      <c r="F333" s="362"/>
      <c r="G333" s="362"/>
      <c r="H333" s="362"/>
      <c r="I333" s="362"/>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2504</v>
      </c>
    </row>
    <row r="338" spans="1:13" ht="28.95" customHeight="1" x14ac:dyDescent="0.3">
      <c r="A338" s="80"/>
      <c r="B338" s="60" t="str">
        <f>B3</f>
        <v>City of Tracy</v>
      </c>
      <c r="C338" s="60"/>
      <c r="D338" s="60" t="str">
        <f>B4</f>
        <v>San Joaquin County</v>
      </c>
      <c r="E338" s="60" t="s">
        <v>1441</v>
      </c>
      <c r="F338" s="60" t="s">
        <v>171</v>
      </c>
      <c r="G338" s="60" t="s">
        <v>1442</v>
      </c>
      <c r="H338" s="58"/>
      <c r="I338" s="58"/>
      <c r="J338" s="58"/>
      <c r="K338" s="58"/>
    </row>
    <row r="339" spans="1:13" x14ac:dyDescent="0.3">
      <c r="A339" t="s">
        <v>1688</v>
      </c>
      <c r="B339" s="10">
        <f>'Ref. ACS-5-YR'!H1205</f>
        <v>470400</v>
      </c>
      <c r="C339" s="55"/>
      <c r="D339" s="10">
        <f>'Ref. ACS-5-YR'!R1205</f>
        <v>367900</v>
      </c>
      <c r="E339" s="55">
        <f>B339/D339</f>
        <v>1.2786083174775755</v>
      </c>
      <c r="F339" s="10">
        <f>'Ref. ACS-5-YR'!AB1205</f>
        <v>538500</v>
      </c>
      <c r="G339" s="55">
        <f>B339/F339</f>
        <v>0.87353760445682449</v>
      </c>
      <c r="H339" s="54"/>
      <c r="I339" s="54"/>
      <c r="J339" s="54"/>
      <c r="K339" s="54"/>
    </row>
    <row r="340" spans="1:13" x14ac:dyDescent="0.3">
      <c r="A340" t="s">
        <v>1689</v>
      </c>
    </row>
    <row r="341" spans="1:13" x14ac:dyDescent="0.3">
      <c r="A341" s="352" t="s">
        <v>2533</v>
      </c>
      <c r="B341" s="352"/>
      <c r="C341" s="352"/>
      <c r="D341" s="352"/>
      <c r="E341" s="352"/>
      <c r="F341" s="352"/>
      <c r="G341" s="352"/>
      <c r="H341" s="359"/>
      <c r="I341" s="359"/>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60800</v>
      </c>
      <c r="C346" s="10">
        <f>'Ref. DC-1990'!B95</f>
        <v>164500</v>
      </c>
      <c r="D346" s="10">
        <f>'Ref. DC-2000'!B64</f>
        <v>211700</v>
      </c>
      <c r="E346" s="10">
        <f>'Ref. ACS-5-YR'!B1205</f>
        <v>386800</v>
      </c>
      <c r="F346" s="10">
        <f>'Ref. ACS-5-YR'!H1205</f>
        <v>470400</v>
      </c>
      <c r="H346" s="24"/>
      <c r="I346" s="24"/>
      <c r="J346" s="24"/>
      <c r="K346" s="24"/>
    </row>
    <row r="347" spans="1:13" x14ac:dyDescent="0.3">
      <c r="A347" s="13" t="s">
        <v>175</v>
      </c>
      <c r="B347" s="3"/>
      <c r="C347" s="4">
        <f>(C346-B346)/B346</f>
        <v>1.705592105263158</v>
      </c>
      <c r="D347" s="4">
        <f t="shared" ref="D347:F347" si="10">(D346-C346)/C346</f>
        <v>0.28693009118541035</v>
      </c>
      <c r="E347" s="4">
        <f t="shared" si="10"/>
        <v>0.82711384034010393</v>
      </c>
      <c r="F347" s="4">
        <f t="shared" si="10"/>
        <v>0.21613236814891418</v>
      </c>
      <c r="H347" s="19"/>
      <c r="I347" s="19"/>
      <c r="J347" s="19"/>
      <c r="K347" s="19"/>
    </row>
    <row r="348" spans="1:13" x14ac:dyDescent="0.3">
      <c r="A348" t="s">
        <v>1692</v>
      </c>
    </row>
    <row r="349" spans="1:13" x14ac:dyDescent="0.3">
      <c r="A349" s="352" t="s">
        <v>2533</v>
      </c>
      <c r="B349" s="352"/>
      <c r="C349" s="352"/>
      <c r="D349" s="352"/>
      <c r="E349" s="352"/>
      <c r="F349" s="352"/>
      <c r="G349" s="352"/>
      <c r="H349" s="364"/>
      <c r="I349" s="364"/>
    </row>
    <row r="350" spans="1:13" x14ac:dyDescent="0.3">
      <c r="A350" s="356" t="s">
        <v>2466</v>
      </c>
      <c r="B350" s="356"/>
      <c r="C350" s="356"/>
      <c r="D350" s="356"/>
      <c r="E350" s="356"/>
      <c r="F350" s="356"/>
      <c r="G350" s="356"/>
    </row>
    <row r="353" spans="13:14" ht="28.8" x14ac:dyDescent="0.3">
      <c r="M353" s="42" t="str">
        <f>A348</f>
        <v>Source: U.S. Census Bureau, Census 1980(ORG STF1), 1990(STF3), 2000(SF3); ACS 06-10, 16-20 (5-year Estimates), Table B25077</v>
      </c>
    </row>
    <row r="354" spans="13:14" ht="63" customHeight="1" x14ac:dyDescent="0.3">
      <c r="M354" s="84" t="s">
        <v>2480</v>
      </c>
    </row>
    <row r="355" spans="13:14" x14ac:dyDescent="0.3">
      <c r="M355"/>
    </row>
    <row r="356" spans="13:14" x14ac:dyDescent="0.3">
      <c r="M356" s="88" t="s">
        <v>144</v>
      </c>
      <c r="N356" s="1" t="s">
        <v>2537</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4" t="s">
        <v>1694</v>
      </c>
    </row>
    <row r="383" spans="13:13" ht="28.8" x14ac:dyDescent="0.3">
      <c r="M383" s="295" t="s">
        <v>2538</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4" t="s">
        <v>1695</v>
      </c>
    </row>
    <row r="416" spans="13:13" ht="28.8" x14ac:dyDescent="0.3">
      <c r="M416" s="295" t="s">
        <v>2538</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4" t="s">
        <v>1696</v>
      </c>
    </row>
    <row r="451" spans="13:13" ht="28.8" x14ac:dyDescent="0.3">
      <c r="M451" s="295" t="s">
        <v>2538</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2509</v>
      </c>
    </row>
    <row r="2" spans="1:18" x14ac:dyDescent="0.3">
      <c r="A2" t="s">
        <v>2523</v>
      </c>
    </row>
    <row r="4" spans="1:18" ht="43.95" customHeight="1" x14ac:dyDescent="0.3">
      <c r="A4" s="366" t="s">
        <v>2524</v>
      </c>
      <c r="B4" s="366"/>
      <c r="C4" s="366"/>
      <c r="D4" s="366"/>
      <c r="E4" s="366"/>
      <c r="F4" s="366"/>
      <c r="G4" s="366"/>
      <c r="H4" s="366"/>
      <c r="I4" s="366"/>
      <c r="J4" s="366"/>
      <c r="K4" s="366"/>
      <c r="L4" s="366"/>
      <c r="M4" s="366"/>
      <c r="N4" s="366"/>
      <c r="O4" s="366"/>
      <c r="P4" s="366"/>
      <c r="Q4" s="366"/>
      <c r="R4" s="366"/>
    </row>
    <row r="6" spans="1:18" ht="30" customHeight="1" x14ac:dyDescent="0.3">
      <c r="A6" s="366" t="s">
        <v>2525</v>
      </c>
      <c r="B6" s="366"/>
      <c r="C6" s="366"/>
      <c r="D6" s="366"/>
      <c r="E6" s="366"/>
      <c r="F6" s="366"/>
      <c r="G6" s="366"/>
      <c r="H6" s="366"/>
      <c r="I6" s="366"/>
      <c r="J6" s="366"/>
      <c r="K6" s="366"/>
      <c r="L6" s="366"/>
      <c r="M6" s="366"/>
      <c r="N6" s="366"/>
      <c r="O6" s="366"/>
      <c r="P6" s="366"/>
      <c r="Q6" s="366"/>
      <c r="R6" s="366"/>
    </row>
    <row r="8" spans="1:18" ht="44.4" customHeight="1" x14ac:dyDescent="0.3">
      <c r="A8" s="366" t="s">
        <v>2526</v>
      </c>
      <c r="B8" s="366"/>
      <c r="C8" s="366"/>
      <c r="D8" s="366"/>
      <c r="E8" s="366"/>
      <c r="F8" s="366"/>
      <c r="G8" s="366"/>
      <c r="H8" s="366"/>
      <c r="I8" s="366"/>
      <c r="J8" s="366"/>
      <c r="K8" s="366"/>
      <c r="L8" s="366"/>
      <c r="M8" s="366"/>
      <c r="N8" s="366"/>
      <c r="O8" s="366"/>
      <c r="P8" s="366"/>
      <c r="Q8" s="366"/>
      <c r="R8" s="366"/>
    </row>
    <row r="10" spans="1:18" ht="43.2" customHeight="1" x14ac:dyDescent="0.3">
      <c r="A10" s="366" t="s">
        <v>2527</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2528</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2529</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1697</v>
      </c>
      <c r="C1" s="367"/>
      <c r="D1" s="367"/>
      <c r="E1" s="367"/>
      <c r="F1" s="367"/>
      <c r="G1" s="367"/>
    </row>
    <row r="2" spans="1:31" x14ac:dyDescent="0.3">
      <c r="A2" t="s">
        <v>170</v>
      </c>
      <c r="B2" s="368" t="str">
        <f>Population!B3</f>
        <v>City of Tracy</v>
      </c>
      <c r="C2" s="368"/>
      <c r="D2" s="368"/>
      <c r="E2" s="368"/>
      <c r="F2" s="368"/>
      <c r="G2" s="368"/>
      <c r="H2" s="368"/>
      <c r="I2" s="368"/>
      <c r="J2" s="368"/>
      <c r="K2" s="368"/>
      <c r="L2" s="368" t="str">
        <f>Population!B4</f>
        <v>San Joaquin County</v>
      </c>
      <c r="M2" s="368"/>
      <c r="N2" s="368"/>
      <c r="O2" s="368"/>
      <c r="P2" s="368"/>
      <c r="Q2" s="368"/>
      <c r="R2" s="368"/>
      <c r="S2" s="368"/>
      <c r="T2" s="368"/>
      <c r="U2" s="368"/>
      <c r="V2" s="368" t="s">
        <v>171</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1698</v>
      </c>
      <c r="L3" s="369">
        <v>2010</v>
      </c>
      <c r="M3" s="369"/>
      <c r="N3" s="369"/>
      <c r="O3" s="369">
        <v>2015</v>
      </c>
      <c r="P3" s="369"/>
      <c r="Q3" s="369"/>
      <c r="R3" s="369">
        <v>2020</v>
      </c>
      <c r="S3" s="369"/>
      <c r="T3" s="369"/>
      <c r="U3" s="21" t="s">
        <v>1698</v>
      </c>
      <c r="V3" s="369">
        <v>2010</v>
      </c>
      <c r="W3" s="369"/>
      <c r="X3" s="369"/>
      <c r="Y3" s="369">
        <v>2015</v>
      </c>
      <c r="Z3" s="369"/>
      <c r="AA3" s="369"/>
      <c r="AB3" s="369">
        <v>2020</v>
      </c>
      <c r="AC3" s="369"/>
      <c r="AD3" s="369"/>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4594</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1699</v>
      </c>
      <c r="C6" s="211"/>
      <c r="D6" s="211" t="s">
        <v>1700</v>
      </c>
      <c r="E6" s="211" t="s">
        <v>1699</v>
      </c>
      <c r="F6" s="211"/>
      <c r="G6" s="211" t="s">
        <v>1700</v>
      </c>
      <c r="H6" s="211" t="s">
        <v>1699</v>
      </c>
      <c r="I6" s="211"/>
      <c r="J6" s="211" t="s">
        <v>1700</v>
      </c>
      <c r="K6" t="s">
        <v>170</v>
      </c>
      <c r="L6" s="211" t="s">
        <v>1699</v>
      </c>
      <c r="M6" s="211"/>
      <c r="N6" s="211" t="s">
        <v>1700</v>
      </c>
      <c r="O6" s="211" t="s">
        <v>1699</v>
      </c>
      <c r="P6" s="211"/>
      <c r="Q6" s="211" t="s">
        <v>1700</v>
      </c>
      <c r="R6" s="211" t="s">
        <v>1699</v>
      </c>
      <c r="S6" s="211"/>
      <c r="T6" s="211" t="s">
        <v>1700</v>
      </c>
      <c r="U6" t="s">
        <v>170</v>
      </c>
      <c r="V6" s="211" t="s">
        <v>1699</v>
      </c>
      <c r="W6" s="211"/>
      <c r="X6" s="211" t="s">
        <v>1700</v>
      </c>
      <c r="Y6" s="211" t="s">
        <v>1699</v>
      </c>
      <c r="Z6" s="211"/>
      <c r="AA6" s="211" t="s">
        <v>1700</v>
      </c>
      <c r="AB6" s="211" t="s">
        <v>1699</v>
      </c>
      <c r="AC6" s="211"/>
      <c r="AD6" s="211" t="s">
        <v>1700</v>
      </c>
      <c r="AE6" t="s">
        <v>170</v>
      </c>
    </row>
    <row r="7" spans="1:31" x14ac:dyDescent="0.3">
      <c r="A7" t="s">
        <v>172</v>
      </c>
      <c r="B7" s="2">
        <v>79416</v>
      </c>
      <c r="C7" s="27" t="s">
        <v>170</v>
      </c>
      <c r="D7" s="2">
        <v>64.242424242424207</v>
      </c>
      <c r="E7" s="2">
        <v>85284</v>
      </c>
      <c r="F7" s="27" t="s">
        <v>170</v>
      </c>
      <c r="G7" s="14">
        <v>40</v>
      </c>
      <c r="H7" s="2">
        <v>91462</v>
      </c>
      <c r="I7" s="27" t="s">
        <v>170</v>
      </c>
      <c r="J7" s="14">
        <v>36.363636</v>
      </c>
      <c r="K7" s="27">
        <v>0.15168228064873576</v>
      </c>
      <c r="L7" s="2">
        <v>673613</v>
      </c>
      <c r="M7" s="27" t="s">
        <v>170</v>
      </c>
      <c r="N7" s="2">
        <v>0</v>
      </c>
      <c r="O7" s="2">
        <v>708554</v>
      </c>
      <c r="P7" s="27" t="s">
        <v>170</v>
      </c>
      <c r="Q7" s="14">
        <v>0</v>
      </c>
      <c r="R7" s="2">
        <v>751615</v>
      </c>
      <c r="S7" s="27" t="s">
        <v>170</v>
      </c>
      <c r="T7" s="14">
        <v>0</v>
      </c>
      <c r="U7" s="27">
        <v>0.11579645879755883</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40219</v>
      </c>
      <c r="C8" s="27">
        <v>0.50643447164299382</v>
      </c>
      <c r="D8" s="2">
        <v>533.93939393939399</v>
      </c>
      <c r="E8" s="2">
        <v>43458</v>
      </c>
      <c r="F8" s="27">
        <v>0.5095680315182215</v>
      </c>
      <c r="G8" s="14">
        <v>484.84848484848402</v>
      </c>
      <c r="H8" s="2">
        <v>46083</v>
      </c>
      <c r="I8" s="27">
        <v>0.50384859285823624</v>
      </c>
      <c r="J8" s="14">
        <v>598.18179999999995</v>
      </c>
      <c r="K8" s="27">
        <v>0.14580173549814765</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3397</v>
      </c>
      <c r="C9" s="27">
        <v>4.2774755716732143E-2</v>
      </c>
      <c r="D9" s="2">
        <v>280</v>
      </c>
      <c r="E9" s="2">
        <v>3322</v>
      </c>
      <c r="F9" s="27">
        <v>3.8952206744524175E-2</v>
      </c>
      <c r="G9" s="14">
        <v>310.30303030303003</v>
      </c>
      <c r="H9" s="2">
        <v>2957</v>
      </c>
      <c r="I9" s="27">
        <v>3.2330366709671779E-2</v>
      </c>
      <c r="J9" s="14">
        <v>336.36364700000001</v>
      </c>
      <c r="K9" s="27">
        <v>-0.12952605239917575</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1701</v>
      </c>
      <c r="B10" s="2">
        <v>4551</v>
      </c>
      <c r="C10" s="27">
        <v>5.7305832577818072E-2</v>
      </c>
      <c r="D10" s="2">
        <v>281.21212121212102</v>
      </c>
      <c r="E10" s="2">
        <v>3657</v>
      </c>
      <c r="F10" s="27">
        <v>4.2880258899676373E-2</v>
      </c>
      <c r="G10" s="14">
        <v>246.666666666666</v>
      </c>
      <c r="H10" s="2">
        <v>3643</v>
      </c>
      <c r="I10" s="27">
        <v>3.9830749382257113E-2</v>
      </c>
      <c r="J10" s="14">
        <v>340.60604899999998</v>
      </c>
      <c r="K10" s="27">
        <v>-0.19951658976049219</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1702</v>
      </c>
      <c r="B11" s="2">
        <v>3706</v>
      </c>
      <c r="C11" s="27">
        <v>4.6665659312984789E-2</v>
      </c>
      <c r="D11" s="2">
        <v>267.27272727272702</v>
      </c>
      <c r="E11" s="2">
        <v>4330</v>
      </c>
      <c r="F11" s="27">
        <v>5.0771539796444817E-2</v>
      </c>
      <c r="G11" s="14">
        <v>283.030303030303</v>
      </c>
      <c r="H11" s="2">
        <v>4880</v>
      </c>
      <c r="I11" s="27">
        <v>5.3355491898274696E-2</v>
      </c>
      <c r="J11" s="14">
        <v>539.39390000000003</v>
      </c>
      <c r="K11" s="27">
        <v>0.31678359417161361</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1703</v>
      </c>
      <c r="B12" s="2">
        <v>2157</v>
      </c>
      <c r="C12" s="27">
        <v>2.7160773647627683E-2</v>
      </c>
      <c r="D12" s="2">
        <v>213.939393939393</v>
      </c>
      <c r="E12" s="2">
        <v>2518</v>
      </c>
      <c r="F12" s="27">
        <v>2.9524881572158903E-2</v>
      </c>
      <c r="G12" s="14">
        <v>232.12121212121201</v>
      </c>
      <c r="H12" s="2">
        <v>2285</v>
      </c>
      <c r="I12" s="27">
        <v>2.4983053071220836E-2</v>
      </c>
      <c r="J12" s="14">
        <v>229.090912</v>
      </c>
      <c r="K12" s="27">
        <v>5.9341678256838198E-2</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1704</v>
      </c>
      <c r="B13" s="2">
        <v>1412</v>
      </c>
      <c r="C13" s="27">
        <v>1.7779792485141534E-2</v>
      </c>
      <c r="D13" s="2">
        <v>172.72727272727201</v>
      </c>
      <c r="E13" s="2">
        <v>1225</v>
      </c>
      <c r="F13" s="27">
        <v>1.4363772806153557E-2</v>
      </c>
      <c r="G13" s="14">
        <v>140.60606060606</v>
      </c>
      <c r="H13" s="2">
        <v>1655</v>
      </c>
      <c r="I13" s="27">
        <v>1.8094946535173077E-2</v>
      </c>
      <c r="J13" s="14">
        <v>179.393936</v>
      </c>
      <c r="K13" s="27">
        <v>0.17209631728045327</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584</v>
      </c>
      <c r="C14" s="27">
        <v>7.3536818777072627E-3</v>
      </c>
      <c r="D14" s="2">
        <v>113.939393939393</v>
      </c>
      <c r="E14" s="2">
        <v>713</v>
      </c>
      <c r="F14" s="27">
        <v>8.3603020496224381E-3</v>
      </c>
      <c r="G14" s="14">
        <v>146.666666666666</v>
      </c>
      <c r="H14" s="2">
        <v>733</v>
      </c>
      <c r="I14" s="27">
        <v>8.0142572871793744E-3</v>
      </c>
      <c r="J14" s="14">
        <v>132.72728000000001</v>
      </c>
      <c r="K14" s="27">
        <v>0.25513698630136988</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630</v>
      </c>
      <c r="C15" s="27">
        <v>7.9329102447869455E-3</v>
      </c>
      <c r="D15" s="2">
        <v>116.969696969697</v>
      </c>
      <c r="E15" s="2">
        <v>442</v>
      </c>
      <c r="F15" s="27">
        <v>5.1826837390366309E-3</v>
      </c>
      <c r="G15" s="14">
        <v>108.484848484848</v>
      </c>
      <c r="H15" s="2">
        <v>488</v>
      </c>
      <c r="I15" s="27">
        <v>5.335549189827469E-3</v>
      </c>
      <c r="J15" s="14">
        <v>95.757576</v>
      </c>
      <c r="K15" s="27">
        <v>-0.2253968253968254</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1705</v>
      </c>
      <c r="B16" s="2">
        <v>1467</v>
      </c>
      <c r="C16" s="27">
        <v>1.8472348141432456E-2</v>
      </c>
      <c r="D16" s="2">
        <v>185.45454545454501</v>
      </c>
      <c r="E16" s="2">
        <v>1877</v>
      </c>
      <c r="F16" s="27">
        <v>2.2008817597673654E-2</v>
      </c>
      <c r="G16" s="14">
        <v>196.969696969697</v>
      </c>
      <c r="H16" s="2">
        <v>1782</v>
      </c>
      <c r="I16" s="27">
        <v>1.9483501344820801E-2</v>
      </c>
      <c r="J16" s="14">
        <v>200</v>
      </c>
      <c r="K16" s="27">
        <v>0.21472392638036811</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1706</v>
      </c>
      <c r="B17" s="2">
        <v>2427</v>
      </c>
      <c r="C17" s="27">
        <v>3.0560592323964943E-2</v>
      </c>
      <c r="D17" s="2">
        <v>258.18181818181802</v>
      </c>
      <c r="E17" s="2">
        <v>2864</v>
      </c>
      <c r="F17" s="27">
        <v>3.3581914544345948E-2</v>
      </c>
      <c r="G17" s="14">
        <v>253.93939393939399</v>
      </c>
      <c r="H17" s="2">
        <v>2879</v>
      </c>
      <c r="I17" s="27">
        <v>3.1477553519494432E-2</v>
      </c>
      <c r="J17" s="14">
        <v>282.42425500000002</v>
      </c>
      <c r="K17" s="27">
        <v>0.18623815409971159</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1707</v>
      </c>
      <c r="B18" s="2">
        <v>2861</v>
      </c>
      <c r="C18" s="27">
        <v>3.6025486048151506E-2</v>
      </c>
      <c r="D18" s="2">
        <v>193.939393939393</v>
      </c>
      <c r="E18" s="2">
        <v>2578</v>
      </c>
      <c r="F18" s="27">
        <v>3.0228413301439896E-2</v>
      </c>
      <c r="G18" s="14">
        <v>238.18181818181799</v>
      </c>
      <c r="H18" s="2">
        <v>2989</v>
      </c>
      <c r="I18" s="27">
        <v>3.2680238787693251E-2</v>
      </c>
      <c r="J18" s="14">
        <v>220.606064</v>
      </c>
      <c r="K18" s="27">
        <v>4.47396015379238E-2</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1708</v>
      </c>
      <c r="B19" s="2">
        <v>3543</v>
      </c>
      <c r="C19" s="27">
        <v>4.4613176186158961E-2</v>
      </c>
      <c r="D19" s="2">
        <v>258.18181818181802</v>
      </c>
      <c r="E19" s="2">
        <v>2963</v>
      </c>
      <c r="F19" s="27">
        <v>3.4742741897659586E-2</v>
      </c>
      <c r="G19" s="14">
        <v>212.72727272727201</v>
      </c>
      <c r="H19" s="2">
        <v>3138</v>
      </c>
      <c r="I19" s="27">
        <v>3.4309330650980734E-2</v>
      </c>
      <c r="J19" s="14">
        <v>253.33332799999999</v>
      </c>
      <c r="K19" s="27">
        <v>-0.11430990685859441</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1709</v>
      </c>
      <c r="B20" s="2">
        <v>3216</v>
      </c>
      <c r="C20" s="27">
        <v>4.0495618011483832E-2</v>
      </c>
      <c r="D20" s="2">
        <v>268.48484848484799</v>
      </c>
      <c r="E20" s="2">
        <v>3203</v>
      </c>
      <c r="F20" s="27">
        <v>3.7556868814783546E-2</v>
      </c>
      <c r="G20" s="14">
        <v>221.81818181818099</v>
      </c>
      <c r="H20" s="2">
        <v>3066</v>
      </c>
      <c r="I20" s="27">
        <v>3.3522118475432419E-2</v>
      </c>
      <c r="J20" s="14">
        <v>264.24243200000001</v>
      </c>
      <c r="K20" s="27">
        <v>-4.6641791044776122E-2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1710</v>
      </c>
      <c r="B21" s="2">
        <v>2624</v>
      </c>
      <c r="C21" s="27">
        <v>3.30412007655888E-2</v>
      </c>
      <c r="D21" s="2">
        <v>196.969696969697</v>
      </c>
      <c r="E21" s="2">
        <v>3445</v>
      </c>
      <c r="F21" s="27">
        <v>4.039444678955021E-2</v>
      </c>
      <c r="G21" s="14">
        <v>213.333333333333</v>
      </c>
      <c r="H21" s="2">
        <v>3174</v>
      </c>
      <c r="I21" s="27">
        <v>3.4702936738754894E-2</v>
      </c>
      <c r="J21" s="14">
        <v>284.84848</v>
      </c>
      <c r="K21" s="27">
        <v>0.20960365853658536</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1711</v>
      </c>
      <c r="B22" s="2">
        <v>2738</v>
      </c>
      <c r="C22" s="27">
        <v>3.4476679762264532E-2</v>
      </c>
      <c r="D22" s="2">
        <v>208.48484848484799</v>
      </c>
      <c r="E22" s="2">
        <v>2996</v>
      </c>
      <c r="F22" s="27">
        <v>3.512968434876413E-2</v>
      </c>
      <c r="G22" s="14">
        <v>197.575757575757</v>
      </c>
      <c r="H22" s="2">
        <v>3549</v>
      </c>
      <c r="I22" s="27">
        <v>3.8803000153069034E-2</v>
      </c>
      <c r="J22" s="14">
        <v>288.48486300000002</v>
      </c>
      <c r="K22" s="27">
        <v>0.29620160701241782</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1712</v>
      </c>
      <c r="B23" s="2">
        <v>1961</v>
      </c>
      <c r="C23" s="27">
        <v>2.4692757127027298E-2</v>
      </c>
      <c r="D23" s="2">
        <v>169.09090909090901</v>
      </c>
      <c r="E23" s="2">
        <v>2623</v>
      </c>
      <c r="F23" s="27">
        <v>3.0756062098400639E-2</v>
      </c>
      <c r="G23" s="14">
        <v>213.333333333333</v>
      </c>
      <c r="H23" s="2">
        <v>2985</v>
      </c>
      <c r="I23" s="27">
        <v>3.2636504777940563E-2</v>
      </c>
      <c r="J23" s="14">
        <v>278.18182400000001</v>
      </c>
      <c r="K23" s="27">
        <v>0.52218255991840901</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1713</v>
      </c>
      <c r="B24" s="2">
        <v>470</v>
      </c>
      <c r="C24" s="27">
        <v>5.9182028810315299E-3</v>
      </c>
      <c r="D24" s="2">
        <v>90.909090909090907</v>
      </c>
      <c r="E24" s="2">
        <v>743</v>
      </c>
      <c r="F24" s="27">
        <v>8.7120679142629331E-3</v>
      </c>
      <c r="G24" s="14">
        <v>127.87878787878699</v>
      </c>
      <c r="H24" s="2">
        <v>877</v>
      </c>
      <c r="I24" s="27">
        <v>9.5886816382760049E-3</v>
      </c>
      <c r="J24" s="14">
        <v>117.57576</v>
      </c>
      <c r="K24" s="27">
        <v>0.86595744680851061</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1714</v>
      </c>
      <c r="B25" s="2">
        <v>431</v>
      </c>
      <c r="C25" s="27">
        <v>5.427117961116148E-3</v>
      </c>
      <c r="D25" s="2">
        <v>66.6666666666666</v>
      </c>
      <c r="E25" s="2">
        <v>936</v>
      </c>
      <c r="F25" s="27">
        <v>1.0975094976783452E-2</v>
      </c>
      <c r="G25" s="14">
        <v>104.84848484848401</v>
      </c>
      <c r="H25" s="2">
        <v>1168</v>
      </c>
      <c r="I25" s="27">
        <v>1.2770330847783779E-2</v>
      </c>
      <c r="J25" s="14">
        <v>144.24243200000001</v>
      </c>
      <c r="K25" s="27">
        <v>1.7099767981438516</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1715</v>
      </c>
      <c r="B26" s="2">
        <v>306</v>
      </c>
      <c r="C26" s="27">
        <v>3.8531278331822303E-3</v>
      </c>
      <c r="D26" s="2">
        <v>66.060606060606005</v>
      </c>
      <c r="E26" s="2">
        <v>512</v>
      </c>
      <c r="F26" s="27">
        <v>6.0034707565311193E-3</v>
      </c>
      <c r="G26" s="14">
        <v>81.212121212121204</v>
      </c>
      <c r="H26" s="2">
        <v>544</v>
      </c>
      <c r="I26" s="27">
        <v>5.9478253263650482E-3</v>
      </c>
      <c r="J26" s="14">
        <v>113.333336</v>
      </c>
      <c r="K26" s="27">
        <v>0.77777777777777779</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1716</v>
      </c>
      <c r="B27" s="2">
        <v>513</v>
      </c>
      <c r="C27" s="27">
        <v>6.4596554850407982E-3</v>
      </c>
      <c r="D27" s="2">
        <v>96.969696969696898</v>
      </c>
      <c r="E27" s="2">
        <v>796</v>
      </c>
      <c r="F27" s="27">
        <v>9.3335209417944754E-3</v>
      </c>
      <c r="G27" s="14">
        <v>112.121212121212</v>
      </c>
      <c r="H27" s="2">
        <v>765</v>
      </c>
      <c r="I27" s="27">
        <v>8.3641293652008484E-3</v>
      </c>
      <c r="J27" s="14">
        <v>104.848488</v>
      </c>
      <c r="K27" s="27">
        <v>0.49122807017543857</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1717</v>
      </c>
      <c r="B28" s="2">
        <v>496</v>
      </c>
      <c r="C28" s="27">
        <v>6.2455928276417853E-3</v>
      </c>
      <c r="D28" s="2">
        <v>82.424242424242394</v>
      </c>
      <c r="E28" s="2">
        <v>795</v>
      </c>
      <c r="F28" s="27">
        <v>9.3217954129731252E-3</v>
      </c>
      <c r="G28" s="14">
        <v>118.181818181818</v>
      </c>
      <c r="H28" s="2">
        <v>949</v>
      </c>
      <c r="I28" s="27">
        <v>1.0375893813824321E-2</v>
      </c>
      <c r="J28" s="14">
        <v>110.909088</v>
      </c>
      <c r="K28" s="27">
        <v>0.91330645161290325</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1718</v>
      </c>
      <c r="B29" s="2">
        <v>350</v>
      </c>
      <c r="C29" s="27">
        <v>4.407172358214969E-3</v>
      </c>
      <c r="D29" s="2">
        <v>55.151515151515099</v>
      </c>
      <c r="E29" s="2">
        <v>460</v>
      </c>
      <c r="F29" s="27">
        <v>5.3937432578209281E-3</v>
      </c>
      <c r="G29" s="14">
        <v>104.24242424242399</v>
      </c>
      <c r="H29" s="2">
        <v>702</v>
      </c>
      <c r="I29" s="27">
        <v>7.6753187115960724E-3</v>
      </c>
      <c r="J29" s="14">
        <v>147.27271999999999</v>
      </c>
      <c r="K29" s="27">
        <v>1.0057142857142858</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1719</v>
      </c>
      <c r="B30" s="2">
        <v>194</v>
      </c>
      <c r="C30" s="27">
        <v>2.4428326785534402E-3</v>
      </c>
      <c r="D30" s="2">
        <v>52.121212121212103</v>
      </c>
      <c r="E30" s="2">
        <v>182</v>
      </c>
      <c r="F30" s="27">
        <v>2.1340462454856714E-3</v>
      </c>
      <c r="G30" s="14">
        <v>41.212121212121197</v>
      </c>
      <c r="H30" s="2">
        <v>276</v>
      </c>
      <c r="I30" s="27">
        <v>3.0176466729352081E-3</v>
      </c>
      <c r="J30" s="14">
        <v>53.939392099999999</v>
      </c>
      <c r="K30" s="27">
        <v>0.42268041237113402</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1720</v>
      </c>
      <c r="B31" s="2">
        <v>185</v>
      </c>
      <c r="C31" s="27">
        <v>2.3295053893421982E-3</v>
      </c>
      <c r="D31" s="2">
        <v>58.787878787878803</v>
      </c>
      <c r="E31" s="2">
        <v>278</v>
      </c>
      <c r="F31" s="27">
        <v>3.2596970123352563E-3</v>
      </c>
      <c r="G31" s="14">
        <v>61.818181818181799</v>
      </c>
      <c r="H31" s="2">
        <v>599</v>
      </c>
      <c r="I31" s="27">
        <v>6.5491679604644552E-3</v>
      </c>
      <c r="J31" s="14">
        <v>166.66667200000001</v>
      </c>
      <c r="K31" s="27">
        <v>2.2378378378378376</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39197</v>
      </c>
      <c r="C32" s="27">
        <v>0.49356552835700612</v>
      </c>
      <c r="D32" s="2">
        <v>543.030303030303</v>
      </c>
      <c r="E32" s="2">
        <v>41826</v>
      </c>
      <c r="F32" s="27">
        <v>0.4904319684817785</v>
      </c>
      <c r="G32" s="14">
        <v>481.21212121212102</v>
      </c>
      <c r="H32" s="2">
        <v>45379</v>
      </c>
      <c r="I32" s="27">
        <v>0.49615140714176381</v>
      </c>
      <c r="J32" s="14">
        <v>597.57574499999998</v>
      </c>
      <c r="K32" s="27">
        <v>0.15771615174630713</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3635</v>
      </c>
      <c r="C33" s="27">
        <v>4.5771632920318321E-2</v>
      </c>
      <c r="D33" s="2">
        <v>227.272727272727</v>
      </c>
      <c r="E33" s="2">
        <v>2753</v>
      </c>
      <c r="F33" s="27">
        <v>3.2280380845176114E-2</v>
      </c>
      <c r="G33" s="14">
        <v>271.51515151515099</v>
      </c>
      <c r="H33" s="2">
        <v>2859</v>
      </c>
      <c r="I33" s="27">
        <v>3.1258883470731011E-2</v>
      </c>
      <c r="J33" s="14">
        <v>323.03030000000001</v>
      </c>
      <c r="K33" s="27">
        <v>-0.21348005502063275</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1701</v>
      </c>
      <c r="B34" s="2">
        <v>3383</v>
      </c>
      <c r="C34" s="27">
        <v>4.2598468822403548E-2</v>
      </c>
      <c r="D34" s="2">
        <v>241.81818181818099</v>
      </c>
      <c r="E34" s="2">
        <v>3019</v>
      </c>
      <c r="F34" s="27">
        <v>3.5399371511655175E-2</v>
      </c>
      <c r="G34" s="14">
        <v>256.36363636363598</v>
      </c>
      <c r="H34" s="2">
        <v>2890</v>
      </c>
      <c r="I34" s="27">
        <v>3.1597822046314318E-2</v>
      </c>
      <c r="J34" s="14">
        <v>240</v>
      </c>
      <c r="K34" s="27">
        <v>-0.14572864321608039</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1702</v>
      </c>
      <c r="B35" s="2">
        <v>3634</v>
      </c>
      <c r="C35" s="27">
        <v>4.5759040999294849E-2</v>
      </c>
      <c r="D35" s="2">
        <v>248.48484848484799</v>
      </c>
      <c r="E35" s="2">
        <v>3947</v>
      </c>
      <c r="F35" s="27">
        <v>4.6280662257867831E-2</v>
      </c>
      <c r="G35" s="14">
        <v>277.575757575757</v>
      </c>
      <c r="H35" s="2">
        <v>3656</v>
      </c>
      <c r="I35" s="27">
        <v>3.9972884913953337E-2</v>
      </c>
      <c r="J35" s="14">
        <v>278.78787199999999</v>
      </c>
      <c r="K35" s="27">
        <v>6.0539350577875619E-3</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1703</v>
      </c>
      <c r="B36" s="2">
        <v>1998</v>
      </c>
      <c r="C36" s="27">
        <v>2.515865820489574E-2</v>
      </c>
      <c r="D36" s="2">
        <v>198.18181818181799</v>
      </c>
      <c r="E36" s="2">
        <v>2094</v>
      </c>
      <c r="F36" s="27">
        <v>2.4553257351906572E-2</v>
      </c>
      <c r="G36" s="14">
        <v>179.39393939393901</v>
      </c>
      <c r="H36" s="2">
        <v>2357</v>
      </c>
      <c r="I36" s="27">
        <v>2.5770265246769151E-2</v>
      </c>
      <c r="J36" s="14">
        <v>223.03030000000001</v>
      </c>
      <c r="K36" s="27">
        <v>0.17967967967967968</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1704</v>
      </c>
      <c r="B37" s="2">
        <v>1012</v>
      </c>
      <c r="C37" s="27">
        <v>1.2743024075752996E-2</v>
      </c>
      <c r="D37" s="2">
        <v>145.45454545454501</v>
      </c>
      <c r="E37" s="2">
        <v>1405</v>
      </c>
      <c r="F37" s="27">
        <v>1.6474367993996528E-2</v>
      </c>
      <c r="G37" s="14">
        <v>155.75757575757501</v>
      </c>
      <c r="H37" s="2">
        <v>1218</v>
      </c>
      <c r="I37" s="27">
        <v>1.3317005969692331E-2</v>
      </c>
      <c r="J37" s="14">
        <v>164.84848</v>
      </c>
      <c r="K37" s="27">
        <v>0.20355731225296442</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281</v>
      </c>
      <c r="C38" s="27">
        <v>3.5383298075954469E-3</v>
      </c>
      <c r="D38" s="2">
        <v>72.727272727272705</v>
      </c>
      <c r="E38" s="2">
        <v>429</v>
      </c>
      <c r="F38" s="27">
        <v>5.0302518643590829E-3</v>
      </c>
      <c r="G38" s="14">
        <v>104.24242424242399</v>
      </c>
      <c r="H38" s="2">
        <v>630</v>
      </c>
      <c r="I38" s="27">
        <v>6.8881065360477571E-3</v>
      </c>
      <c r="J38" s="14">
        <v>115.757576</v>
      </c>
      <c r="K38" s="27">
        <v>1.2419928825622777</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524</v>
      </c>
      <c r="C39" s="27">
        <v>6.5981666162989823E-3</v>
      </c>
      <c r="D39" s="2">
        <v>107.272727272727</v>
      </c>
      <c r="E39" s="2">
        <v>619</v>
      </c>
      <c r="F39" s="27">
        <v>7.2581023404155532E-3</v>
      </c>
      <c r="G39" s="14">
        <v>98.787878787878796</v>
      </c>
      <c r="H39" s="2">
        <v>603</v>
      </c>
      <c r="I39" s="27">
        <v>6.5929019702171392E-3</v>
      </c>
      <c r="J39" s="14">
        <v>158.78787199999999</v>
      </c>
      <c r="K39" s="27">
        <v>0.15076335877862596</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1705</v>
      </c>
      <c r="B40" s="2">
        <v>1261</v>
      </c>
      <c r="C40" s="27">
        <v>1.587841241059736E-2</v>
      </c>
      <c r="D40" s="2">
        <v>157.575757575757</v>
      </c>
      <c r="E40" s="2">
        <v>1700</v>
      </c>
      <c r="F40" s="27">
        <v>1.9933398996294732E-2</v>
      </c>
      <c r="G40" s="14">
        <v>190.90909090909</v>
      </c>
      <c r="H40" s="2">
        <v>1695</v>
      </c>
      <c r="I40" s="27">
        <v>1.8532286632699919E-2</v>
      </c>
      <c r="J40" s="14">
        <v>193.939392</v>
      </c>
      <c r="K40" s="27">
        <v>0.34417129262490087</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1706</v>
      </c>
      <c r="B41" s="2">
        <v>2911</v>
      </c>
      <c r="C41" s="27">
        <v>3.6655082099325074E-2</v>
      </c>
      <c r="D41" s="2">
        <v>225.45454545454501</v>
      </c>
      <c r="E41" s="2">
        <v>2253</v>
      </c>
      <c r="F41" s="27">
        <v>2.6417616434501197E-2</v>
      </c>
      <c r="G41" s="14">
        <v>223.030303030303</v>
      </c>
      <c r="H41" s="2">
        <v>3342</v>
      </c>
      <c r="I41" s="27">
        <v>3.6539765148367626E-2</v>
      </c>
      <c r="J41" s="14">
        <v>294.54544099999998</v>
      </c>
      <c r="K41" s="27">
        <v>0.14805908622466507</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1707</v>
      </c>
      <c r="B42" s="2">
        <v>2966</v>
      </c>
      <c r="C42" s="27">
        <v>3.7347637755615996E-2</v>
      </c>
      <c r="D42" s="2">
        <v>207.87878787878699</v>
      </c>
      <c r="E42" s="2">
        <v>2599</v>
      </c>
      <c r="F42" s="27">
        <v>3.0474649406688242E-2</v>
      </c>
      <c r="G42" s="14">
        <v>210.90909090909</v>
      </c>
      <c r="H42" s="2">
        <v>3279</v>
      </c>
      <c r="I42" s="27">
        <v>3.5850954494762853E-2</v>
      </c>
      <c r="J42" s="14">
        <v>277.57574499999998</v>
      </c>
      <c r="K42" s="27">
        <v>0.10552933243425489</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1708</v>
      </c>
      <c r="B43" s="2">
        <v>3388</v>
      </c>
      <c r="C43" s="27">
        <v>4.2661428427520902E-2</v>
      </c>
      <c r="D43" s="2">
        <v>255.75757575757501</v>
      </c>
      <c r="E43" s="2">
        <v>3416</v>
      </c>
      <c r="F43" s="27">
        <v>4.005440645373106E-2</v>
      </c>
      <c r="G43" s="14">
        <v>228.48484848484799</v>
      </c>
      <c r="H43" s="2">
        <v>3260</v>
      </c>
      <c r="I43" s="27">
        <v>3.5643217948437604E-2</v>
      </c>
      <c r="J43" s="14">
        <v>287.27273600000001</v>
      </c>
      <c r="K43" s="27">
        <v>-3.7780401416765051E-2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1709</v>
      </c>
      <c r="B44" s="2">
        <v>3129</v>
      </c>
      <c r="C44" s="27">
        <v>3.9400120882441825E-2</v>
      </c>
      <c r="D44" s="2">
        <v>232.72727272727201</v>
      </c>
      <c r="E44" s="2">
        <v>3454</v>
      </c>
      <c r="F44" s="27">
        <v>4.0499976548942357E-2</v>
      </c>
      <c r="G44" s="14">
        <v>244.84848484848399</v>
      </c>
      <c r="H44" s="2">
        <v>2909</v>
      </c>
      <c r="I44" s="27">
        <v>3.1805558592639567E-2</v>
      </c>
      <c r="J44" s="14">
        <v>230.30302399999999</v>
      </c>
      <c r="K44" s="27">
        <v>-7.0310003195909243E-2</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1710</v>
      </c>
      <c r="B45" s="2">
        <v>3085</v>
      </c>
      <c r="C45" s="27">
        <v>3.8846076357409089E-2</v>
      </c>
      <c r="D45" s="2">
        <v>229.69696969696901</v>
      </c>
      <c r="E45" s="2">
        <v>3359</v>
      </c>
      <c r="F45" s="27">
        <v>3.9386051310914119E-2</v>
      </c>
      <c r="G45" s="14">
        <v>250.90909090909</v>
      </c>
      <c r="H45" s="2">
        <v>3959</v>
      </c>
      <c r="I45" s="27">
        <v>4.3285736152719162E-2</v>
      </c>
      <c r="J45" s="14">
        <v>396.36364700000001</v>
      </c>
      <c r="K45" s="27">
        <v>0.28330632090761748</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1711</v>
      </c>
      <c r="B46" s="2">
        <v>2322</v>
      </c>
      <c r="C46" s="27">
        <v>2.9238440616500452E-2</v>
      </c>
      <c r="D46" s="2">
        <v>176.969696969696</v>
      </c>
      <c r="E46" s="2">
        <v>2827</v>
      </c>
      <c r="F46" s="27">
        <v>3.3148069977956003E-2</v>
      </c>
      <c r="G46" s="14">
        <v>189.69696969696901</v>
      </c>
      <c r="H46" s="2">
        <v>3314</v>
      </c>
      <c r="I46" s="27">
        <v>3.6233627080098842E-2</v>
      </c>
      <c r="J46" s="14">
        <v>284.84848</v>
      </c>
      <c r="K46" s="27">
        <v>0.4272179155900086</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1712</v>
      </c>
      <c r="B47" s="2">
        <v>1564</v>
      </c>
      <c r="C47" s="27">
        <v>1.9693764480709176E-2</v>
      </c>
      <c r="D47" s="2">
        <v>158.78787878787799</v>
      </c>
      <c r="E47" s="2">
        <v>2349</v>
      </c>
      <c r="F47" s="27">
        <v>2.754326720135078E-2</v>
      </c>
      <c r="G47" s="14">
        <v>216.969696969697</v>
      </c>
      <c r="H47" s="2">
        <v>2658</v>
      </c>
      <c r="I47" s="27">
        <v>2.9061249480658635E-2</v>
      </c>
      <c r="J47" s="14">
        <v>194.545456</v>
      </c>
      <c r="K47" s="27">
        <v>0.69948849104859334</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1713</v>
      </c>
      <c r="B48" s="2">
        <v>644</v>
      </c>
      <c r="C48" s="27">
        <v>8.109197139115544E-3</v>
      </c>
      <c r="D48" s="2">
        <v>95.151515151515099</v>
      </c>
      <c r="E48" s="2">
        <v>727</v>
      </c>
      <c r="F48" s="27">
        <v>8.5244594531213354E-3</v>
      </c>
      <c r="G48" s="14">
        <v>107.272727272727</v>
      </c>
      <c r="H48" s="2">
        <v>904</v>
      </c>
      <c r="I48" s="27">
        <v>9.8838862041066237E-3</v>
      </c>
      <c r="J48" s="14">
        <v>119.393936</v>
      </c>
      <c r="K48" s="27">
        <v>0.40372670807453415</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1714</v>
      </c>
      <c r="B49" s="2">
        <v>609</v>
      </c>
      <c r="C49" s="27">
        <v>7.6684799032940469E-3</v>
      </c>
      <c r="D49" s="2">
        <v>104.24242424242399</v>
      </c>
      <c r="E49" s="2">
        <v>1133</v>
      </c>
      <c r="F49" s="27">
        <v>1.3285024154589372E-2</v>
      </c>
      <c r="G49" s="14">
        <v>154.54545454545399</v>
      </c>
      <c r="H49" s="2">
        <v>1243</v>
      </c>
      <c r="I49" s="27">
        <v>1.3590343530646608E-2</v>
      </c>
      <c r="J49" s="14">
        <v>148.484848</v>
      </c>
      <c r="K49" s="27">
        <v>1.0410509031198687</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1715</v>
      </c>
      <c r="B50" s="2">
        <v>364</v>
      </c>
      <c r="C50" s="27">
        <v>4.5834592525435683E-3</v>
      </c>
      <c r="D50" s="2">
        <v>79.393939393939405</v>
      </c>
      <c r="E50" s="2">
        <v>545</v>
      </c>
      <c r="F50" s="27">
        <v>6.390413207635664E-3</v>
      </c>
      <c r="G50" s="14">
        <v>109.69696969696901</v>
      </c>
      <c r="H50" s="2">
        <v>524</v>
      </c>
      <c r="I50" s="27">
        <v>5.7291552776016271E-3</v>
      </c>
      <c r="J50" s="14">
        <v>92.727270000000004</v>
      </c>
      <c r="K50" s="27">
        <v>0.43956043956043955</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1716</v>
      </c>
      <c r="B51" s="2">
        <v>493</v>
      </c>
      <c r="C51" s="27">
        <v>6.2078170645713708E-3</v>
      </c>
      <c r="D51" s="2">
        <v>89.090909090909093</v>
      </c>
      <c r="E51" s="2">
        <v>786</v>
      </c>
      <c r="F51" s="27">
        <v>9.2162656535809771E-3</v>
      </c>
      <c r="G51" s="14">
        <v>126.06060606060601</v>
      </c>
      <c r="H51" s="2">
        <v>1064</v>
      </c>
      <c r="I51" s="27">
        <v>1.163324659421399E-2</v>
      </c>
      <c r="J51" s="14">
        <v>158.78787199999999</v>
      </c>
      <c r="K51" s="27">
        <v>1.1582150101419879</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1717</v>
      </c>
      <c r="B52" s="2">
        <v>662</v>
      </c>
      <c r="C52" s="27">
        <v>8.3358517175380273E-3</v>
      </c>
      <c r="D52" s="2">
        <v>88.484848484848399</v>
      </c>
      <c r="E52" s="2">
        <v>977</v>
      </c>
      <c r="F52" s="27">
        <v>1.1455841658458796E-2</v>
      </c>
      <c r="G52" s="14">
        <v>132.72727272727201</v>
      </c>
      <c r="H52" s="2">
        <v>1177</v>
      </c>
      <c r="I52" s="27">
        <v>1.2868732369727319E-2</v>
      </c>
      <c r="J52" s="14">
        <v>140</v>
      </c>
      <c r="K52" s="27">
        <v>0.77794561933534745</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1718</v>
      </c>
      <c r="B53" s="2">
        <v>472</v>
      </c>
      <c r="C53" s="27">
        <v>5.9433867230784731E-3</v>
      </c>
      <c r="D53" s="2">
        <v>91.515151515151501</v>
      </c>
      <c r="E53" s="2">
        <v>573</v>
      </c>
      <c r="F53" s="27">
        <v>6.7187280146334596E-3</v>
      </c>
      <c r="G53" s="14">
        <v>85.454545454545396</v>
      </c>
      <c r="H53" s="2">
        <v>748</v>
      </c>
      <c r="I53" s="27">
        <v>8.1782598237519401E-3</v>
      </c>
      <c r="J53" s="14">
        <v>127.272728</v>
      </c>
      <c r="K53" s="27">
        <v>0.5847457627118644</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1719</v>
      </c>
      <c r="B54" s="2">
        <v>513</v>
      </c>
      <c r="C54" s="27">
        <v>6.4596554850407982E-3</v>
      </c>
      <c r="D54" s="2">
        <v>88.484848484848399</v>
      </c>
      <c r="E54" s="2">
        <v>567</v>
      </c>
      <c r="F54" s="27">
        <v>6.6483748417053611E-3</v>
      </c>
      <c r="G54" s="14">
        <v>132.12121212121201</v>
      </c>
      <c r="H54" s="2">
        <v>506</v>
      </c>
      <c r="I54" s="27">
        <v>5.5323522337145485E-3</v>
      </c>
      <c r="J54" s="14">
        <v>86.666664100000006</v>
      </c>
      <c r="K54" s="27">
        <v>-1.364522417153996E-2</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1720</v>
      </c>
      <c r="B55" s="2">
        <v>347</v>
      </c>
      <c r="C55" s="27">
        <v>4.3693965951445554E-3</v>
      </c>
      <c r="D55" s="2">
        <v>64.242424242424207</v>
      </c>
      <c r="E55" s="2">
        <v>295</v>
      </c>
      <c r="F55" s="27">
        <v>3.4590310022982037E-3</v>
      </c>
      <c r="G55" s="14">
        <v>66.060606060606005</v>
      </c>
      <c r="H55" s="2">
        <v>584</v>
      </c>
      <c r="I55" s="27">
        <v>6.3851654238918894E-3</v>
      </c>
      <c r="J55" s="14">
        <v>85.454544100000007</v>
      </c>
      <c r="K55" s="27">
        <v>0.68299711815561959</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1721</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1699</v>
      </c>
      <c r="C58" s="211"/>
      <c r="D58" s="211" t="s">
        <v>1700</v>
      </c>
      <c r="E58" s="211" t="s">
        <v>1699</v>
      </c>
      <c r="F58" s="211"/>
      <c r="G58" s="211" t="s">
        <v>1700</v>
      </c>
      <c r="H58" s="211" t="s">
        <v>1699</v>
      </c>
      <c r="I58" s="211"/>
      <c r="J58" s="211" t="s">
        <v>1700</v>
      </c>
      <c r="K58" t="s">
        <v>170</v>
      </c>
      <c r="L58" s="211" t="s">
        <v>1699</v>
      </c>
      <c r="M58" s="211"/>
      <c r="N58" s="211" t="s">
        <v>1700</v>
      </c>
      <c r="O58" s="211" t="s">
        <v>1699</v>
      </c>
      <c r="P58" s="211"/>
      <c r="Q58" s="211" t="s">
        <v>1700</v>
      </c>
      <c r="R58" s="211" t="s">
        <v>1699</v>
      </c>
      <c r="S58" s="211"/>
      <c r="T58" s="211" t="s">
        <v>1700</v>
      </c>
      <c r="U58" t="s">
        <v>170</v>
      </c>
      <c r="V58" s="211" t="s">
        <v>1699</v>
      </c>
      <c r="W58" s="211"/>
      <c r="X58" s="211" t="s">
        <v>1700</v>
      </c>
      <c r="Y58" s="211" t="s">
        <v>1699</v>
      </c>
      <c r="Z58" s="211"/>
      <c r="AA58" s="211" t="s">
        <v>1700</v>
      </c>
      <c r="AB58" s="211" t="s">
        <v>1699</v>
      </c>
      <c r="AC58" s="211"/>
      <c r="AD58" s="211" t="s">
        <v>1700</v>
      </c>
      <c r="AE58" t="s">
        <v>170</v>
      </c>
    </row>
    <row r="59" spans="1:31" x14ac:dyDescent="0.3">
      <c r="A59" t="s">
        <v>1722</v>
      </c>
      <c r="B59" s="14">
        <v>30.7</v>
      </c>
      <c r="C59" s="27" t="s">
        <v>170</v>
      </c>
      <c r="D59" s="14">
        <v>0.42424242424241998</v>
      </c>
      <c r="E59" s="14">
        <v>33.6</v>
      </c>
      <c r="F59" s="27" t="s">
        <v>170</v>
      </c>
      <c r="G59" s="14">
        <v>0.60606060606059997</v>
      </c>
      <c r="H59" s="14">
        <v>33.9</v>
      </c>
      <c r="I59" s="27" t="s">
        <v>170</v>
      </c>
      <c r="J59" s="14">
        <v>0.66666669999999995</v>
      </c>
      <c r="K59" s="27">
        <v>0.10423452768729639</v>
      </c>
      <c r="L59" s="14">
        <v>32.299999999999997</v>
      </c>
      <c r="M59" s="27" t="s">
        <v>170</v>
      </c>
      <c r="N59" s="14">
        <v>0.12121212121211999</v>
      </c>
      <c r="O59" s="14">
        <v>33.5</v>
      </c>
      <c r="P59" s="27" t="s">
        <v>170</v>
      </c>
      <c r="Q59" s="14">
        <v>6.0606060606059997E-2</v>
      </c>
      <c r="R59" s="14">
        <v>34.4</v>
      </c>
      <c r="S59" s="27" t="s">
        <v>170</v>
      </c>
      <c r="T59" s="14">
        <v>6.0606062400000001E-2</v>
      </c>
      <c r="U59" s="27">
        <v>6.5015479876161034E-2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1723</v>
      </c>
      <c r="B60" s="14">
        <v>29.4</v>
      </c>
      <c r="C60" s="27" t="s">
        <v>170</v>
      </c>
      <c r="D60" s="14">
        <v>0.84848484848483996</v>
      </c>
      <c r="E60" s="14">
        <v>31.6</v>
      </c>
      <c r="F60" s="27" t="s">
        <v>170</v>
      </c>
      <c r="G60" s="14">
        <v>0.72727272727271997</v>
      </c>
      <c r="H60" s="14">
        <v>32.700000000000003</v>
      </c>
      <c r="I60" s="27" t="s">
        <v>170</v>
      </c>
      <c r="J60" s="14">
        <v>0.84848489999999999</v>
      </c>
      <c r="K60" s="27">
        <v>0.11224489795918383</v>
      </c>
      <c r="L60" s="14">
        <v>31.1</v>
      </c>
      <c r="M60" s="27" t="s">
        <v>170</v>
      </c>
      <c r="N60" s="14">
        <v>0.12121212121211999</v>
      </c>
      <c r="O60" s="14">
        <v>32.4</v>
      </c>
      <c r="P60" s="27" t="s">
        <v>170</v>
      </c>
      <c r="Q60" s="14">
        <v>6.0606060606059997E-2</v>
      </c>
      <c r="R60" s="14">
        <v>33.299999999999997</v>
      </c>
      <c r="S60" s="27" t="s">
        <v>170</v>
      </c>
      <c r="T60" s="14">
        <v>0.121212125</v>
      </c>
      <c r="U60" s="27">
        <v>7.0739549839228158E-2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1724</v>
      </c>
      <c r="B61" s="14">
        <v>31.5</v>
      </c>
      <c r="C61" s="27" t="s">
        <v>170</v>
      </c>
      <c r="D61" s="14">
        <v>0.54545454545453997</v>
      </c>
      <c r="E61" s="14">
        <v>35.1</v>
      </c>
      <c r="F61" s="27" t="s">
        <v>170</v>
      </c>
      <c r="G61" s="14">
        <v>0.54545454545453997</v>
      </c>
      <c r="H61" s="14">
        <v>35.299999999999997</v>
      </c>
      <c r="I61" s="27" t="s">
        <v>170</v>
      </c>
      <c r="J61" s="14">
        <v>0.72727274900000005</v>
      </c>
      <c r="K61" s="27">
        <v>0.12063492063492054</v>
      </c>
      <c r="L61" s="14">
        <v>33.5</v>
      </c>
      <c r="M61" s="27" t="s">
        <v>170</v>
      </c>
      <c r="N61" s="14">
        <v>0.12121212121211999</v>
      </c>
      <c r="O61" s="14">
        <v>34.6</v>
      </c>
      <c r="P61" s="27" t="s">
        <v>170</v>
      </c>
      <c r="Q61" s="14">
        <v>6.0606060606059997E-2</v>
      </c>
      <c r="R61" s="14">
        <v>35.6</v>
      </c>
      <c r="S61" s="27" t="s">
        <v>170</v>
      </c>
      <c r="T61" s="14">
        <v>6.0606062400000001E-2</v>
      </c>
      <c r="U61" s="27">
        <v>6.2686567164179141E-2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1699</v>
      </c>
      <c r="C64" s="211"/>
      <c r="D64" s="211" t="s">
        <v>1700</v>
      </c>
      <c r="E64" s="211" t="s">
        <v>1699</v>
      </c>
      <c r="F64" s="211"/>
      <c r="G64" s="211" t="s">
        <v>1700</v>
      </c>
      <c r="H64" s="211" t="s">
        <v>1699</v>
      </c>
      <c r="I64" s="211"/>
      <c r="J64" s="211" t="s">
        <v>1700</v>
      </c>
      <c r="K64" t="s">
        <v>170</v>
      </c>
      <c r="L64" s="211" t="s">
        <v>1699</v>
      </c>
      <c r="M64" s="211"/>
      <c r="N64" s="211" t="s">
        <v>1700</v>
      </c>
      <c r="O64" s="211" t="s">
        <v>1699</v>
      </c>
      <c r="P64" s="211"/>
      <c r="Q64" s="211" t="s">
        <v>1700</v>
      </c>
      <c r="R64" s="211" t="s">
        <v>1699</v>
      </c>
      <c r="S64" s="211"/>
      <c r="T64" s="211" t="s">
        <v>1700</v>
      </c>
      <c r="U64" t="s">
        <v>170</v>
      </c>
      <c r="V64" s="211" t="s">
        <v>1699</v>
      </c>
      <c r="W64" s="211"/>
      <c r="X64" s="211" t="s">
        <v>1700</v>
      </c>
      <c r="Y64" s="211" t="s">
        <v>1699</v>
      </c>
      <c r="Z64" s="211"/>
      <c r="AA64" s="211" t="s">
        <v>1700</v>
      </c>
      <c r="AB64" s="211" t="s">
        <v>1699</v>
      </c>
      <c r="AC64" s="211"/>
      <c r="AD64" s="211" t="s">
        <v>1700</v>
      </c>
      <c r="AE64" t="s">
        <v>170</v>
      </c>
    </row>
    <row r="65" spans="1:31" x14ac:dyDescent="0.3">
      <c r="A65" t="s">
        <v>172</v>
      </c>
      <c r="B65" s="2">
        <v>79416</v>
      </c>
      <c r="C65" s="27" t="s">
        <v>170</v>
      </c>
      <c r="D65" s="2">
        <v>64.242424242424207</v>
      </c>
      <c r="E65" s="2">
        <v>85284</v>
      </c>
      <c r="F65" s="27" t="s">
        <v>170</v>
      </c>
      <c r="G65" s="14">
        <v>40</v>
      </c>
      <c r="H65" s="2">
        <v>91462</v>
      </c>
      <c r="I65" s="27" t="s">
        <v>170</v>
      </c>
      <c r="J65" s="14">
        <v>36.363636</v>
      </c>
      <c r="K65" s="27">
        <v>0.15168228064873576</v>
      </c>
      <c r="L65" s="2">
        <v>673613</v>
      </c>
      <c r="M65" s="27" t="s">
        <v>170</v>
      </c>
      <c r="N65" s="2">
        <v>0</v>
      </c>
      <c r="O65" s="2">
        <v>708554</v>
      </c>
      <c r="P65" s="27" t="s">
        <v>170</v>
      </c>
      <c r="Q65" s="14">
        <v>0</v>
      </c>
      <c r="R65" s="2">
        <v>751615</v>
      </c>
      <c r="S65" s="27" t="s">
        <v>170</v>
      </c>
      <c r="T65" s="14">
        <v>0</v>
      </c>
      <c r="U65" s="27">
        <v>0.11579645879755883</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1726</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1699</v>
      </c>
      <c r="C68" s="211"/>
      <c r="D68" s="211" t="s">
        <v>1700</v>
      </c>
      <c r="E68" s="211" t="s">
        <v>1699</v>
      </c>
      <c r="F68" s="211"/>
      <c r="G68" s="211" t="s">
        <v>1700</v>
      </c>
      <c r="H68" s="211" t="s">
        <v>1699</v>
      </c>
      <c r="I68" s="211"/>
      <c r="J68" s="211" t="s">
        <v>1700</v>
      </c>
      <c r="K68" t="s">
        <v>170</v>
      </c>
      <c r="L68" s="211" t="s">
        <v>1699</v>
      </c>
      <c r="M68" s="211"/>
      <c r="N68" s="211" t="s">
        <v>1700</v>
      </c>
      <c r="O68" s="211" t="s">
        <v>1699</v>
      </c>
      <c r="P68" s="211"/>
      <c r="Q68" s="211" t="s">
        <v>1700</v>
      </c>
      <c r="R68" s="211" t="s">
        <v>1699</v>
      </c>
      <c r="S68" s="211"/>
      <c r="T68" s="211" t="s">
        <v>1700</v>
      </c>
      <c r="U68" t="s">
        <v>170</v>
      </c>
      <c r="V68" s="211" t="s">
        <v>1699</v>
      </c>
      <c r="W68" s="211"/>
      <c r="X68" s="211" t="s">
        <v>1700</v>
      </c>
      <c r="Y68" s="211" t="s">
        <v>1699</v>
      </c>
      <c r="Z68" s="211"/>
      <c r="AA68" s="211" t="s">
        <v>1700</v>
      </c>
      <c r="AB68" s="211" t="s">
        <v>1699</v>
      </c>
      <c r="AC68" s="211"/>
      <c r="AD68" s="211" t="s">
        <v>1700</v>
      </c>
      <c r="AE68" t="s">
        <v>170</v>
      </c>
    </row>
    <row r="69" spans="1:31" x14ac:dyDescent="0.3">
      <c r="A69" t="s">
        <v>172</v>
      </c>
      <c r="B69" s="2">
        <v>79416</v>
      </c>
      <c r="C69" s="27" t="s">
        <v>170</v>
      </c>
      <c r="D69" s="2">
        <v>64.242424242424207</v>
      </c>
      <c r="E69" s="2">
        <v>85284</v>
      </c>
      <c r="F69" s="27" t="s">
        <v>170</v>
      </c>
      <c r="G69" s="14">
        <v>40</v>
      </c>
      <c r="H69" s="2">
        <v>91462</v>
      </c>
      <c r="I69" s="27" t="s">
        <v>170</v>
      </c>
      <c r="J69" s="14">
        <v>36.363636</v>
      </c>
      <c r="K69" s="27">
        <v>0.15168228064873576</v>
      </c>
      <c r="L69" s="2">
        <v>673613</v>
      </c>
      <c r="M69" s="27" t="s">
        <v>170</v>
      </c>
      <c r="N69" s="2">
        <v>0</v>
      </c>
      <c r="O69" s="2">
        <v>708554</v>
      </c>
      <c r="P69" s="27" t="s">
        <v>170</v>
      </c>
      <c r="Q69" s="14">
        <v>0</v>
      </c>
      <c r="R69" s="2">
        <v>751615</v>
      </c>
      <c r="S69" s="27" t="s">
        <v>170</v>
      </c>
      <c r="T69" s="14">
        <v>0</v>
      </c>
      <c r="U69" s="27">
        <v>0.11579645879755883</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42631</v>
      </c>
      <c r="C70" s="27">
        <v>0.53680618515160672</v>
      </c>
      <c r="D70" s="2">
        <v>1111.5151515151499</v>
      </c>
      <c r="E70" s="2">
        <v>50640</v>
      </c>
      <c r="F70" s="27">
        <v>0.593780779513156</v>
      </c>
      <c r="G70" s="14">
        <v>1131.5151515151499</v>
      </c>
      <c r="H70" s="2">
        <v>46339</v>
      </c>
      <c r="I70" s="27">
        <v>0.50664756948240797</v>
      </c>
      <c r="J70" s="14">
        <v>1301.8182400000001</v>
      </c>
      <c r="K70" s="27">
        <v>8.6978958973516929E-2</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1727</v>
      </c>
      <c r="B71" s="2">
        <v>5091</v>
      </c>
      <c r="C71" s="27">
        <v>6.4105469930492598E-2</v>
      </c>
      <c r="D71" s="2">
        <v>484.24242424242402</v>
      </c>
      <c r="E71" s="2">
        <v>4873</v>
      </c>
      <c r="F71" s="27">
        <v>5.7138501946437784E-2</v>
      </c>
      <c r="G71" s="14">
        <v>438.18181818181802</v>
      </c>
      <c r="H71" s="2">
        <v>4814</v>
      </c>
      <c r="I71" s="27">
        <v>5.2633880737355407E-2</v>
      </c>
      <c r="J71" s="14">
        <v>687.87879999999996</v>
      </c>
      <c r="K71" s="27">
        <v>-5.4409742683166375E-2</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1728</v>
      </c>
      <c r="B72" s="2">
        <v>578</v>
      </c>
      <c r="C72" s="27">
        <v>7.2781303515664347E-3</v>
      </c>
      <c r="D72" s="2">
        <v>147.272727272727</v>
      </c>
      <c r="E72" s="2">
        <v>359</v>
      </c>
      <c r="F72" s="27">
        <v>4.2094648468645936E-3</v>
      </c>
      <c r="G72" s="14">
        <v>132.72727272727201</v>
      </c>
      <c r="H72" s="2">
        <v>395</v>
      </c>
      <c r="I72" s="27">
        <v>4.3187334630775624E-3</v>
      </c>
      <c r="J72" s="14">
        <v>107.272728</v>
      </c>
      <c r="K72" s="27">
        <v>-0.31660899653979241</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11967</v>
      </c>
      <c r="C73" s="27">
        <v>0.15068751888788154</v>
      </c>
      <c r="D73" s="2">
        <v>629.69696969696895</v>
      </c>
      <c r="E73" s="2">
        <v>12882</v>
      </c>
      <c r="F73" s="27">
        <v>0.15104826227662868</v>
      </c>
      <c r="G73" s="14">
        <v>679.39393939393904</v>
      </c>
      <c r="H73" s="2">
        <v>16090</v>
      </c>
      <c r="I73" s="27">
        <v>0.1759200542301721</v>
      </c>
      <c r="J73" s="14">
        <v>1147.87878</v>
      </c>
      <c r="K73" s="27">
        <v>0.34453079301412215</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1729</v>
      </c>
      <c r="B74" s="2">
        <v>636</v>
      </c>
      <c r="C74" s="27">
        <v>8.0084617709277727E-3</v>
      </c>
      <c r="D74" s="2">
        <v>155.15151515151501</v>
      </c>
      <c r="E74" s="2">
        <v>558</v>
      </c>
      <c r="F74" s="27">
        <v>6.5428450823132121E-3</v>
      </c>
      <c r="G74" s="14">
        <v>155.75757575757501</v>
      </c>
      <c r="H74" s="2">
        <v>1126</v>
      </c>
      <c r="I74" s="27">
        <v>1.2311123745380596E-2</v>
      </c>
      <c r="J74" s="14">
        <v>220</v>
      </c>
      <c r="K74" s="27">
        <v>0.77044025157232709</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12741</v>
      </c>
      <c r="C75" s="27">
        <v>0.16043366576004836</v>
      </c>
      <c r="D75" s="2">
        <v>940.60606060606005</v>
      </c>
      <c r="E75" s="2">
        <v>8139</v>
      </c>
      <c r="F75" s="27">
        <v>9.5434079076966369E-2</v>
      </c>
      <c r="G75" s="14">
        <v>708.48484848484804</v>
      </c>
      <c r="H75" s="2">
        <v>10741</v>
      </c>
      <c r="I75" s="27">
        <v>0.11743674968839518</v>
      </c>
      <c r="J75" s="14">
        <v>962.42425500000002</v>
      </c>
      <c r="K75" s="27">
        <v>-0.15697354995683227</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1730</v>
      </c>
      <c r="B76" s="2">
        <v>5772</v>
      </c>
      <c r="C76" s="27">
        <v>7.2680568147476574E-2</v>
      </c>
      <c r="D76" s="2">
        <v>551.51515151515105</v>
      </c>
      <c r="E76" s="2">
        <v>7833</v>
      </c>
      <c r="F76" s="27">
        <v>9.1846067257633321E-2</v>
      </c>
      <c r="G76" s="14">
        <v>736.36363636363603</v>
      </c>
      <c r="H76" s="2">
        <v>11957</v>
      </c>
      <c r="I76" s="27">
        <v>0.13073188865321117</v>
      </c>
      <c r="J76" s="14">
        <v>1118.78784</v>
      </c>
      <c r="K76" s="27">
        <v>1.0715523215523215</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1249</v>
      </c>
      <c r="C77" s="27">
        <v>1.5727309358315705E-2</v>
      </c>
      <c r="D77" s="2">
        <v>259.39393939393898</v>
      </c>
      <c r="E77" s="2">
        <v>1332</v>
      </c>
      <c r="F77" s="27">
        <v>1.561840439003799E-2</v>
      </c>
      <c r="G77" s="14">
        <v>318.18181818181802</v>
      </c>
      <c r="H77" s="2">
        <v>5332</v>
      </c>
      <c r="I77" s="27">
        <v>5.8297435000328003E-2</v>
      </c>
      <c r="J77" s="14">
        <v>1127.27271</v>
      </c>
      <c r="K77" s="27">
        <v>3.269015212169736</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1731</v>
      </c>
      <c r="B78" s="2">
        <v>4523</v>
      </c>
      <c r="C78" s="27">
        <v>5.6953258789160875E-2</v>
      </c>
      <c r="D78" s="2">
        <v>512.72727272727195</v>
      </c>
      <c r="E78" s="2">
        <v>6501</v>
      </c>
      <c r="F78" s="27">
        <v>7.622766286759533E-2</v>
      </c>
      <c r="G78" s="14">
        <v>706.66666666666595</v>
      </c>
      <c r="H78" s="2">
        <v>6625</v>
      </c>
      <c r="I78" s="27">
        <v>7.243445365288316E-2</v>
      </c>
      <c r="J78" s="14">
        <v>527.27269999999999</v>
      </c>
      <c r="K78" s="27">
        <v>0.46473579482644262</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1699</v>
      </c>
      <c r="C81" s="211"/>
      <c r="D81" s="211" t="s">
        <v>1700</v>
      </c>
      <c r="E81" s="211" t="s">
        <v>1699</v>
      </c>
      <c r="F81" s="211"/>
      <c r="G81" s="211" t="s">
        <v>1700</v>
      </c>
      <c r="H81" s="211" t="s">
        <v>1699</v>
      </c>
      <c r="I81" s="211"/>
      <c r="J81" s="211" t="s">
        <v>1700</v>
      </c>
      <c r="K81" t="s">
        <v>170</v>
      </c>
      <c r="L81" s="211" t="s">
        <v>1699</v>
      </c>
      <c r="M81" s="211"/>
      <c r="N81" s="211" t="s">
        <v>1700</v>
      </c>
      <c r="O81" s="211" t="s">
        <v>1699</v>
      </c>
      <c r="P81" s="211"/>
      <c r="Q81" s="211" t="s">
        <v>1700</v>
      </c>
      <c r="R81" s="211" t="s">
        <v>1699</v>
      </c>
      <c r="S81" s="211"/>
      <c r="T81" s="211" t="s">
        <v>1700</v>
      </c>
      <c r="U81" t="s">
        <v>170</v>
      </c>
      <c r="V81" s="211" t="s">
        <v>1699</v>
      </c>
      <c r="W81" s="211"/>
      <c r="X81" s="211" t="s">
        <v>1700</v>
      </c>
      <c r="Y81" s="211" t="s">
        <v>1699</v>
      </c>
      <c r="Z81" s="211"/>
      <c r="AA81" s="211" t="s">
        <v>1700</v>
      </c>
      <c r="AB81" s="211" t="s">
        <v>1699</v>
      </c>
      <c r="AC81" s="211"/>
      <c r="AD81" s="211" t="s">
        <v>1700</v>
      </c>
      <c r="AE81" t="s">
        <v>170</v>
      </c>
    </row>
    <row r="82" spans="1:31" x14ac:dyDescent="0.3">
      <c r="A82" t="s">
        <v>172</v>
      </c>
      <c r="B82" s="2">
        <v>79416</v>
      </c>
      <c r="C82" s="27" t="s">
        <v>170</v>
      </c>
      <c r="D82" s="2">
        <v>64.242424242424207</v>
      </c>
      <c r="E82" s="2">
        <v>85284</v>
      </c>
      <c r="F82" s="27" t="s">
        <v>170</v>
      </c>
      <c r="G82" s="14">
        <v>40</v>
      </c>
      <c r="H82" s="2">
        <v>91462</v>
      </c>
      <c r="I82" s="27" t="s">
        <v>170</v>
      </c>
      <c r="J82" s="14">
        <v>36.363636</v>
      </c>
      <c r="K82" s="27">
        <v>0.15168228064873576</v>
      </c>
      <c r="L82" s="2">
        <v>673613</v>
      </c>
      <c r="M82" s="27" t="s">
        <v>170</v>
      </c>
      <c r="N82" s="2">
        <v>0</v>
      </c>
      <c r="O82" s="2">
        <v>708554</v>
      </c>
      <c r="P82" s="27" t="s">
        <v>170</v>
      </c>
      <c r="Q82" s="14">
        <v>0</v>
      </c>
      <c r="R82" s="2">
        <v>751615</v>
      </c>
      <c r="S82" s="27" t="s">
        <v>170</v>
      </c>
      <c r="T82" s="14">
        <v>0</v>
      </c>
      <c r="U82" s="27">
        <v>0.11579645879755883</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1733</v>
      </c>
      <c r="B83" s="2">
        <v>49334</v>
      </c>
      <c r="C83" s="27">
        <v>0.62120983177193512</v>
      </c>
      <c r="D83" s="2">
        <v>970.30303030303003</v>
      </c>
      <c r="E83" s="2">
        <v>52801</v>
      </c>
      <c r="F83" s="27">
        <v>0.61911964729609303</v>
      </c>
      <c r="G83" s="14">
        <v>961.81818181818198</v>
      </c>
      <c r="H83" s="2">
        <v>53001</v>
      </c>
      <c r="I83" s="27">
        <v>0.57948656272550347</v>
      </c>
      <c r="J83" s="14">
        <v>1312.12122</v>
      </c>
      <c r="K83" s="27">
        <v>7.4330076620586202E-2</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28015</v>
      </c>
      <c r="C84" s="27">
        <v>0.35276266747254958</v>
      </c>
      <c r="D84" s="2">
        <v>850.90909090909099</v>
      </c>
      <c r="E84" s="2">
        <v>29568</v>
      </c>
      <c r="F84" s="27">
        <v>0.34670043618967217</v>
      </c>
      <c r="G84" s="14">
        <v>819.39393939393904</v>
      </c>
      <c r="H84" s="2">
        <v>26361</v>
      </c>
      <c r="I84" s="27">
        <v>0.28821805777262688</v>
      </c>
      <c r="J84" s="14">
        <v>1116.96973</v>
      </c>
      <c r="K84" s="27">
        <v>-5.903980010708549E-2</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1734</v>
      </c>
      <c r="B85" s="2">
        <v>4785</v>
      </c>
      <c r="C85" s="27">
        <v>6.0252342097310368E-2</v>
      </c>
      <c r="D85" s="2">
        <v>458.18181818181802</v>
      </c>
      <c r="E85" s="2">
        <v>4837</v>
      </c>
      <c r="F85" s="27">
        <v>5.6716382908869191E-2</v>
      </c>
      <c r="G85" s="14">
        <v>441.21212121212102</v>
      </c>
      <c r="H85" s="2">
        <v>4645</v>
      </c>
      <c r="I85" s="27">
        <v>5.0786118825304497E-2</v>
      </c>
      <c r="J85" s="14">
        <v>673.93939999999998</v>
      </c>
      <c r="K85" s="27">
        <v>-2.9258098223615466E-2</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1735</v>
      </c>
      <c r="B86" s="2">
        <v>356</v>
      </c>
      <c r="C86" s="27">
        <v>4.482723884355797E-3</v>
      </c>
      <c r="D86" s="2">
        <v>93.3333333333333</v>
      </c>
      <c r="E86" s="2">
        <v>287</v>
      </c>
      <c r="F86" s="27">
        <v>3.3652267717274049E-3</v>
      </c>
      <c r="G86" s="14">
        <v>121.818181818181</v>
      </c>
      <c r="H86" s="2">
        <v>92</v>
      </c>
      <c r="I86" s="27">
        <v>1.0058822243117361E-3</v>
      </c>
      <c r="J86" s="14">
        <v>33.939392099999999</v>
      </c>
      <c r="K86" s="27">
        <v>-0.7415730337078652</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11701</v>
      </c>
      <c r="C87" s="27">
        <v>0.14733806789563816</v>
      </c>
      <c r="D87" s="2">
        <v>621.21212121212102</v>
      </c>
      <c r="E87" s="2">
        <v>12683</v>
      </c>
      <c r="F87" s="27">
        <v>0.14871488204118005</v>
      </c>
      <c r="G87" s="14">
        <v>681.21212121212102</v>
      </c>
      <c r="H87" s="2">
        <v>15749</v>
      </c>
      <c r="I87" s="27">
        <v>0.17219172989875578</v>
      </c>
      <c r="J87" s="14">
        <v>1100.60608</v>
      </c>
      <c r="K87" s="27">
        <v>0.34595333732159644</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1736</v>
      </c>
      <c r="B88" s="2">
        <v>617</v>
      </c>
      <c r="C88" s="27">
        <v>7.7692152714818174E-3</v>
      </c>
      <c r="D88" s="2">
        <v>153.333333333333</v>
      </c>
      <c r="E88" s="2">
        <v>495</v>
      </c>
      <c r="F88" s="27">
        <v>5.8041367665681723E-3</v>
      </c>
      <c r="G88" s="14">
        <v>152.12121212121201</v>
      </c>
      <c r="H88" s="2">
        <v>1033</v>
      </c>
      <c r="I88" s="27">
        <v>1.1294308018630688E-2</v>
      </c>
      <c r="J88" s="14">
        <v>218.18182400000001</v>
      </c>
      <c r="K88" s="27">
        <v>0.67423014586709884</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253</v>
      </c>
      <c r="C89" s="27">
        <v>3.1857560189382491E-3</v>
      </c>
      <c r="D89" s="2">
        <v>115.151515151515</v>
      </c>
      <c r="E89" s="2">
        <v>180</v>
      </c>
      <c r="F89" s="27">
        <v>2.1105951878429719E-3</v>
      </c>
      <c r="G89" s="14">
        <v>92.121212121212096</v>
      </c>
      <c r="H89" s="2">
        <v>150</v>
      </c>
      <c r="I89" s="27">
        <v>1.6400253657256566E-3</v>
      </c>
      <c r="J89" s="14">
        <v>122.42424</v>
      </c>
      <c r="K89" s="27">
        <v>-0.40711462450592883</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1737</v>
      </c>
      <c r="B90" s="2">
        <v>3607</v>
      </c>
      <c r="C90" s="27">
        <v>4.5419059131661124E-2</v>
      </c>
      <c r="D90" s="2">
        <v>448.48484848484799</v>
      </c>
      <c r="E90" s="2">
        <v>4751</v>
      </c>
      <c r="F90" s="27">
        <v>5.5707987430233107E-2</v>
      </c>
      <c r="G90" s="14">
        <v>590.30303030303003</v>
      </c>
      <c r="H90" s="2">
        <v>4971</v>
      </c>
      <c r="I90" s="27">
        <v>5.4350440620148259E-2</v>
      </c>
      <c r="J90" s="14">
        <v>536.36364700000001</v>
      </c>
      <c r="K90" s="27">
        <v>0.37815359024119766</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140</v>
      </c>
      <c r="C91" s="27">
        <v>1.7628689432859876E-3</v>
      </c>
      <c r="D91" s="2">
        <v>72.727272727272705</v>
      </c>
      <c r="E91" s="2">
        <v>86</v>
      </c>
      <c r="F91" s="27">
        <v>1.0083954786360865E-3</v>
      </c>
      <c r="G91" s="14">
        <v>50.303030303030297</v>
      </c>
      <c r="H91" s="2">
        <v>391</v>
      </c>
      <c r="I91" s="27">
        <v>4.2749994533248783E-3</v>
      </c>
      <c r="J91" s="14">
        <v>159.393936</v>
      </c>
      <c r="K91" s="27">
        <v>1.7928571428571429</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1738</v>
      </c>
      <c r="B92" s="2">
        <v>3467</v>
      </c>
      <c r="C92" s="27">
        <v>4.3656190188375139E-2</v>
      </c>
      <c r="D92" s="2">
        <v>442.42424242424198</v>
      </c>
      <c r="E92" s="2">
        <v>4665</v>
      </c>
      <c r="F92" s="27">
        <v>5.4699591951597015E-2</v>
      </c>
      <c r="G92" s="14">
        <v>583.030303030303</v>
      </c>
      <c r="H92" s="2">
        <v>4580</v>
      </c>
      <c r="I92" s="27">
        <v>5.007544116682338E-2</v>
      </c>
      <c r="J92" s="14">
        <v>480</v>
      </c>
      <c r="K92" s="27">
        <v>0.32102682434381308</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30082</v>
      </c>
      <c r="C93" s="27">
        <v>0.37879016822806488</v>
      </c>
      <c r="D93" s="2">
        <v>966.06060606060601</v>
      </c>
      <c r="E93" s="2">
        <v>32483</v>
      </c>
      <c r="F93" s="27">
        <v>0.38088035270390697</v>
      </c>
      <c r="G93" s="14">
        <v>964.24242424242402</v>
      </c>
      <c r="H93" s="2">
        <v>38461</v>
      </c>
      <c r="I93" s="27">
        <v>0.42051343727449653</v>
      </c>
      <c r="J93" s="14">
        <v>1312.72729</v>
      </c>
      <c r="K93" s="27">
        <v>0.278538660993285</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14616</v>
      </c>
      <c r="C94" s="27">
        <v>0.18404351767905711</v>
      </c>
      <c r="D94" s="2">
        <v>1022.42424242424</v>
      </c>
      <c r="E94" s="2">
        <v>21072</v>
      </c>
      <c r="F94" s="27">
        <v>0.24708034332348389</v>
      </c>
      <c r="G94" s="14">
        <v>1118.7878787878701</v>
      </c>
      <c r="H94" s="2">
        <v>19978</v>
      </c>
      <c r="I94" s="27">
        <v>0.21842951170978112</v>
      </c>
      <c r="J94" s="14">
        <v>929.69695999999999</v>
      </c>
      <c r="K94" s="27">
        <v>0.36685823754789271</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1734</v>
      </c>
      <c r="B95" s="2">
        <v>306</v>
      </c>
      <c r="C95" s="27">
        <v>3.8531278331822303E-3</v>
      </c>
      <c r="D95" s="2">
        <v>117.575757575757</v>
      </c>
      <c r="E95" s="2">
        <v>36</v>
      </c>
      <c r="F95" s="27">
        <v>4.2211903756859433E-4</v>
      </c>
      <c r="G95" s="14">
        <v>22.424242424242401</v>
      </c>
      <c r="H95" s="2">
        <v>169</v>
      </c>
      <c r="I95" s="27">
        <v>1.8477619120509064E-3</v>
      </c>
      <c r="J95" s="14">
        <v>92.727270000000004</v>
      </c>
      <c r="K95" s="27">
        <v>-0.44771241830065361</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1735</v>
      </c>
      <c r="B96" s="2">
        <v>222</v>
      </c>
      <c r="C96" s="27">
        <v>2.7954064672106376E-3</v>
      </c>
      <c r="D96" s="2">
        <v>105.454545454545</v>
      </c>
      <c r="E96" s="2">
        <v>72</v>
      </c>
      <c r="F96" s="27">
        <v>8.4423807513718866E-4</v>
      </c>
      <c r="G96" s="14">
        <v>44.848484848484802</v>
      </c>
      <c r="H96" s="2">
        <v>303</v>
      </c>
      <c r="I96" s="27">
        <v>3.3128512387658265E-3</v>
      </c>
      <c r="J96" s="14">
        <v>103.030304</v>
      </c>
      <c r="K96" s="27">
        <v>0.36486486486486486</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266</v>
      </c>
      <c r="C97" s="27">
        <v>3.3494509922433768E-3</v>
      </c>
      <c r="D97" s="2">
        <v>96.363636363636402</v>
      </c>
      <c r="E97" s="2">
        <v>199</v>
      </c>
      <c r="F97" s="27">
        <v>2.3333802354486189E-3</v>
      </c>
      <c r="G97" s="14">
        <v>63.636363636363598</v>
      </c>
      <c r="H97" s="2">
        <v>341</v>
      </c>
      <c r="I97" s="27">
        <v>3.7283243314163261E-3</v>
      </c>
      <c r="J97" s="14">
        <v>115.151512</v>
      </c>
      <c r="K97" s="27">
        <v>0.28195488721804512</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1736</v>
      </c>
      <c r="B98" s="2">
        <v>19</v>
      </c>
      <c r="C98" s="27">
        <v>2.3924649944595547E-4</v>
      </c>
      <c r="D98" s="2">
        <v>18.181818181818102</v>
      </c>
      <c r="E98" s="2">
        <v>63</v>
      </c>
      <c r="F98" s="27">
        <v>7.3870831574504006E-4</v>
      </c>
      <c r="G98" s="14">
        <v>32.121212121212103</v>
      </c>
      <c r="H98" s="2">
        <v>93</v>
      </c>
      <c r="I98" s="27">
        <v>1.0168157267499071E-3</v>
      </c>
      <c r="J98" s="14">
        <v>53.939392099999999</v>
      </c>
      <c r="K98" s="27">
        <v>3.8947368421052633</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236</v>
      </c>
      <c r="B99" s="2">
        <v>12488</v>
      </c>
      <c r="C99" s="27">
        <v>0.15724790974111011</v>
      </c>
      <c r="D99" s="2">
        <v>927.87878787878799</v>
      </c>
      <c r="E99" s="2">
        <v>7959</v>
      </c>
      <c r="F99" s="27">
        <v>9.3323483889123399E-2</v>
      </c>
      <c r="G99" s="14">
        <v>700</v>
      </c>
      <c r="H99" s="2">
        <v>10591</v>
      </c>
      <c r="I99" s="27">
        <v>0.11579672432266952</v>
      </c>
      <c r="J99" s="14">
        <v>964.24243200000001</v>
      </c>
      <c r="K99" s="27">
        <v>-0.15190582959641255</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1737</v>
      </c>
      <c r="B100" s="2">
        <v>2165</v>
      </c>
      <c r="C100" s="27">
        <v>2.7261509015815453E-2</v>
      </c>
      <c r="D100" s="2">
        <v>359.39393939393898</v>
      </c>
      <c r="E100" s="2">
        <v>3082</v>
      </c>
      <c r="F100" s="27">
        <v>3.6138079827400214E-2</v>
      </c>
      <c r="G100" s="14">
        <v>503.636363636363</v>
      </c>
      <c r="H100" s="2">
        <v>6986</v>
      </c>
      <c r="I100" s="27">
        <v>7.6381448033062918E-2</v>
      </c>
      <c r="J100" s="14">
        <v>1111.51514</v>
      </c>
      <c r="K100" s="27">
        <v>2.2267898383371825</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1109</v>
      </c>
      <c r="C101" s="27">
        <v>1.3964440415029717E-2</v>
      </c>
      <c r="D101" s="2">
        <v>239.39393939393901</v>
      </c>
      <c r="E101" s="2">
        <v>1246</v>
      </c>
      <c r="F101" s="27">
        <v>1.4610008911401904E-2</v>
      </c>
      <c r="G101" s="14">
        <v>316.969696969697</v>
      </c>
      <c r="H101" s="2">
        <v>4941</v>
      </c>
      <c r="I101" s="27">
        <v>5.4022435547003124E-2</v>
      </c>
      <c r="J101" s="14">
        <v>1128.48486</v>
      </c>
      <c r="K101" s="27">
        <v>3.4553651938683498</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1738</v>
      </c>
      <c r="B102" s="2">
        <v>1056</v>
      </c>
      <c r="C102" s="27">
        <v>1.3297068600785736E-2</v>
      </c>
      <c r="D102" s="2">
        <v>256.36363636363598</v>
      </c>
      <c r="E102" s="2">
        <v>1836</v>
      </c>
      <c r="F102" s="27">
        <v>2.1528070915998312E-2</v>
      </c>
      <c r="G102" s="14">
        <v>390.30303030303003</v>
      </c>
      <c r="H102" s="2">
        <v>2045</v>
      </c>
      <c r="I102" s="27">
        <v>2.2359012486059784E-2</v>
      </c>
      <c r="J102" s="14">
        <v>306.66665599999999</v>
      </c>
      <c r="K102" s="27">
        <v>0.93655303030303028</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1739</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1699</v>
      </c>
      <c r="C105" s="211"/>
      <c r="D105" s="211" t="s">
        <v>1700</v>
      </c>
      <c r="E105" s="211" t="s">
        <v>1699</v>
      </c>
      <c r="F105" s="211"/>
      <c r="G105" s="211" t="s">
        <v>1700</v>
      </c>
      <c r="H105" s="211" t="s">
        <v>1699</v>
      </c>
      <c r="I105" s="211"/>
      <c r="J105" s="211" t="s">
        <v>1700</v>
      </c>
      <c r="K105" t="s">
        <v>170</v>
      </c>
      <c r="L105" s="211" t="s">
        <v>1699</v>
      </c>
      <c r="M105" s="211"/>
      <c r="N105" s="211" t="s">
        <v>1700</v>
      </c>
      <c r="O105" s="211" t="s">
        <v>1699</v>
      </c>
      <c r="P105" s="211"/>
      <c r="Q105" s="211" t="s">
        <v>1700</v>
      </c>
      <c r="R105" s="211" t="s">
        <v>1699</v>
      </c>
      <c r="S105" s="211"/>
      <c r="T105" s="211" t="s">
        <v>1700</v>
      </c>
      <c r="U105" t="s">
        <v>170</v>
      </c>
      <c r="V105" s="211" t="s">
        <v>1699</v>
      </c>
      <c r="W105" s="211"/>
      <c r="X105" s="211" t="s">
        <v>1700</v>
      </c>
      <c r="Y105" s="211" t="s">
        <v>1699</v>
      </c>
      <c r="Z105" s="211"/>
      <c r="AA105" s="211" t="s">
        <v>1700</v>
      </c>
      <c r="AB105" s="211" t="s">
        <v>1699</v>
      </c>
      <c r="AC105" s="211"/>
      <c r="AD105" s="211" t="s">
        <v>1700</v>
      </c>
      <c r="AE105" t="s">
        <v>170</v>
      </c>
    </row>
    <row r="106" spans="1:31" x14ac:dyDescent="0.3">
      <c r="A106" t="s">
        <v>172</v>
      </c>
      <c r="B106" s="2">
        <v>34322</v>
      </c>
      <c r="C106" s="27" t="s">
        <v>170</v>
      </c>
      <c r="D106" s="2">
        <v>642.42424242424204</v>
      </c>
      <c r="E106" s="2">
        <v>37534</v>
      </c>
      <c r="F106" s="27" t="s">
        <v>170</v>
      </c>
      <c r="G106" s="14">
        <v>594.54545454545405</v>
      </c>
      <c r="H106" s="2">
        <v>43150</v>
      </c>
      <c r="I106" s="27" t="s">
        <v>170</v>
      </c>
      <c r="J106" s="14">
        <v>772.72730000000001</v>
      </c>
      <c r="K106" s="27">
        <v>0.2572111182332032</v>
      </c>
      <c r="L106" s="2">
        <v>262119</v>
      </c>
      <c r="M106" s="27" t="s">
        <v>170</v>
      </c>
      <c r="N106" s="2">
        <v>1538.7878787878701</v>
      </c>
      <c r="O106" s="2">
        <v>271491</v>
      </c>
      <c r="P106" s="27" t="s">
        <v>170</v>
      </c>
      <c r="Q106" s="14">
        <v>1661.2121212121201</v>
      </c>
      <c r="R106" s="2">
        <v>307317</v>
      </c>
      <c r="S106" s="27" t="s">
        <v>170</v>
      </c>
      <c r="T106" s="14">
        <v>1828.48486</v>
      </c>
      <c r="U106" s="27">
        <v>0.17243313151660125</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1740</v>
      </c>
      <c r="B107" s="2">
        <v>31027</v>
      </c>
      <c r="C107" s="27">
        <v>0.90399743604685046</v>
      </c>
      <c r="D107" s="2">
        <v>615.15151515151501</v>
      </c>
      <c r="E107" s="2">
        <v>33769</v>
      </c>
      <c r="F107" s="27">
        <v>0.89969094687483353</v>
      </c>
      <c r="G107" s="14">
        <v>634.54545454545405</v>
      </c>
      <c r="H107" s="2">
        <v>38662</v>
      </c>
      <c r="I107" s="27">
        <v>0.89599073001158747</v>
      </c>
      <c r="J107" s="14">
        <v>798.78790000000004</v>
      </c>
      <c r="K107" s="27">
        <v>0.24607599832404034</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1741</v>
      </c>
      <c r="B108" s="2">
        <v>26208</v>
      </c>
      <c r="C108" s="27">
        <v>0.76359186527591627</v>
      </c>
      <c r="D108" s="2">
        <v>621.21212121212102</v>
      </c>
      <c r="E108" s="2">
        <v>28235</v>
      </c>
      <c r="F108" s="27">
        <v>0.75225129216177333</v>
      </c>
      <c r="G108" s="14">
        <v>630.90909090909099</v>
      </c>
      <c r="H108" s="2">
        <v>32561</v>
      </c>
      <c r="I108" s="27">
        <v>0.75460023174971036</v>
      </c>
      <c r="J108" s="14">
        <v>781.21209999999996</v>
      </c>
      <c r="K108" s="27">
        <v>0.24240689865689866</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1742</v>
      </c>
      <c r="B109" s="2">
        <v>4819</v>
      </c>
      <c r="C109" s="27">
        <v>0.1404055707709341</v>
      </c>
      <c r="D109" s="2">
        <v>293.93939393939303</v>
      </c>
      <c r="E109" s="2">
        <v>5534</v>
      </c>
      <c r="F109" s="27">
        <v>0.14743965471306017</v>
      </c>
      <c r="G109" s="14">
        <v>383.636363636363</v>
      </c>
      <c r="H109" s="2">
        <v>6101</v>
      </c>
      <c r="I109" s="27">
        <v>0.14139049826187716</v>
      </c>
      <c r="J109" s="14">
        <v>480.60604899999998</v>
      </c>
      <c r="K109" s="27">
        <v>0.26603029674206269</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3331</v>
      </c>
      <c r="C110" s="27">
        <v>9.7051453877979144E-2</v>
      </c>
      <c r="D110" s="2">
        <v>272.12121212121201</v>
      </c>
      <c r="E110" s="2">
        <v>3942</v>
      </c>
      <c r="F110" s="27">
        <v>0.1050247775350349</v>
      </c>
      <c r="G110" s="14">
        <v>361.81818181818102</v>
      </c>
      <c r="H110" s="2">
        <v>4682</v>
      </c>
      <c r="I110" s="27">
        <v>0.10850521436848204</v>
      </c>
      <c r="J110" s="14">
        <v>412.72726399999999</v>
      </c>
      <c r="K110" s="27">
        <v>0.40558390873611527</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916</v>
      </c>
      <c r="C111" s="27">
        <v>2.6688421420663133E-2</v>
      </c>
      <c r="D111" s="2">
        <v>150.90909090909</v>
      </c>
      <c r="E111" s="2">
        <v>735</v>
      </c>
      <c r="F111" s="27">
        <v>1.95822454308094E-2</v>
      </c>
      <c r="G111" s="14">
        <v>170.90909090909</v>
      </c>
      <c r="H111" s="2">
        <v>1060</v>
      </c>
      <c r="I111" s="27">
        <v>2.4565469293163382E-2</v>
      </c>
      <c r="J111" s="14">
        <v>212.121216</v>
      </c>
      <c r="K111" s="27">
        <v>0.15720524017467249</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238</v>
      </c>
      <c r="C112" s="27">
        <v>6.9343278363731718E-3</v>
      </c>
      <c r="D112" s="2">
        <v>66.060606060606005</v>
      </c>
      <c r="E112" s="2">
        <v>358</v>
      </c>
      <c r="F112" s="27">
        <v>9.5380188628976393E-3</v>
      </c>
      <c r="G112" s="14">
        <v>98.787878787878796</v>
      </c>
      <c r="H112" s="2">
        <v>231</v>
      </c>
      <c r="I112" s="27">
        <v>5.3534183082271144E-3</v>
      </c>
      <c r="J112" s="14">
        <v>85.454544100000007</v>
      </c>
      <c r="K112" s="27">
        <v>-2.9411764705882353E-2</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1743</v>
      </c>
      <c r="B113" s="2">
        <v>55</v>
      </c>
      <c r="C113" s="27">
        <v>1.6024707184895985E-3</v>
      </c>
      <c r="D113" s="2">
        <v>32.727272727272698</v>
      </c>
      <c r="E113" s="2">
        <v>169</v>
      </c>
      <c r="F113" s="27">
        <v>4.5025843235466509E-3</v>
      </c>
      <c r="G113" s="14">
        <v>53.939393939393902</v>
      </c>
      <c r="H113" s="2">
        <v>14</v>
      </c>
      <c r="I113" s="27">
        <v>3.2444959443800694E-4</v>
      </c>
      <c r="J113" s="14">
        <v>13.333333</v>
      </c>
      <c r="K113" s="27">
        <v>-0.74545454545454548</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1744</v>
      </c>
      <c r="B114" s="2">
        <v>279</v>
      </c>
      <c r="C114" s="27">
        <v>8.1288969174290546E-3</v>
      </c>
      <c r="D114" s="2">
        <v>99.393939393939405</v>
      </c>
      <c r="E114" s="2">
        <v>330</v>
      </c>
      <c r="F114" s="27">
        <v>8.7920285607715667E-3</v>
      </c>
      <c r="G114" s="14">
        <v>78.787878787878796</v>
      </c>
      <c r="H114" s="2">
        <v>114</v>
      </c>
      <c r="I114" s="27">
        <v>2.6419466975666282E-3</v>
      </c>
      <c r="J114" s="14">
        <v>49.696968099999999</v>
      </c>
      <c r="K114" s="27">
        <v>-0.59139784946236562</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1745</v>
      </c>
      <c r="B115" s="2">
        <v>881</v>
      </c>
      <c r="C115" s="27">
        <v>2.5668667327078842E-2</v>
      </c>
      <c r="D115" s="2">
        <v>149.69696969696901</v>
      </c>
      <c r="E115" s="2">
        <v>1049</v>
      </c>
      <c r="F115" s="27">
        <v>2.7947993818937495E-2</v>
      </c>
      <c r="G115" s="14">
        <v>158.78787878787799</v>
      </c>
      <c r="H115" s="2">
        <v>939</v>
      </c>
      <c r="I115" s="27">
        <v>2.1761297798377752E-2</v>
      </c>
      <c r="J115" s="14">
        <v>136.96969999999999</v>
      </c>
      <c r="K115" s="27">
        <v>6.5834279228149828E-2</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1746</v>
      </c>
      <c r="B116" s="2">
        <v>199</v>
      </c>
      <c r="C116" s="27">
        <v>5.7980304178078205E-3</v>
      </c>
      <c r="D116" s="2">
        <v>54.545454545454497</v>
      </c>
      <c r="E116" s="2">
        <v>182</v>
      </c>
      <c r="F116" s="27">
        <v>4.8489369638194703E-3</v>
      </c>
      <c r="G116" s="14">
        <v>56.969696969696898</v>
      </c>
      <c r="H116" s="2">
        <v>121</v>
      </c>
      <c r="I116" s="27">
        <v>2.8041714947856316E-3</v>
      </c>
      <c r="J116" s="14">
        <v>33.3333321</v>
      </c>
      <c r="K116" s="27">
        <v>-0.39195979899497485</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1747</v>
      </c>
      <c r="B117" s="2">
        <v>0</v>
      </c>
      <c r="C117" s="27">
        <v>0</v>
      </c>
      <c r="D117" s="2">
        <v>80</v>
      </c>
      <c r="E117" s="2">
        <v>0</v>
      </c>
      <c r="F117" s="27">
        <v>0</v>
      </c>
      <c r="G117" s="14">
        <v>16.969696969696901</v>
      </c>
      <c r="H117" s="2">
        <v>189</v>
      </c>
      <c r="I117" s="27">
        <v>4.3800695249130942E-3</v>
      </c>
      <c r="J117" s="14">
        <v>53.3333321</v>
      </c>
      <c r="K117" s="27"/>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1748</v>
      </c>
      <c r="B118" s="2">
        <v>284</v>
      </c>
      <c r="C118" s="27">
        <v>8.2745760736553809E-3</v>
      </c>
      <c r="D118" s="2">
        <v>102.424242424242</v>
      </c>
      <c r="E118" s="2">
        <v>80</v>
      </c>
      <c r="F118" s="27">
        <v>2.1314008632173495E-3</v>
      </c>
      <c r="G118" s="14">
        <v>44.2424242424242</v>
      </c>
      <c r="H118" s="2">
        <v>619</v>
      </c>
      <c r="I118" s="27">
        <v>1.4345307068366165E-2</v>
      </c>
      <c r="J118" s="14">
        <v>121.21212</v>
      </c>
      <c r="K118" s="27">
        <v>1.1795774647887325</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1749</v>
      </c>
      <c r="B119" s="2">
        <v>398</v>
      </c>
      <c r="C119" s="27">
        <v>1.1596060835615641E-2</v>
      </c>
      <c r="D119" s="2">
        <v>81.212121212121204</v>
      </c>
      <c r="E119" s="2">
        <v>787</v>
      </c>
      <c r="F119" s="27">
        <v>2.0967655991900678E-2</v>
      </c>
      <c r="G119" s="14">
        <v>143.636363636363</v>
      </c>
      <c r="H119" s="2">
        <v>10</v>
      </c>
      <c r="I119" s="27">
        <v>2.3174971031286211E-4</v>
      </c>
      <c r="J119" s="14">
        <v>9.0909089999999999</v>
      </c>
      <c r="K119" s="27">
        <v>-0.97487437185929648</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27">
        <v>0</v>
      </c>
      <c r="D120" s="2">
        <v>80</v>
      </c>
      <c r="E120" s="2">
        <v>0</v>
      </c>
      <c r="F120" s="27">
        <v>0</v>
      </c>
      <c r="G120" s="14">
        <v>16.969696969696901</v>
      </c>
      <c r="H120" s="2">
        <v>0</v>
      </c>
      <c r="I120" s="27">
        <v>0</v>
      </c>
      <c r="J120" s="14">
        <v>18.787877999999999</v>
      </c>
      <c r="K120" s="27"/>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27">
        <v>0</v>
      </c>
      <c r="D121" s="2">
        <v>80</v>
      </c>
      <c r="E121" s="2">
        <v>0</v>
      </c>
      <c r="F121" s="27">
        <v>0</v>
      </c>
      <c r="G121" s="14">
        <v>16.969696969696901</v>
      </c>
      <c r="H121" s="2">
        <v>16</v>
      </c>
      <c r="I121" s="27">
        <v>3.7079953650057937E-4</v>
      </c>
      <c r="J121" s="14">
        <v>13.939394</v>
      </c>
      <c r="K121" s="27"/>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136</v>
      </c>
      <c r="C122" s="27">
        <v>3.9624730493560984E-3</v>
      </c>
      <c r="D122" s="2">
        <v>43.030303030303003</v>
      </c>
      <c r="E122" s="2">
        <v>264</v>
      </c>
      <c r="F122" s="27">
        <v>7.0336228486172535E-3</v>
      </c>
      <c r="G122" s="14">
        <v>92.121212121212096</v>
      </c>
      <c r="H122" s="2">
        <v>145</v>
      </c>
      <c r="I122" s="27">
        <v>3.3603707995365005E-3</v>
      </c>
      <c r="J122" s="14">
        <v>82.424239999999998</v>
      </c>
      <c r="K122" s="27">
        <v>6.6176470588235295E-2</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116</v>
      </c>
      <c r="C123" s="27">
        <v>3.3797564244507894E-3</v>
      </c>
      <c r="D123" s="2">
        <v>55.151515151515099</v>
      </c>
      <c r="E123" s="2">
        <v>153</v>
      </c>
      <c r="F123" s="27">
        <v>4.0763041509031808E-3</v>
      </c>
      <c r="G123" s="14">
        <v>57.5757575757575</v>
      </c>
      <c r="H123" s="2">
        <v>89</v>
      </c>
      <c r="I123" s="27">
        <v>2.0625724217844727E-3</v>
      </c>
      <c r="J123" s="14">
        <v>52.121212</v>
      </c>
      <c r="K123" s="27">
        <v>-0.23275862068965517</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408</v>
      </c>
      <c r="C124" s="27">
        <v>1.1887419148068295E-2</v>
      </c>
      <c r="D124" s="2">
        <v>99.393939393939405</v>
      </c>
      <c r="E124" s="2">
        <v>616</v>
      </c>
      <c r="F124" s="27">
        <v>1.6411786646773591E-2</v>
      </c>
      <c r="G124" s="14">
        <v>118.787878787878</v>
      </c>
      <c r="H124" s="2">
        <v>532</v>
      </c>
      <c r="I124" s="27">
        <v>1.2329084588644264E-2</v>
      </c>
      <c r="J124" s="14">
        <v>184.24243200000001</v>
      </c>
      <c r="K124" s="27">
        <v>0.30392156862745096</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95</v>
      </c>
      <c r="C125" s="27">
        <v>2.7679039683002156E-3</v>
      </c>
      <c r="D125" s="2">
        <v>40</v>
      </c>
      <c r="E125" s="2">
        <v>276</v>
      </c>
      <c r="F125" s="27">
        <v>7.3533329780998561E-3</v>
      </c>
      <c r="G125" s="14">
        <v>80.606060606060595</v>
      </c>
      <c r="H125" s="2">
        <v>130</v>
      </c>
      <c r="I125" s="27">
        <v>3.0127462340672076E-3</v>
      </c>
      <c r="J125" s="14">
        <v>36.969695999999999</v>
      </c>
      <c r="K125" s="27">
        <v>0.36842105263157893</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1750</v>
      </c>
      <c r="B126" s="2">
        <v>1659</v>
      </c>
      <c r="C126" s="27">
        <v>4.8336344035895346E-2</v>
      </c>
      <c r="D126" s="2">
        <v>211.51515151515099</v>
      </c>
      <c r="E126" s="2">
        <v>1407</v>
      </c>
      <c r="F126" s="27">
        <v>3.7486012681835136E-2</v>
      </c>
      <c r="G126" s="14">
        <v>165.45454545454501</v>
      </c>
      <c r="H126" s="2">
        <v>2637</v>
      </c>
      <c r="I126" s="27">
        <v>6.1112398609501739E-2</v>
      </c>
      <c r="J126" s="14">
        <v>387.878784</v>
      </c>
      <c r="K126" s="27">
        <v>0.58951175406871614</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1751</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1699</v>
      </c>
      <c r="C129" s="211"/>
      <c r="D129" s="211" t="s">
        <v>1700</v>
      </c>
      <c r="E129" s="211" t="s">
        <v>1699</v>
      </c>
      <c r="F129" s="211"/>
      <c r="G129" s="211" t="s">
        <v>1700</v>
      </c>
      <c r="H129" s="211" t="s">
        <v>1699</v>
      </c>
      <c r="I129" s="211"/>
      <c r="J129" s="211" t="s">
        <v>1700</v>
      </c>
      <c r="K129" t="s">
        <v>170</v>
      </c>
      <c r="L129" s="211" t="s">
        <v>1699</v>
      </c>
      <c r="M129" s="211"/>
      <c r="N129" s="211" t="s">
        <v>1700</v>
      </c>
      <c r="O129" s="211" t="s">
        <v>1699</v>
      </c>
      <c r="P129" s="211"/>
      <c r="Q129" s="211" t="s">
        <v>1700</v>
      </c>
      <c r="R129" s="211" t="s">
        <v>1699</v>
      </c>
      <c r="S129" s="211"/>
      <c r="T129" s="211" t="s">
        <v>1700</v>
      </c>
      <c r="U129" t="s">
        <v>170</v>
      </c>
      <c r="V129" s="211" t="s">
        <v>1699</v>
      </c>
      <c r="W129" s="211"/>
      <c r="X129" s="211" t="s">
        <v>1700</v>
      </c>
      <c r="Y129" s="211" t="s">
        <v>1699</v>
      </c>
      <c r="Z129" s="211"/>
      <c r="AA129" s="211" t="s">
        <v>1700</v>
      </c>
      <c r="AB129" s="211" t="s">
        <v>1699</v>
      </c>
      <c r="AC129" s="211"/>
      <c r="AD129" s="211" t="s">
        <v>1700</v>
      </c>
      <c r="AE129" t="s">
        <v>170</v>
      </c>
    </row>
    <row r="130" spans="1:31" x14ac:dyDescent="0.3">
      <c r="A130" t="s">
        <v>172</v>
      </c>
      <c r="B130" s="2">
        <v>32663</v>
      </c>
      <c r="C130" s="27" t="s">
        <v>170</v>
      </c>
      <c r="D130" s="2">
        <v>601.21212121212102</v>
      </c>
      <c r="E130" s="2">
        <v>36127</v>
      </c>
      <c r="F130" s="27" t="s">
        <v>170</v>
      </c>
      <c r="G130" s="14">
        <v>593.33333333333303</v>
      </c>
      <c r="H130" s="2">
        <v>40513</v>
      </c>
      <c r="I130" s="27" t="s">
        <v>170</v>
      </c>
      <c r="J130" s="14">
        <v>764.24243200000001</v>
      </c>
      <c r="K130" s="27">
        <v>0.24033309861310964</v>
      </c>
      <c r="L130" s="2">
        <v>251396</v>
      </c>
      <c r="M130" s="27" t="s">
        <v>170</v>
      </c>
      <c r="N130" s="2">
        <v>1517.57575757575</v>
      </c>
      <c r="O130" s="2">
        <v>261428</v>
      </c>
      <c r="P130" s="27" t="s">
        <v>170</v>
      </c>
      <c r="Q130" s="14">
        <v>1661.8181818181799</v>
      </c>
      <c r="R130" s="2">
        <v>291407</v>
      </c>
      <c r="S130" s="27" t="s">
        <v>170</v>
      </c>
      <c r="T130" s="14">
        <v>1911.51514</v>
      </c>
      <c r="U130" s="27">
        <v>0.15915527693360276</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805</v>
      </c>
      <c r="C131" s="27">
        <v>2.4645623488350733E-2</v>
      </c>
      <c r="D131" s="2">
        <v>127.272727272727</v>
      </c>
      <c r="E131" s="2">
        <v>761</v>
      </c>
      <c r="F131" s="27">
        <v>2.1064577739640711E-2</v>
      </c>
      <c r="G131" s="14">
        <v>127.87878787878699</v>
      </c>
      <c r="H131" s="2">
        <v>1052</v>
      </c>
      <c r="I131" s="27">
        <v>2.5966973564041172E-2</v>
      </c>
      <c r="J131" s="14">
        <v>207.27271999999999</v>
      </c>
      <c r="K131" s="27">
        <v>0.30683229813664598</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3192</v>
      </c>
      <c r="C132" s="27">
        <v>9.7725254875547257E-2</v>
      </c>
      <c r="D132" s="2">
        <v>271.51515151515099</v>
      </c>
      <c r="E132" s="2">
        <v>4057</v>
      </c>
      <c r="F132" s="27">
        <v>0.11229828106402413</v>
      </c>
      <c r="G132" s="14">
        <v>361.21212121212102</v>
      </c>
      <c r="H132" s="2">
        <v>3428</v>
      </c>
      <c r="I132" s="27">
        <v>8.461481499765508E-2</v>
      </c>
      <c r="J132" s="14">
        <v>324.24243200000001</v>
      </c>
      <c r="K132" s="27">
        <v>7.3934837092731825E-2</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3329</v>
      </c>
      <c r="C133" s="27">
        <v>0.10191960322076968</v>
      </c>
      <c r="D133" s="2">
        <v>270.30303030303003</v>
      </c>
      <c r="E133" s="2">
        <v>4232</v>
      </c>
      <c r="F133" s="27">
        <v>0.11714230354028843</v>
      </c>
      <c r="G133" s="14">
        <v>325.45454545454498</v>
      </c>
      <c r="H133" s="2">
        <v>4544</v>
      </c>
      <c r="I133" s="27">
        <v>0.11216152839829191</v>
      </c>
      <c r="J133" s="14">
        <v>321.81817599999999</v>
      </c>
      <c r="K133" s="27">
        <v>0.36497446680684892</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2757</v>
      </c>
      <c r="C134" s="27">
        <v>8.4407433487432265E-2</v>
      </c>
      <c r="D134" s="2">
        <v>246.06060606060601</v>
      </c>
      <c r="E134" s="2">
        <v>2835</v>
      </c>
      <c r="F134" s="27">
        <v>7.8473164115481497E-2</v>
      </c>
      <c r="G134" s="14">
        <v>279.39393939393898</v>
      </c>
      <c r="H134" s="2">
        <v>3231</v>
      </c>
      <c r="I134" s="27">
        <v>7.9752178313134053E-2</v>
      </c>
      <c r="J134" s="14">
        <v>243.03030000000001</v>
      </c>
      <c r="K134" s="27">
        <v>0.17192600652883569</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1677</v>
      </c>
      <c r="C135" s="27">
        <v>5.1342497627284697E-2</v>
      </c>
      <c r="D135" s="2">
        <v>203.030303030303</v>
      </c>
      <c r="E135" s="2">
        <v>2233</v>
      </c>
      <c r="F135" s="27">
        <v>6.1809726797132342E-2</v>
      </c>
      <c r="G135" s="14">
        <v>218.78787878787799</v>
      </c>
      <c r="H135" s="2">
        <v>2252</v>
      </c>
      <c r="I135" s="27">
        <v>5.5587095500209807E-2</v>
      </c>
      <c r="J135" s="14">
        <v>256.96969999999999</v>
      </c>
      <c r="K135" s="27">
        <v>0.34287418008348242</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1043</v>
      </c>
      <c r="C136" s="27">
        <v>3.1932155650123993E-2</v>
      </c>
      <c r="D136" s="2">
        <v>151.51515151515099</v>
      </c>
      <c r="E136" s="2">
        <v>1124</v>
      </c>
      <c r="F136" s="27">
        <v>3.1112464361834638E-2</v>
      </c>
      <c r="G136" s="14">
        <v>172.72727272727201</v>
      </c>
      <c r="H136" s="2">
        <v>1173</v>
      </c>
      <c r="I136" s="27">
        <v>2.8953669192604843E-2</v>
      </c>
      <c r="J136" s="14">
        <v>173.33332799999999</v>
      </c>
      <c r="K136" s="27">
        <v>0.12464046021093</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3269</v>
      </c>
      <c r="C137" s="27">
        <v>0.10008266233965037</v>
      </c>
      <c r="D137" s="2">
        <v>311.51515151515099</v>
      </c>
      <c r="E137" s="2">
        <v>3070</v>
      </c>
      <c r="F137" s="27">
        <v>8.4977994297893544E-2</v>
      </c>
      <c r="G137" s="14">
        <v>277.575757575757</v>
      </c>
      <c r="H137" s="2">
        <v>3093</v>
      </c>
      <c r="I137" s="27">
        <v>7.6345864290474658E-2</v>
      </c>
      <c r="J137" s="14">
        <v>286.06060000000002</v>
      </c>
      <c r="K137" s="27">
        <v>-5.3839094524319363E-2</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1016</v>
      </c>
      <c r="C138" s="27">
        <v>3.1105532253620304E-2</v>
      </c>
      <c r="D138" s="2">
        <v>174.54545454545399</v>
      </c>
      <c r="E138" s="2">
        <v>998</v>
      </c>
      <c r="F138" s="27">
        <v>2.7624768178924348E-2</v>
      </c>
      <c r="G138" s="14">
        <v>125.454545454545</v>
      </c>
      <c r="H138" s="2">
        <v>938</v>
      </c>
      <c r="I138" s="27">
        <v>2.3153061980105152E-2</v>
      </c>
      <c r="J138" s="14">
        <v>169.090912</v>
      </c>
      <c r="K138" s="27">
        <v>-7.6771653543307089E-2</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1153</v>
      </c>
      <c r="C139" s="27">
        <v>3.5299880598842724E-2</v>
      </c>
      <c r="D139" s="2">
        <v>143.636363636363</v>
      </c>
      <c r="E139" s="2">
        <v>1107</v>
      </c>
      <c r="F139" s="27">
        <v>3.0641902178426109E-2</v>
      </c>
      <c r="G139" s="14">
        <v>158.78787878787799</v>
      </c>
      <c r="H139" s="2">
        <v>1573</v>
      </c>
      <c r="I139" s="27">
        <v>3.8827043171327721E-2</v>
      </c>
      <c r="J139" s="14">
        <v>280.60604899999998</v>
      </c>
      <c r="K139" s="27">
        <v>0.36426712922810062</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4090</v>
      </c>
      <c r="C140" s="27">
        <v>0.12521813672963292</v>
      </c>
      <c r="D140" s="2">
        <v>260</v>
      </c>
      <c r="E140" s="2">
        <v>4274</v>
      </c>
      <c r="F140" s="27">
        <v>0.11830486893459186</v>
      </c>
      <c r="G140" s="14">
        <v>360</v>
      </c>
      <c r="H140" s="2">
        <v>4842</v>
      </c>
      <c r="I140" s="27">
        <v>0.11951719201244045</v>
      </c>
      <c r="J140" s="14">
        <v>364.24243200000001</v>
      </c>
      <c r="K140" s="27">
        <v>0.18386308068459659</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6501</v>
      </c>
      <c r="C141" s="27">
        <v>0.19903254446927715</v>
      </c>
      <c r="D141" s="2">
        <v>384.84848484848402</v>
      </c>
      <c r="E141" s="2">
        <v>7053</v>
      </c>
      <c r="F141" s="27">
        <v>0.19522794585766878</v>
      </c>
      <c r="G141" s="14">
        <v>420</v>
      </c>
      <c r="H141" s="2">
        <v>8360</v>
      </c>
      <c r="I141" s="27">
        <v>0.20635351615530817</v>
      </c>
      <c r="J141" s="14">
        <v>476.36364700000001</v>
      </c>
      <c r="K141" s="27">
        <v>0.2859560067681895</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3831</v>
      </c>
      <c r="C142" s="27">
        <v>0.1172886752594679</v>
      </c>
      <c r="D142" s="2">
        <v>269.69696969696901</v>
      </c>
      <c r="E142" s="2">
        <v>4383</v>
      </c>
      <c r="F142" s="27">
        <v>0.12132200293409362</v>
      </c>
      <c r="G142" s="14">
        <v>276.36363636363598</v>
      </c>
      <c r="H142" s="2">
        <v>6027</v>
      </c>
      <c r="I142" s="27">
        <v>0.14876706242440699</v>
      </c>
      <c r="J142" s="14">
        <v>398.18182400000001</v>
      </c>
      <c r="K142" s="27">
        <v>0.57321848081440874</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1752</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1699</v>
      </c>
      <c r="C145" s="211"/>
      <c r="D145" s="211" t="s">
        <v>1700</v>
      </c>
      <c r="E145" s="211" t="s">
        <v>1699</v>
      </c>
      <c r="F145" s="211"/>
      <c r="G145" s="211" t="s">
        <v>1700</v>
      </c>
      <c r="H145" s="211" t="s">
        <v>1699</v>
      </c>
      <c r="I145" s="211"/>
      <c r="J145" s="211" t="s">
        <v>1700</v>
      </c>
      <c r="K145" t="s">
        <v>170</v>
      </c>
      <c r="L145" s="211" t="s">
        <v>1699</v>
      </c>
      <c r="M145" s="211"/>
      <c r="N145" s="211" t="s">
        <v>1700</v>
      </c>
      <c r="O145" s="211" t="s">
        <v>1699</v>
      </c>
      <c r="P145" s="211"/>
      <c r="Q145" s="211" t="s">
        <v>1700</v>
      </c>
      <c r="R145" s="211" t="s">
        <v>1699</v>
      </c>
      <c r="S145" s="211"/>
      <c r="T145" s="211" t="s">
        <v>1700</v>
      </c>
      <c r="U145" t="s">
        <v>170</v>
      </c>
      <c r="V145" s="211" t="s">
        <v>1699</v>
      </c>
      <c r="W145" s="211"/>
      <c r="X145" s="211" t="s">
        <v>1700</v>
      </c>
      <c r="Y145" s="211" t="s">
        <v>1699</v>
      </c>
      <c r="Z145" s="211"/>
      <c r="AA145" s="211" t="s">
        <v>1700</v>
      </c>
      <c r="AB145" s="211" t="s">
        <v>1699</v>
      </c>
      <c r="AC145" s="211"/>
      <c r="AD145" s="211" t="s">
        <v>1700</v>
      </c>
      <c r="AE145" t="s">
        <v>170</v>
      </c>
    </row>
    <row r="146" spans="1:31" x14ac:dyDescent="0.3">
      <c r="A146" t="s">
        <v>172</v>
      </c>
      <c r="B146" s="2">
        <v>23605</v>
      </c>
      <c r="C146" s="27" t="s">
        <v>170</v>
      </c>
      <c r="D146" s="2">
        <v>269.69696969696901</v>
      </c>
      <c r="E146" s="2">
        <v>24344</v>
      </c>
      <c r="F146" s="27" t="s">
        <v>170</v>
      </c>
      <c r="G146" s="14">
        <v>307.87878787878702</v>
      </c>
      <c r="H146" s="2">
        <v>27007</v>
      </c>
      <c r="I146" s="27" t="s">
        <v>170</v>
      </c>
      <c r="J146" s="14">
        <v>452.121216</v>
      </c>
      <c r="K146" s="27">
        <v>0.14412200804914213</v>
      </c>
      <c r="L146" s="2">
        <v>212905</v>
      </c>
      <c r="M146" s="27" t="s">
        <v>170</v>
      </c>
      <c r="N146" s="2">
        <v>784.84848484848499</v>
      </c>
      <c r="O146" s="2">
        <v>219073</v>
      </c>
      <c r="P146" s="27" t="s">
        <v>170</v>
      </c>
      <c r="Q146" s="14">
        <v>672.72727272727195</v>
      </c>
      <c r="R146" s="2">
        <v>231092</v>
      </c>
      <c r="S146" s="27" t="s">
        <v>170</v>
      </c>
      <c r="T146" s="14">
        <v>622.42425500000002</v>
      </c>
      <c r="U146" s="27">
        <v>8.5423076019821048E-2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1753</v>
      </c>
      <c r="B147" s="2">
        <v>2017</v>
      </c>
      <c r="C147" s="27">
        <v>8.5447998305443765E-2</v>
      </c>
      <c r="D147" s="2">
        <v>152.12121212121201</v>
      </c>
      <c r="E147" s="2">
        <v>2159</v>
      </c>
      <c r="F147" s="27">
        <v>8.8687150837988823E-2</v>
      </c>
      <c r="G147" s="14">
        <v>155.75757575757501</v>
      </c>
      <c r="H147" s="2">
        <v>1780</v>
      </c>
      <c r="I147" s="27">
        <v>6.5908838449290921E-2</v>
      </c>
      <c r="J147" s="14">
        <v>175.75756799999999</v>
      </c>
      <c r="K147" s="27">
        <v>-0.11750123946455131</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1754</v>
      </c>
      <c r="B148" s="2">
        <v>645</v>
      </c>
      <c r="C148" s="27">
        <v>2.7324719339123067E-2</v>
      </c>
      <c r="D148" s="2">
        <v>114.54545454545401</v>
      </c>
      <c r="E148" s="2">
        <v>451</v>
      </c>
      <c r="F148" s="27">
        <v>1.8526125534012488E-2</v>
      </c>
      <c r="G148" s="14">
        <v>81.212121212121204</v>
      </c>
      <c r="H148" s="2">
        <v>326</v>
      </c>
      <c r="I148" s="27">
        <v>1.2070944569926315E-2</v>
      </c>
      <c r="J148" s="14">
        <v>69.090909999999994</v>
      </c>
      <c r="K148" s="27">
        <v>-0.49457364341085269</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1755</v>
      </c>
      <c r="B149" s="2">
        <v>119</v>
      </c>
      <c r="C149" s="27">
        <v>5.0413048083033252E-3</v>
      </c>
      <c r="D149" s="2">
        <v>44.2424242424242</v>
      </c>
      <c r="E149" s="2">
        <v>126</v>
      </c>
      <c r="F149" s="27">
        <v>5.1758133420966154E-3</v>
      </c>
      <c r="G149" s="14">
        <v>44.848484848484802</v>
      </c>
      <c r="H149" s="2">
        <v>40</v>
      </c>
      <c r="I149" s="27">
        <v>1.4810974932424927E-3</v>
      </c>
      <c r="J149" s="14">
        <v>27.272728000000001</v>
      </c>
      <c r="K149" s="27">
        <v>-0.66386554621848737</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1756</v>
      </c>
      <c r="B150" s="2">
        <v>526</v>
      </c>
      <c r="C150" s="27">
        <v>2.228341453081974E-2</v>
      </c>
      <c r="D150" s="2">
        <v>103.030303030303</v>
      </c>
      <c r="E150" s="2">
        <v>325</v>
      </c>
      <c r="F150" s="27">
        <v>1.3350312191915872E-2</v>
      </c>
      <c r="G150" s="14">
        <v>67.878787878787804</v>
      </c>
      <c r="H150" s="2">
        <v>286</v>
      </c>
      <c r="I150" s="27">
        <v>1.0589847076683822E-2</v>
      </c>
      <c r="J150" s="14">
        <v>73.939390000000003</v>
      </c>
      <c r="K150" s="27">
        <v>-0.45627376425855515</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1757</v>
      </c>
      <c r="B151" s="2">
        <v>1372</v>
      </c>
      <c r="C151" s="27">
        <v>5.8123278966320698E-2</v>
      </c>
      <c r="D151" s="2">
        <v>140</v>
      </c>
      <c r="E151" s="2">
        <v>1708</v>
      </c>
      <c r="F151" s="27">
        <v>7.0161025303976346E-2</v>
      </c>
      <c r="G151" s="14">
        <v>133.939393939393</v>
      </c>
      <c r="H151" s="2">
        <v>1454</v>
      </c>
      <c r="I151" s="27">
        <v>5.3837893879364607E-2</v>
      </c>
      <c r="J151" s="14">
        <v>167.27271999999999</v>
      </c>
      <c r="K151" s="27">
        <v>5.9766763848396499E-2</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1758</v>
      </c>
      <c r="B152" s="2">
        <v>21588</v>
      </c>
      <c r="C152" s="27">
        <v>0.91455200169455619</v>
      </c>
      <c r="D152" s="2">
        <v>307.27272727272702</v>
      </c>
      <c r="E152" s="2">
        <v>22185</v>
      </c>
      <c r="F152" s="27">
        <v>0.91131284916201116</v>
      </c>
      <c r="G152" s="14">
        <v>379.39393939393898</v>
      </c>
      <c r="H152" s="2">
        <v>25227</v>
      </c>
      <c r="I152" s="27">
        <v>0.93409116155070904</v>
      </c>
      <c r="J152" s="14">
        <v>524.84849999999994</v>
      </c>
      <c r="K152" s="27">
        <v>0.16856586992773764</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1759</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1699</v>
      </c>
      <c r="C155" s="211"/>
      <c r="D155" s="211" t="s">
        <v>1700</v>
      </c>
      <c r="E155" s="211" t="s">
        <v>1699</v>
      </c>
      <c r="F155" s="211"/>
      <c r="G155" s="211" t="s">
        <v>1700</v>
      </c>
      <c r="H155" s="211" t="s">
        <v>1699</v>
      </c>
      <c r="I155" s="211"/>
      <c r="J155" s="211" t="s">
        <v>1700</v>
      </c>
      <c r="K155" t="s">
        <v>170</v>
      </c>
      <c r="L155" s="211" t="s">
        <v>1699</v>
      </c>
      <c r="M155" s="211"/>
      <c r="N155" s="211" t="s">
        <v>1700</v>
      </c>
      <c r="O155" s="211" t="s">
        <v>1699</v>
      </c>
      <c r="P155" s="211"/>
      <c r="Q155" s="211" t="s">
        <v>1700</v>
      </c>
      <c r="R155" s="211" t="s">
        <v>1699</v>
      </c>
      <c r="S155" s="211"/>
      <c r="T155" s="211" t="s">
        <v>1700</v>
      </c>
      <c r="U155" t="s">
        <v>170</v>
      </c>
      <c r="V155" s="211" t="s">
        <v>1699</v>
      </c>
      <c r="W155" s="211"/>
      <c r="X155" s="211" t="s">
        <v>1700</v>
      </c>
      <c r="Y155" s="211" t="s">
        <v>1699</v>
      </c>
      <c r="Z155" s="211"/>
      <c r="AA155" s="211" t="s">
        <v>1700</v>
      </c>
      <c r="AB155" s="211" t="s">
        <v>1699</v>
      </c>
      <c r="AC155" s="211"/>
      <c r="AD155" s="211" t="s">
        <v>1700</v>
      </c>
      <c r="AE155" t="s">
        <v>170</v>
      </c>
    </row>
    <row r="156" spans="1:31" x14ac:dyDescent="0.3">
      <c r="A156" t="s">
        <v>172</v>
      </c>
      <c r="B156" s="2">
        <v>23605</v>
      </c>
      <c r="C156" s="27" t="s">
        <v>170</v>
      </c>
      <c r="D156" s="2">
        <v>269.69696969696901</v>
      </c>
      <c r="E156" s="2">
        <v>24344</v>
      </c>
      <c r="F156" s="27" t="s">
        <v>170</v>
      </c>
      <c r="G156" s="14">
        <v>307.87878787878702</v>
      </c>
      <c r="H156" s="2">
        <v>27007</v>
      </c>
      <c r="I156" s="27" t="s">
        <v>170</v>
      </c>
      <c r="J156" s="14">
        <v>452.121216</v>
      </c>
      <c r="K156" s="27">
        <v>0.14412200804914213</v>
      </c>
      <c r="L156" s="2">
        <v>212905</v>
      </c>
      <c r="M156" s="27" t="s">
        <v>170</v>
      </c>
      <c r="N156" s="2">
        <v>784.84848484848499</v>
      </c>
      <c r="O156" s="2">
        <v>219073</v>
      </c>
      <c r="P156" s="27" t="s">
        <v>170</v>
      </c>
      <c r="Q156" s="14">
        <v>672.72727272727195</v>
      </c>
      <c r="R156" s="2">
        <v>231092</v>
      </c>
      <c r="S156" s="27" t="s">
        <v>170</v>
      </c>
      <c r="T156" s="14">
        <v>622.42425500000002</v>
      </c>
      <c r="U156" s="27">
        <v>8.5423076019821048E-2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1760</v>
      </c>
      <c r="B157" s="2">
        <v>18909</v>
      </c>
      <c r="C157" s="27">
        <v>0.80105909764880323</v>
      </c>
      <c r="D157" s="2">
        <v>250.30303030303</v>
      </c>
      <c r="E157" s="2">
        <v>20188</v>
      </c>
      <c r="F157" s="27">
        <v>0.82928031547814651</v>
      </c>
      <c r="G157" s="14">
        <v>274.54545454545399</v>
      </c>
      <c r="H157" s="2">
        <v>21421</v>
      </c>
      <c r="I157" s="27">
        <v>0.7931647350686859</v>
      </c>
      <c r="J157" s="14">
        <v>361.21212800000001</v>
      </c>
      <c r="K157" s="27">
        <v>0.13284679253265641</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1761</v>
      </c>
      <c r="B158" s="2">
        <v>13947</v>
      </c>
      <c r="C158" s="27">
        <v>0.59084939631434019</v>
      </c>
      <c r="D158" s="2">
        <v>281.81818181818102</v>
      </c>
      <c r="E158" s="2">
        <v>15754</v>
      </c>
      <c r="F158" s="27">
        <v>0.64714097929674663</v>
      </c>
      <c r="G158" s="14">
        <v>330.90909090909003</v>
      </c>
      <c r="H158" s="2">
        <v>15844</v>
      </c>
      <c r="I158" s="27">
        <v>0.58666271707335138</v>
      </c>
      <c r="J158" s="14">
        <v>355.75756799999999</v>
      </c>
      <c r="K158" s="27">
        <v>0.13601491360149137</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1762</v>
      </c>
      <c r="B159" s="2">
        <v>4962</v>
      </c>
      <c r="C159" s="27">
        <v>0.21020970133446304</v>
      </c>
      <c r="D159" s="2">
        <v>264.24242424242402</v>
      </c>
      <c r="E159" s="2">
        <v>4434</v>
      </c>
      <c r="F159" s="27">
        <v>0.18213933618139994</v>
      </c>
      <c r="G159" s="14">
        <v>286.06060606060601</v>
      </c>
      <c r="H159" s="2">
        <v>5577</v>
      </c>
      <c r="I159" s="27">
        <v>0.20650201799533455</v>
      </c>
      <c r="J159" s="14">
        <v>376.96969999999999</v>
      </c>
      <c r="K159" s="27">
        <v>0.12394195888754535</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1763</v>
      </c>
      <c r="B160" s="2">
        <v>1998</v>
      </c>
      <c r="C160" s="27">
        <v>8.4643084092353313E-2</v>
      </c>
      <c r="D160" s="2">
        <v>200.60606060606</v>
      </c>
      <c r="E160" s="2">
        <v>1675</v>
      </c>
      <c r="F160" s="27">
        <v>6.8805455142951041E-2</v>
      </c>
      <c r="G160" s="14">
        <v>183.030303030303</v>
      </c>
      <c r="H160" s="2">
        <v>1922</v>
      </c>
      <c r="I160" s="27">
        <v>7.1166734550301772E-2</v>
      </c>
      <c r="J160" s="14">
        <v>226.060608</v>
      </c>
      <c r="K160" s="27">
        <v>-3.8038038038038041E-2</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1764</v>
      </c>
      <c r="B161" s="2">
        <v>2964</v>
      </c>
      <c r="C161" s="27">
        <v>0.12556661724210971</v>
      </c>
      <c r="D161" s="2">
        <v>206.666666666666</v>
      </c>
      <c r="E161" s="2">
        <v>2759</v>
      </c>
      <c r="F161" s="27">
        <v>0.11333388103844889</v>
      </c>
      <c r="G161" s="14">
        <v>226.666666666666</v>
      </c>
      <c r="H161" s="2">
        <v>3655</v>
      </c>
      <c r="I161" s="27">
        <v>0.13533528344503276</v>
      </c>
      <c r="J161" s="14">
        <v>300</v>
      </c>
      <c r="K161" s="27">
        <v>0.23313090418353577</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1765</v>
      </c>
      <c r="B162" s="2">
        <v>4696</v>
      </c>
      <c r="C162" s="27">
        <v>0.19894090235119677</v>
      </c>
      <c r="D162" s="2">
        <v>282.42424242424198</v>
      </c>
      <c r="E162" s="2">
        <v>4156</v>
      </c>
      <c r="F162" s="27">
        <v>0.17071968452185343</v>
      </c>
      <c r="G162" s="14">
        <v>258.18181818181802</v>
      </c>
      <c r="H162" s="2">
        <v>5586</v>
      </c>
      <c r="I162" s="27">
        <v>0.2068352649313141</v>
      </c>
      <c r="J162" s="14">
        <v>448.48486300000002</v>
      </c>
      <c r="K162" s="27">
        <v>0.1895229982964225</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1766</v>
      </c>
      <c r="B163" s="2">
        <v>3550</v>
      </c>
      <c r="C163" s="27">
        <v>0.1503918661300572</v>
      </c>
      <c r="D163" s="2">
        <v>238.78787878787799</v>
      </c>
      <c r="E163" s="2">
        <v>3078</v>
      </c>
      <c r="F163" s="27">
        <v>0.12643772592836017</v>
      </c>
      <c r="G163" s="14">
        <v>193.939393939393</v>
      </c>
      <c r="H163" s="2">
        <v>4351</v>
      </c>
      <c r="I163" s="27">
        <v>0.16110637982745213</v>
      </c>
      <c r="J163" s="14">
        <v>385.45455900000002</v>
      </c>
      <c r="K163" s="27">
        <v>0.2256338028169014</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1767</v>
      </c>
      <c r="B164" s="2">
        <v>1146</v>
      </c>
      <c r="C164" s="27">
        <v>4.854903622113959E-2</v>
      </c>
      <c r="D164" s="2">
        <v>160.60606060606</v>
      </c>
      <c r="E164" s="2">
        <v>1078</v>
      </c>
      <c r="F164" s="27">
        <v>4.4281958593493265E-2</v>
      </c>
      <c r="G164" s="14">
        <v>155.75757575757501</v>
      </c>
      <c r="H164" s="2">
        <v>1235</v>
      </c>
      <c r="I164" s="27">
        <v>4.5728885103861965E-2</v>
      </c>
      <c r="J164" s="14">
        <v>184.24243200000001</v>
      </c>
      <c r="K164" s="27">
        <v>7.766143106457242E-2</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1768</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1699</v>
      </c>
      <c r="C167" s="211"/>
      <c r="D167" s="211" t="s">
        <v>1700</v>
      </c>
      <c r="E167" s="211" t="s">
        <v>1699</v>
      </c>
      <c r="F167" s="211"/>
      <c r="G167" s="211" t="s">
        <v>1700</v>
      </c>
      <c r="H167" s="211" t="s">
        <v>1699</v>
      </c>
      <c r="I167" s="211"/>
      <c r="J167" s="211" t="s">
        <v>1700</v>
      </c>
      <c r="K167" t="s">
        <v>170</v>
      </c>
      <c r="L167" s="211" t="s">
        <v>1699</v>
      </c>
      <c r="M167" s="211"/>
      <c r="N167" s="211" t="s">
        <v>1700</v>
      </c>
      <c r="O167" s="211" t="s">
        <v>1699</v>
      </c>
      <c r="P167" s="211"/>
      <c r="Q167" s="211" t="s">
        <v>1700</v>
      </c>
      <c r="R167" s="211" t="s">
        <v>1699</v>
      </c>
      <c r="S167" s="211"/>
      <c r="T167" s="211" t="s">
        <v>1700</v>
      </c>
      <c r="U167" t="s">
        <v>170</v>
      </c>
      <c r="V167" s="211" t="s">
        <v>1699</v>
      </c>
      <c r="W167" s="211"/>
      <c r="X167" s="211" t="s">
        <v>1700</v>
      </c>
      <c r="Y167" s="211" t="s">
        <v>1699</v>
      </c>
      <c r="Z167" s="211"/>
      <c r="AA167" s="211" t="s">
        <v>1700</v>
      </c>
      <c r="AB167" s="211" t="s">
        <v>1699</v>
      </c>
      <c r="AC167" s="211"/>
      <c r="AD167" s="211" t="s">
        <v>1700</v>
      </c>
      <c r="AE167" t="s">
        <v>170</v>
      </c>
    </row>
    <row r="168" spans="1:31" x14ac:dyDescent="0.3">
      <c r="A168" t="s">
        <v>172</v>
      </c>
      <c r="B168" s="2">
        <v>18909</v>
      </c>
      <c r="C168" s="27" t="s">
        <v>170</v>
      </c>
      <c r="D168" s="2">
        <v>250.30303030303</v>
      </c>
      <c r="E168" s="2">
        <v>20188</v>
      </c>
      <c r="F168" s="27" t="s">
        <v>170</v>
      </c>
      <c r="G168" s="14">
        <v>274.54545454545399</v>
      </c>
      <c r="H168" s="2">
        <v>21421</v>
      </c>
      <c r="I168" s="27" t="s">
        <v>170</v>
      </c>
      <c r="J168" s="14">
        <v>361.21212800000001</v>
      </c>
      <c r="K168" s="27">
        <v>0.13284679253265641</v>
      </c>
      <c r="L168" s="2">
        <v>158997</v>
      </c>
      <c r="M168" s="27" t="s">
        <v>170</v>
      </c>
      <c r="N168" s="2">
        <v>971.51515151515105</v>
      </c>
      <c r="O168" s="2">
        <v>163845</v>
      </c>
      <c r="P168" s="27" t="s">
        <v>170</v>
      </c>
      <c r="Q168" s="14">
        <v>942.42424242424204</v>
      </c>
      <c r="R168" s="2">
        <v>172583</v>
      </c>
      <c r="S168" s="27" t="s">
        <v>170</v>
      </c>
      <c r="T168" s="14">
        <v>967.87879999999996</v>
      </c>
      <c r="U168" s="27">
        <v>8.5448153109807107E-2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1769</v>
      </c>
      <c r="B169" s="2">
        <v>13947</v>
      </c>
      <c r="C169" s="27">
        <v>0.73758527685229258</v>
      </c>
      <c r="D169" s="2">
        <v>281.81818181818102</v>
      </c>
      <c r="E169" s="2">
        <v>15754</v>
      </c>
      <c r="F169" s="27">
        <v>0.78036457301367146</v>
      </c>
      <c r="G169" s="14">
        <v>330.90909090909003</v>
      </c>
      <c r="H169" s="2">
        <v>15844</v>
      </c>
      <c r="I169" s="27">
        <v>0.73964800896316696</v>
      </c>
      <c r="J169" s="14">
        <v>355.75756799999999</v>
      </c>
      <c r="K169" s="27">
        <v>0.13601491360149137</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8519</v>
      </c>
      <c r="C170" s="27">
        <v>0.45052620445290603</v>
      </c>
      <c r="D170" s="2">
        <v>284.84848484848402</v>
      </c>
      <c r="E170" s="2">
        <v>8929</v>
      </c>
      <c r="F170" s="27">
        <v>0.44229245096096692</v>
      </c>
      <c r="G170" s="14">
        <v>275.75757575757501</v>
      </c>
      <c r="H170" s="2">
        <v>8511</v>
      </c>
      <c r="I170" s="27">
        <v>0.39732038653657625</v>
      </c>
      <c r="J170" s="14">
        <v>320.60604899999998</v>
      </c>
      <c r="K170" s="27">
        <v>-9.3907735649724142E-4</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1770</v>
      </c>
      <c r="B171" s="2">
        <v>1649</v>
      </c>
      <c r="C171" s="27">
        <v>8.7207150034375167E-2</v>
      </c>
      <c r="D171" s="2">
        <v>192.12121212121201</v>
      </c>
      <c r="E171" s="2">
        <v>1219</v>
      </c>
      <c r="F171" s="27">
        <v>6.0382405389340199E-2</v>
      </c>
      <c r="G171" s="14">
        <v>193.333333333333</v>
      </c>
      <c r="H171" s="2">
        <v>1500</v>
      </c>
      <c r="I171" s="27">
        <v>7.0024742075533358E-2</v>
      </c>
      <c r="J171" s="14">
        <v>192.72728000000001</v>
      </c>
      <c r="K171" s="27">
        <v>-9.0357792601576711E-2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1771</v>
      </c>
      <c r="B172" s="2">
        <v>2251</v>
      </c>
      <c r="C172" s="27">
        <v>0.11904384155693057</v>
      </c>
      <c r="D172" s="2">
        <v>181.81818181818099</v>
      </c>
      <c r="E172" s="2">
        <v>2351</v>
      </c>
      <c r="F172" s="27">
        <v>0.11645531999207449</v>
      </c>
      <c r="G172" s="14">
        <v>238.78787878787799</v>
      </c>
      <c r="H172" s="2">
        <v>1753</v>
      </c>
      <c r="I172" s="27">
        <v>8.183558190560665E-2</v>
      </c>
      <c r="J172" s="14">
        <v>192.72728000000001</v>
      </c>
      <c r="K172" s="27">
        <v>-0.22123500666370502</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1772</v>
      </c>
      <c r="B173" s="2">
        <v>4619</v>
      </c>
      <c r="C173" s="27">
        <v>0.24427521286160028</v>
      </c>
      <c r="D173" s="2">
        <v>276.969696969697</v>
      </c>
      <c r="E173" s="2">
        <v>5359</v>
      </c>
      <c r="F173" s="27">
        <v>0.26545472557955219</v>
      </c>
      <c r="G173" s="14">
        <v>286.06060606060601</v>
      </c>
      <c r="H173" s="2">
        <v>5258</v>
      </c>
      <c r="I173" s="27">
        <v>0.24546006255543626</v>
      </c>
      <c r="J173" s="14">
        <v>296.36364700000001</v>
      </c>
      <c r="K173" s="27">
        <v>0.13834163238796277</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1773</v>
      </c>
      <c r="B174" s="2">
        <v>5428</v>
      </c>
      <c r="C174" s="27">
        <v>0.28705907239938655</v>
      </c>
      <c r="D174" s="2">
        <v>263.030303030303</v>
      </c>
      <c r="E174" s="2">
        <v>6825</v>
      </c>
      <c r="F174" s="27">
        <v>0.33807212205270459</v>
      </c>
      <c r="G174" s="14">
        <v>269.09090909090901</v>
      </c>
      <c r="H174" s="2">
        <v>7333</v>
      </c>
      <c r="I174" s="27">
        <v>0.34232762242659071</v>
      </c>
      <c r="J174" s="14">
        <v>312.72726399999999</v>
      </c>
      <c r="K174" s="27">
        <v>0.35095799557848195</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1774</v>
      </c>
      <c r="B175" s="2">
        <v>4962</v>
      </c>
      <c r="C175" s="27">
        <v>0.26241472314770742</v>
      </c>
      <c r="D175" s="2">
        <v>264.24242424242402</v>
      </c>
      <c r="E175" s="2">
        <v>4434</v>
      </c>
      <c r="F175" s="27">
        <v>0.21963542698632851</v>
      </c>
      <c r="G175" s="14">
        <v>286.06060606060601</v>
      </c>
      <c r="H175" s="2">
        <v>5577</v>
      </c>
      <c r="I175" s="27">
        <v>0.26035199103683304</v>
      </c>
      <c r="J175" s="14">
        <v>376.96969999999999</v>
      </c>
      <c r="K175" s="27">
        <v>0.12394195888754535</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1775</v>
      </c>
      <c r="B176" s="2">
        <v>1998</v>
      </c>
      <c r="C176" s="27">
        <v>0.10566396953831508</v>
      </c>
      <c r="D176" s="2">
        <v>200.60606060606</v>
      </c>
      <c r="E176" s="2">
        <v>1675</v>
      </c>
      <c r="F176" s="27">
        <v>8.2970081236378043E-2</v>
      </c>
      <c r="G176" s="14">
        <v>183.030303030303</v>
      </c>
      <c r="H176" s="2">
        <v>1922</v>
      </c>
      <c r="I176" s="27">
        <v>8.9725036179450074E-2</v>
      </c>
      <c r="J176" s="14">
        <v>226.060608</v>
      </c>
      <c r="K176" s="27">
        <v>-3.8038038038038041E-2</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1776</v>
      </c>
      <c r="B177" s="2">
        <v>948</v>
      </c>
      <c r="C177" s="27">
        <v>5.0134856417578928E-2</v>
      </c>
      <c r="D177" s="2">
        <v>141.81818181818099</v>
      </c>
      <c r="E177" s="2">
        <v>788</v>
      </c>
      <c r="F177" s="27">
        <v>3.9033088963740838E-2</v>
      </c>
      <c r="G177" s="14">
        <v>125.454545454545</v>
      </c>
      <c r="H177" s="2">
        <v>672</v>
      </c>
      <c r="I177" s="27">
        <v>3.1371084449838944E-2</v>
      </c>
      <c r="J177" s="14">
        <v>101.818184</v>
      </c>
      <c r="K177" s="27">
        <v>-0.29113924050632911</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1777</v>
      </c>
      <c r="B178" s="2">
        <v>215</v>
      </c>
      <c r="C178" s="27">
        <v>1.1370246972341213E-2</v>
      </c>
      <c r="D178" s="2">
        <v>71.515151515151501</v>
      </c>
      <c r="E178" s="2">
        <v>257</v>
      </c>
      <c r="F178" s="27">
        <v>1.2730334852387558E-2</v>
      </c>
      <c r="G178" s="14">
        <v>80.606060606060595</v>
      </c>
      <c r="H178" s="2">
        <v>47</v>
      </c>
      <c r="I178" s="27">
        <v>2.1941085850333782E-3</v>
      </c>
      <c r="J178" s="14">
        <v>29.090910000000001</v>
      </c>
      <c r="K178" s="27">
        <v>-0.78139534883720929</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1778</v>
      </c>
      <c r="B179" s="2">
        <v>142</v>
      </c>
      <c r="C179" s="27">
        <v>7.5096514887090801E-3</v>
      </c>
      <c r="D179" s="2">
        <v>53.3333333333333</v>
      </c>
      <c r="E179" s="2">
        <v>145</v>
      </c>
      <c r="F179" s="27">
        <v>7.1824846443431746E-3</v>
      </c>
      <c r="G179" s="14">
        <v>61.212121212121197</v>
      </c>
      <c r="H179" s="2">
        <v>56</v>
      </c>
      <c r="I179" s="27">
        <v>2.6142570374865786E-3</v>
      </c>
      <c r="J179" s="14">
        <v>26.666665999999999</v>
      </c>
      <c r="K179" s="27">
        <v>-0.60563380281690138</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1779</v>
      </c>
      <c r="B180" s="2">
        <v>591</v>
      </c>
      <c r="C180" s="27">
        <v>3.1254957956528634E-2</v>
      </c>
      <c r="D180" s="2">
        <v>122.424242424242</v>
      </c>
      <c r="E180" s="2">
        <v>386</v>
      </c>
      <c r="F180" s="27">
        <v>1.9120269467010106E-2</v>
      </c>
      <c r="G180" s="14">
        <v>85.454545454545396</v>
      </c>
      <c r="H180" s="2">
        <v>569</v>
      </c>
      <c r="I180" s="27">
        <v>2.6562718827318987E-2</v>
      </c>
      <c r="J180" s="14">
        <v>99.393936199999999</v>
      </c>
      <c r="K180" s="27">
        <v>-3.7225042301184431E-2</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1780</v>
      </c>
      <c r="B181" s="2">
        <v>1050</v>
      </c>
      <c r="C181" s="27">
        <v>5.5529113120736155E-2</v>
      </c>
      <c r="D181" s="2">
        <v>146.666666666666</v>
      </c>
      <c r="E181" s="2">
        <v>887</v>
      </c>
      <c r="F181" s="27">
        <v>4.3936992272637213E-2</v>
      </c>
      <c r="G181" s="14">
        <v>132.72727272727201</v>
      </c>
      <c r="H181" s="2">
        <v>1250</v>
      </c>
      <c r="I181" s="27">
        <v>5.835395172961113E-2</v>
      </c>
      <c r="J181" s="14">
        <v>218.78787199999999</v>
      </c>
      <c r="K181" s="27">
        <v>0.19047619047619047</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1781</v>
      </c>
      <c r="B182" s="2">
        <v>2964</v>
      </c>
      <c r="C182" s="27">
        <v>0.15675075360939236</v>
      </c>
      <c r="D182" s="2">
        <v>206.666666666666</v>
      </c>
      <c r="E182" s="2">
        <v>2759</v>
      </c>
      <c r="F182" s="27">
        <v>0.13666534574995046</v>
      </c>
      <c r="G182" s="14">
        <v>226.666666666666</v>
      </c>
      <c r="H182" s="2">
        <v>3655</v>
      </c>
      <c r="I182" s="27">
        <v>0.17062695485738294</v>
      </c>
      <c r="J182" s="14">
        <v>300</v>
      </c>
      <c r="K182" s="27">
        <v>0.23313090418353577</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1776</v>
      </c>
      <c r="B183" s="2">
        <v>1838</v>
      </c>
      <c r="C183" s="27">
        <v>9.7202390396107674E-2</v>
      </c>
      <c r="D183" s="2">
        <v>192.72727272727201</v>
      </c>
      <c r="E183" s="2">
        <v>1706</v>
      </c>
      <c r="F183" s="27">
        <v>8.4505646918961758E-2</v>
      </c>
      <c r="G183" s="14">
        <v>195.75757575757501</v>
      </c>
      <c r="H183" s="2">
        <v>1916</v>
      </c>
      <c r="I183" s="27">
        <v>8.9444937211147935E-2</v>
      </c>
      <c r="J183" s="14">
        <v>211.515152</v>
      </c>
      <c r="K183" s="27">
        <v>4.2437431991294884E-2</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1777</v>
      </c>
      <c r="B184" s="2">
        <v>159</v>
      </c>
      <c r="C184" s="27">
        <v>8.4086942725686183E-3</v>
      </c>
      <c r="D184" s="2">
        <v>52.727272727272698</v>
      </c>
      <c r="E184" s="2">
        <v>263</v>
      </c>
      <c r="F184" s="27">
        <v>1.3027541113532791E-2</v>
      </c>
      <c r="G184" s="14">
        <v>76.969696969696898</v>
      </c>
      <c r="H184" s="2">
        <v>318</v>
      </c>
      <c r="I184" s="27">
        <v>1.4845245320013072E-2</v>
      </c>
      <c r="J184" s="14">
        <v>114.545456</v>
      </c>
      <c r="K184" s="27">
        <v>1</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1778</v>
      </c>
      <c r="B185" s="2">
        <v>563</v>
      </c>
      <c r="C185" s="27">
        <v>2.9774181606642341E-2</v>
      </c>
      <c r="D185" s="2">
        <v>121.212121212121</v>
      </c>
      <c r="E185" s="2">
        <v>288</v>
      </c>
      <c r="F185" s="27">
        <v>1.426590053497127E-2</v>
      </c>
      <c r="G185" s="14">
        <v>72.121212121212096</v>
      </c>
      <c r="H185" s="2">
        <v>453</v>
      </c>
      <c r="I185" s="27">
        <v>2.1147472106811074E-2</v>
      </c>
      <c r="J185" s="14">
        <v>178.18182400000001</v>
      </c>
      <c r="K185" s="27">
        <v>-0.19538188277087035</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1779</v>
      </c>
      <c r="B186" s="2">
        <v>1116</v>
      </c>
      <c r="C186" s="27">
        <v>5.9019514516896715E-2</v>
      </c>
      <c r="D186" s="2">
        <v>143.030303030303</v>
      </c>
      <c r="E186" s="2">
        <v>1155</v>
      </c>
      <c r="F186" s="27">
        <v>5.72122052704577E-2</v>
      </c>
      <c r="G186" s="14">
        <v>160</v>
      </c>
      <c r="H186" s="2">
        <v>1145</v>
      </c>
      <c r="I186" s="27">
        <v>5.3452219784323796E-2</v>
      </c>
      <c r="J186" s="14">
        <v>140</v>
      </c>
      <c r="K186" s="27">
        <v>2.5985663082437275E-2</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1780</v>
      </c>
      <c r="B187" s="2">
        <v>1126</v>
      </c>
      <c r="C187" s="27">
        <v>5.9548363213284682E-2</v>
      </c>
      <c r="D187" s="2">
        <v>163.030303030303</v>
      </c>
      <c r="E187" s="2">
        <v>1053</v>
      </c>
      <c r="F187" s="27">
        <v>5.2159698830988706E-2</v>
      </c>
      <c r="G187" s="14">
        <v>129.69696969696901</v>
      </c>
      <c r="H187" s="2">
        <v>1739</v>
      </c>
      <c r="I187" s="27">
        <v>8.1182017646235005E-2</v>
      </c>
      <c r="J187" s="14">
        <v>209.69697600000001</v>
      </c>
      <c r="K187" s="27">
        <v>0.54440497335701599</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1782</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1699</v>
      </c>
      <c r="C190" s="211"/>
      <c r="D190" s="211" t="s">
        <v>1700</v>
      </c>
      <c r="E190" s="211" t="s">
        <v>1699</v>
      </c>
      <c r="F190" s="211"/>
      <c r="G190" s="211" t="s">
        <v>1700</v>
      </c>
      <c r="H190" s="211" t="s">
        <v>1699</v>
      </c>
      <c r="I190" s="211"/>
      <c r="J190" s="211" t="s">
        <v>1700</v>
      </c>
      <c r="K190" t="s">
        <v>170</v>
      </c>
      <c r="L190" s="211" t="s">
        <v>1699</v>
      </c>
      <c r="M190" s="211"/>
      <c r="N190" s="211" t="s">
        <v>1700</v>
      </c>
      <c r="O190" s="211" t="s">
        <v>1699</v>
      </c>
      <c r="P190" s="211"/>
      <c r="Q190" s="211" t="s">
        <v>1700</v>
      </c>
      <c r="R190" s="211" t="s">
        <v>1699</v>
      </c>
      <c r="S190" s="211"/>
      <c r="T190" s="211" t="s">
        <v>1700</v>
      </c>
      <c r="U190" t="s">
        <v>170</v>
      </c>
      <c r="V190" s="211" t="s">
        <v>1699</v>
      </c>
      <c r="W190" s="211"/>
      <c r="X190" s="211" t="s">
        <v>1700</v>
      </c>
      <c r="Y190" s="211" t="s">
        <v>1699</v>
      </c>
      <c r="Z190" s="211"/>
      <c r="AA190" s="211" t="s">
        <v>1700</v>
      </c>
      <c r="AB190" s="211" t="s">
        <v>1699</v>
      </c>
      <c r="AC190" s="211"/>
      <c r="AD190" s="211" t="s">
        <v>1700</v>
      </c>
      <c r="AE190" t="s">
        <v>170</v>
      </c>
    </row>
    <row r="191" spans="1:31" x14ac:dyDescent="0.3">
      <c r="A191" t="s">
        <v>172</v>
      </c>
      <c r="B191" s="2">
        <v>23605</v>
      </c>
      <c r="C191" s="27" t="s">
        <v>170</v>
      </c>
      <c r="D191" s="2">
        <v>269.69696969696901</v>
      </c>
      <c r="E191" s="2">
        <v>24344</v>
      </c>
      <c r="F191" s="27" t="s">
        <v>170</v>
      </c>
      <c r="G191" s="14">
        <v>307.87878787878702</v>
      </c>
      <c r="H191" s="2">
        <v>27007</v>
      </c>
      <c r="I191" s="27" t="s">
        <v>170</v>
      </c>
      <c r="J191" s="14">
        <v>452.121216</v>
      </c>
      <c r="K191" s="27">
        <v>0.14412200804914213</v>
      </c>
      <c r="L191" s="2">
        <v>212905</v>
      </c>
      <c r="M191" s="27" t="s">
        <v>170</v>
      </c>
      <c r="N191" s="2">
        <v>784.84848484848499</v>
      </c>
      <c r="O191" s="2">
        <v>219073</v>
      </c>
      <c r="P191" s="27" t="s">
        <v>170</v>
      </c>
      <c r="Q191" s="14">
        <v>672.72727272727195</v>
      </c>
      <c r="R191" s="2">
        <v>231092</v>
      </c>
      <c r="S191" s="27" t="s">
        <v>170</v>
      </c>
      <c r="T191" s="14">
        <v>622.42425500000002</v>
      </c>
      <c r="U191" s="27">
        <v>8.5423076019821048E-2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1783</v>
      </c>
      <c r="B192" s="2">
        <v>3779</v>
      </c>
      <c r="C192" s="27">
        <v>0.16009320059309468</v>
      </c>
      <c r="D192" s="2">
        <v>202.42424242424201</v>
      </c>
      <c r="E192" s="2">
        <v>4750</v>
      </c>
      <c r="F192" s="27">
        <v>0.19511994742030891</v>
      </c>
      <c r="G192" s="14">
        <v>208.48484848484799</v>
      </c>
      <c r="H192" s="2">
        <v>5983</v>
      </c>
      <c r="I192" s="27">
        <v>0.22153515755174585</v>
      </c>
      <c r="J192" s="14">
        <v>396.36364700000001</v>
      </c>
      <c r="K192" s="27">
        <v>0.58322307488753633</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1084</v>
      </c>
      <c r="C193" s="27">
        <v>4.5922474052107608E-2</v>
      </c>
      <c r="D193" s="2">
        <v>109.69696969696901</v>
      </c>
      <c r="E193" s="2">
        <v>958</v>
      </c>
      <c r="F193" s="27">
        <v>3.9352612553401251E-2</v>
      </c>
      <c r="G193" s="14">
        <v>95.151515151515099</v>
      </c>
      <c r="H193" s="2">
        <v>1350</v>
      </c>
      <c r="I193" s="27">
        <v>4.9987040396934128E-2</v>
      </c>
      <c r="J193" s="14">
        <v>174.545456</v>
      </c>
      <c r="K193" s="27">
        <v>0.24538745387453875</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1784</v>
      </c>
      <c r="B194" s="2">
        <v>2695</v>
      </c>
      <c r="C194" s="27">
        <v>0.11417072654098707</v>
      </c>
      <c r="D194" s="2">
        <v>187.272727272727</v>
      </c>
      <c r="E194" s="2">
        <v>3792</v>
      </c>
      <c r="F194" s="27">
        <v>0.15576733486690766</v>
      </c>
      <c r="G194" s="14">
        <v>198.78787878787799</v>
      </c>
      <c r="H194" s="2">
        <v>4633</v>
      </c>
      <c r="I194" s="27">
        <v>0.17154811715481172</v>
      </c>
      <c r="J194" s="14">
        <v>328.48486300000002</v>
      </c>
      <c r="K194" s="27">
        <v>0.71910946196660486</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1785</v>
      </c>
      <c r="B195" s="2">
        <v>2588</v>
      </c>
      <c r="C195" s="27">
        <v>0.1096377886041093</v>
      </c>
      <c r="D195" s="2">
        <v>183.030303030303</v>
      </c>
      <c r="E195" s="2">
        <v>3695</v>
      </c>
      <c r="F195" s="27">
        <v>0.15178278015116661</v>
      </c>
      <c r="G195" s="14">
        <v>198.78787878787799</v>
      </c>
      <c r="H195" s="2">
        <v>4414</v>
      </c>
      <c r="I195" s="27">
        <v>0.16343910837930906</v>
      </c>
      <c r="J195" s="14">
        <v>324.24243200000001</v>
      </c>
      <c r="K195" s="27">
        <v>0.70556414219474495</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1786</v>
      </c>
      <c r="B196" s="2">
        <v>107</v>
      </c>
      <c r="C196" s="27">
        <v>4.5329379368777801E-3</v>
      </c>
      <c r="D196" s="2">
        <v>40</v>
      </c>
      <c r="E196" s="2">
        <v>97</v>
      </c>
      <c r="F196" s="27">
        <v>3.984554715741045E-3</v>
      </c>
      <c r="G196" s="14">
        <v>33.939393939393902</v>
      </c>
      <c r="H196" s="2">
        <v>219</v>
      </c>
      <c r="I196" s="27">
        <v>8.1090087755026474E-3</v>
      </c>
      <c r="J196" s="14">
        <v>58.787880000000001</v>
      </c>
      <c r="K196" s="27">
        <v>1.0467289719626167</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1787</v>
      </c>
      <c r="B197" s="2">
        <v>19826</v>
      </c>
      <c r="C197" s="27">
        <v>0.83990679940690527</v>
      </c>
      <c r="D197" s="2">
        <v>307.87878787878702</v>
      </c>
      <c r="E197" s="2">
        <v>19594</v>
      </c>
      <c r="F197" s="27">
        <v>0.80488005257969109</v>
      </c>
      <c r="G197" s="14">
        <v>350.90909090909003</v>
      </c>
      <c r="H197" s="2">
        <v>21024</v>
      </c>
      <c r="I197" s="27">
        <v>0.7784648424482542</v>
      </c>
      <c r="J197" s="14">
        <v>478.78787199999999</v>
      </c>
      <c r="K197" s="27">
        <v>6.0425703621507114E-2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1788</v>
      </c>
      <c r="B198" s="2">
        <v>2466</v>
      </c>
      <c r="C198" s="27">
        <v>0.10446939207794959</v>
      </c>
      <c r="D198" s="2">
        <v>209.09090909090901</v>
      </c>
      <c r="E198" s="2">
        <v>2120</v>
      </c>
      <c r="F198" s="27">
        <v>8.7085113374958917E-2</v>
      </c>
      <c r="G198" s="14">
        <v>189.69696969696901</v>
      </c>
      <c r="H198" s="2">
        <v>3001</v>
      </c>
      <c r="I198" s="27">
        <v>0.11111933943051801</v>
      </c>
      <c r="J198" s="14">
        <v>331.51513699999998</v>
      </c>
      <c r="K198" s="27">
        <v>0.21695052716950528</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1784</v>
      </c>
      <c r="B199" s="2">
        <v>17360</v>
      </c>
      <c r="C199" s="27">
        <v>0.73543740732895568</v>
      </c>
      <c r="D199" s="2">
        <v>280</v>
      </c>
      <c r="E199" s="2">
        <v>17474</v>
      </c>
      <c r="F199" s="27">
        <v>0.71779493920473214</v>
      </c>
      <c r="G199" s="14">
        <v>327.87878787878702</v>
      </c>
      <c r="H199" s="2">
        <v>18023</v>
      </c>
      <c r="I199" s="27">
        <v>0.6673455030177361</v>
      </c>
      <c r="J199" s="14">
        <v>396.96969999999999</v>
      </c>
      <c r="K199" s="27">
        <v>3.8191244239631335E-2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1785</v>
      </c>
      <c r="B200" s="2">
        <v>16321</v>
      </c>
      <c r="C200" s="27">
        <v>0.6914213090446939</v>
      </c>
      <c r="D200" s="2">
        <v>289.69696969696901</v>
      </c>
      <c r="E200" s="2">
        <v>16493</v>
      </c>
      <c r="F200" s="27">
        <v>0.67749753532697998</v>
      </c>
      <c r="G200" s="14">
        <v>315.15151515151501</v>
      </c>
      <c r="H200" s="2">
        <v>17007</v>
      </c>
      <c r="I200" s="27">
        <v>0.62972562668937682</v>
      </c>
      <c r="J200" s="14">
        <v>432.121216</v>
      </c>
      <c r="K200" s="27">
        <v>4.2031738251332641E-2</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1786</v>
      </c>
      <c r="B201" s="2">
        <v>1039</v>
      </c>
      <c r="C201" s="27">
        <v>4.4016098284261812E-2</v>
      </c>
      <c r="D201" s="2">
        <v>158.18181818181799</v>
      </c>
      <c r="E201" s="2">
        <v>981</v>
      </c>
      <c r="F201" s="27">
        <v>4.0297403877752221E-2</v>
      </c>
      <c r="G201" s="14">
        <v>152.12121212121201</v>
      </c>
      <c r="H201" s="2">
        <v>1016</v>
      </c>
      <c r="I201" s="27">
        <v>3.7619876328359315E-2</v>
      </c>
      <c r="J201" s="14">
        <v>175.15152</v>
      </c>
      <c r="K201" s="27">
        <v>-2.2136669874879691E-2</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1789</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1699</v>
      </c>
      <c r="C204" s="211"/>
      <c r="D204" s="211" t="s">
        <v>1700</v>
      </c>
      <c r="E204" s="211" t="s">
        <v>1699</v>
      </c>
      <c r="F204" s="211"/>
      <c r="G204" s="211" t="s">
        <v>1700</v>
      </c>
      <c r="H204" s="211" t="s">
        <v>1699</v>
      </c>
      <c r="I204" s="211"/>
      <c r="J204" s="211" t="s">
        <v>1700</v>
      </c>
      <c r="K204" t="s">
        <v>170</v>
      </c>
      <c r="L204" s="211" t="s">
        <v>1699</v>
      </c>
      <c r="M204" s="211"/>
      <c r="N204" s="211" t="s">
        <v>1700</v>
      </c>
      <c r="O204" s="211" t="s">
        <v>1699</v>
      </c>
      <c r="P204" s="211"/>
      <c r="Q204" s="211" t="s">
        <v>1700</v>
      </c>
      <c r="R204" s="211" t="s">
        <v>1699</v>
      </c>
      <c r="S204" s="211"/>
      <c r="T204" s="211" t="s">
        <v>1700</v>
      </c>
      <c r="U204" t="s">
        <v>170</v>
      </c>
      <c r="V204" s="211" t="s">
        <v>1699</v>
      </c>
      <c r="W204" s="211"/>
      <c r="X204" s="211" t="s">
        <v>1700</v>
      </c>
      <c r="Y204" s="211" t="s">
        <v>1699</v>
      </c>
      <c r="Z204" s="211"/>
      <c r="AA204" s="211" t="s">
        <v>1700</v>
      </c>
      <c r="AB204" s="211" t="s">
        <v>1699</v>
      </c>
      <c r="AC204" s="211"/>
      <c r="AD204" s="211" t="s">
        <v>1700</v>
      </c>
      <c r="AE204" t="s">
        <v>170</v>
      </c>
    </row>
    <row r="205" spans="1:31" x14ac:dyDescent="0.3">
      <c r="A205" t="s">
        <v>172</v>
      </c>
      <c r="B205" s="2">
        <v>4696</v>
      </c>
      <c r="C205" s="27" t="s">
        <v>170</v>
      </c>
      <c r="D205" s="2">
        <v>282.42424242424198</v>
      </c>
      <c r="E205" s="2">
        <v>4156</v>
      </c>
      <c r="F205" s="27" t="s">
        <v>170</v>
      </c>
      <c r="G205" s="14">
        <v>258.18181818181802</v>
      </c>
      <c r="H205" s="2">
        <v>5586</v>
      </c>
      <c r="I205" s="27" t="s">
        <v>170</v>
      </c>
      <c r="J205" s="14">
        <v>448.48486300000002</v>
      </c>
      <c r="K205" s="27">
        <v>0.1895229982964225</v>
      </c>
      <c r="L205" s="2">
        <v>53908</v>
      </c>
      <c r="M205" s="27" t="s">
        <v>170</v>
      </c>
      <c r="N205" s="2">
        <v>891.51515151515105</v>
      </c>
      <c r="O205" s="2">
        <v>55228</v>
      </c>
      <c r="P205" s="27" t="s">
        <v>170</v>
      </c>
      <c r="Q205" s="14">
        <v>924.24242424242402</v>
      </c>
      <c r="R205" s="2">
        <v>58509</v>
      </c>
      <c r="S205" s="27" t="s">
        <v>170</v>
      </c>
      <c r="T205" s="14">
        <v>846.66669999999999</v>
      </c>
      <c r="U205" s="27">
        <v>8.5349113304147808E-2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1790</v>
      </c>
      <c r="B206" s="2">
        <v>2321</v>
      </c>
      <c r="C206" s="27">
        <v>0.49425042589437818</v>
      </c>
      <c r="D206" s="2">
        <v>218.78787878787799</v>
      </c>
      <c r="E206" s="2">
        <v>2297</v>
      </c>
      <c r="F206" s="27">
        <v>0.55269489894128965</v>
      </c>
      <c r="G206" s="14">
        <v>226.06060606060601</v>
      </c>
      <c r="H206" s="2">
        <v>3076</v>
      </c>
      <c r="I206" s="27">
        <v>0.55066237021124242</v>
      </c>
      <c r="J206" s="14">
        <v>305.45455900000002</v>
      </c>
      <c r="K206" s="27">
        <v>0.32529082292115469</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1566</v>
      </c>
      <c r="C207" s="27">
        <v>0.33347529812606475</v>
      </c>
      <c r="D207" s="2">
        <v>161.21212121212099</v>
      </c>
      <c r="E207" s="2">
        <v>1571</v>
      </c>
      <c r="F207" s="27">
        <v>0.3780076997112608</v>
      </c>
      <c r="G207" s="14">
        <v>175.75757575757501</v>
      </c>
      <c r="H207" s="2">
        <v>2199</v>
      </c>
      <c r="I207" s="27">
        <v>0.3936627282491944</v>
      </c>
      <c r="J207" s="14">
        <v>226.66667200000001</v>
      </c>
      <c r="K207" s="27">
        <v>0.4042145593869732</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1791</v>
      </c>
      <c r="B208" s="2">
        <v>1350</v>
      </c>
      <c r="C208" s="27">
        <v>0.28747870528109026</v>
      </c>
      <c r="D208" s="2">
        <v>143.636363636363</v>
      </c>
      <c r="E208" s="2">
        <v>1308</v>
      </c>
      <c r="F208" s="27">
        <v>0.31472569778633303</v>
      </c>
      <c r="G208" s="14">
        <v>168.48484848484799</v>
      </c>
      <c r="H208" s="2">
        <v>1808</v>
      </c>
      <c r="I208" s="27">
        <v>0.32366630862871465</v>
      </c>
      <c r="J208" s="14">
        <v>216.363632</v>
      </c>
      <c r="K208" s="27">
        <v>0.33925925925925926</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1792</v>
      </c>
      <c r="B209" s="2">
        <v>216</v>
      </c>
      <c r="C209" s="27">
        <v>4.5996592844974447E-2</v>
      </c>
      <c r="D209" s="2">
        <v>58.787878787878803</v>
      </c>
      <c r="E209" s="2">
        <v>263</v>
      </c>
      <c r="F209" s="27">
        <v>6.3282001924927819E-2</v>
      </c>
      <c r="G209" s="14">
        <v>49.696969696969703</v>
      </c>
      <c r="H209" s="2">
        <v>391</v>
      </c>
      <c r="I209" s="27">
        <v>6.9996419620479769E-2</v>
      </c>
      <c r="J209" s="14">
        <v>90.909090000000006</v>
      </c>
      <c r="K209" s="27">
        <v>0.81018518518518523</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1793</v>
      </c>
      <c r="B210" s="2">
        <v>755</v>
      </c>
      <c r="C210" s="27">
        <v>0.16077512776831346</v>
      </c>
      <c r="D210" s="2">
        <v>147.87878787878699</v>
      </c>
      <c r="E210" s="2">
        <v>726</v>
      </c>
      <c r="F210" s="27">
        <v>0.17468719923002887</v>
      </c>
      <c r="G210" s="14">
        <v>132.72727272727201</v>
      </c>
      <c r="H210" s="2">
        <v>877</v>
      </c>
      <c r="I210" s="27">
        <v>0.15699964196204796</v>
      </c>
      <c r="J210" s="14">
        <v>175.15152</v>
      </c>
      <c r="K210" s="27">
        <v>0.16158940397350993</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1791</v>
      </c>
      <c r="B211" s="2">
        <v>738</v>
      </c>
      <c r="C211" s="27">
        <v>0.1571550255536627</v>
      </c>
      <c r="D211" s="2">
        <v>147.272727272727</v>
      </c>
      <c r="E211" s="2">
        <v>685</v>
      </c>
      <c r="F211" s="27">
        <v>0.16482194417709337</v>
      </c>
      <c r="G211" s="14">
        <v>131.51515151515099</v>
      </c>
      <c r="H211" s="2">
        <v>719</v>
      </c>
      <c r="I211" s="27">
        <v>0.12871464375223773</v>
      </c>
      <c r="J211" s="14">
        <v>170.30302399999999</v>
      </c>
      <c r="K211" s="27">
        <v>-2.5745257452574527E-2</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1792</v>
      </c>
      <c r="B212" s="2">
        <v>17</v>
      </c>
      <c r="C212" s="27">
        <v>3.6201022146507668E-3</v>
      </c>
      <c r="D212" s="2">
        <v>11.5151515151515</v>
      </c>
      <c r="E212" s="2">
        <v>41</v>
      </c>
      <c r="F212" s="27">
        <v>9.8652550529355152E-3</v>
      </c>
      <c r="G212" s="14">
        <v>24.848484848484802</v>
      </c>
      <c r="H212" s="2">
        <v>158</v>
      </c>
      <c r="I212" s="27">
        <v>2.8284998209810241E-2</v>
      </c>
      <c r="J212" s="14">
        <v>52.727271999999999</v>
      </c>
      <c r="K212" s="27">
        <v>8.2941176470588243</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1794</v>
      </c>
      <c r="B213" s="2">
        <v>2375</v>
      </c>
      <c r="C213" s="27">
        <v>0.50574957410562182</v>
      </c>
      <c r="D213" s="2">
        <v>208.48484848484799</v>
      </c>
      <c r="E213" s="2">
        <v>1859</v>
      </c>
      <c r="F213" s="27">
        <v>0.4473051010587103</v>
      </c>
      <c r="G213" s="14">
        <v>134.54545454545399</v>
      </c>
      <c r="H213" s="2">
        <v>2510</v>
      </c>
      <c r="I213" s="27">
        <v>0.44933762978875763</v>
      </c>
      <c r="J213" s="14">
        <v>272.72726399999999</v>
      </c>
      <c r="K213" s="27">
        <v>5.6842105263157895E-2</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1984</v>
      </c>
      <c r="C214" s="27">
        <v>0.42248722316865417</v>
      </c>
      <c r="D214" s="2">
        <v>186.06060606060601</v>
      </c>
      <c r="E214" s="2">
        <v>1507</v>
      </c>
      <c r="F214" s="27">
        <v>0.36260827718960537</v>
      </c>
      <c r="G214" s="14">
        <v>110.90909090909</v>
      </c>
      <c r="H214" s="2">
        <v>2152</v>
      </c>
      <c r="I214" s="27">
        <v>0.38524883637665591</v>
      </c>
      <c r="J214" s="14">
        <v>255.75756799999999</v>
      </c>
      <c r="K214" s="27">
        <v>8.4677419354838704E-2</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1791</v>
      </c>
      <c r="B215" s="2">
        <v>1116</v>
      </c>
      <c r="C215" s="27">
        <v>0.23764906303236796</v>
      </c>
      <c r="D215" s="2">
        <v>147.272727272727</v>
      </c>
      <c r="E215" s="2">
        <v>812</v>
      </c>
      <c r="F215" s="27">
        <v>0.19538017324350337</v>
      </c>
      <c r="G215" s="14">
        <v>84.848484848484802</v>
      </c>
      <c r="H215" s="2">
        <v>1193</v>
      </c>
      <c r="I215" s="27">
        <v>0.21356963838166845</v>
      </c>
      <c r="J215" s="14">
        <v>202.42424</v>
      </c>
      <c r="K215" s="27">
        <v>6.8996415770609318E-2</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1792</v>
      </c>
      <c r="B216" s="2">
        <v>868</v>
      </c>
      <c r="C216" s="27">
        <v>0.18483816013628621</v>
      </c>
      <c r="D216" s="2">
        <v>105.454545454545</v>
      </c>
      <c r="E216" s="2">
        <v>695</v>
      </c>
      <c r="F216" s="27">
        <v>0.16722810394610202</v>
      </c>
      <c r="G216" s="14">
        <v>83.030303030303003</v>
      </c>
      <c r="H216" s="2">
        <v>959</v>
      </c>
      <c r="I216" s="27">
        <v>0.17167919799498746</v>
      </c>
      <c r="J216" s="14">
        <v>140</v>
      </c>
      <c r="K216" s="27">
        <v>0.10483870967741936</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1793</v>
      </c>
      <c r="B217" s="2">
        <v>391</v>
      </c>
      <c r="C217" s="27">
        <v>8.3262350936967627E-2</v>
      </c>
      <c r="D217" s="2">
        <v>87.878787878787904</v>
      </c>
      <c r="E217" s="2">
        <v>352</v>
      </c>
      <c r="F217" s="27">
        <v>8.4696823869104904E-2</v>
      </c>
      <c r="G217" s="14">
        <v>75.757575757575694</v>
      </c>
      <c r="H217" s="2">
        <v>358</v>
      </c>
      <c r="I217" s="27">
        <v>6.4088793412101677E-2</v>
      </c>
      <c r="J217" s="14">
        <v>75.151510000000002</v>
      </c>
      <c r="K217" s="27">
        <v>-8.4398976982097182E-2</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1791</v>
      </c>
      <c r="B218" s="2">
        <v>310</v>
      </c>
      <c r="C218" s="27">
        <v>6.601362862010221E-2</v>
      </c>
      <c r="D218" s="2">
        <v>80</v>
      </c>
      <c r="E218" s="2">
        <v>324</v>
      </c>
      <c r="F218" s="27">
        <v>7.795957651588066E-2</v>
      </c>
      <c r="G218" s="14">
        <v>73.939393939393895</v>
      </c>
      <c r="H218" s="2">
        <v>337</v>
      </c>
      <c r="I218" s="27">
        <v>6.0329394915861083E-2</v>
      </c>
      <c r="J218" s="14">
        <v>73.333335899999994</v>
      </c>
      <c r="K218" s="27">
        <v>8.7096774193548387E-2</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1792</v>
      </c>
      <c r="B219" s="2">
        <v>81</v>
      </c>
      <c r="C219" s="27">
        <v>1.7248722316865417E-2</v>
      </c>
      <c r="D219" s="2">
        <v>37.5757575757575</v>
      </c>
      <c r="E219" s="2">
        <v>28</v>
      </c>
      <c r="F219" s="27">
        <v>6.7372473532242537E-3</v>
      </c>
      <c r="G219" s="14">
        <v>19.393939393939299</v>
      </c>
      <c r="H219" s="2">
        <v>21</v>
      </c>
      <c r="I219" s="27">
        <v>3.7593984962406013E-3</v>
      </c>
      <c r="J219" s="14">
        <v>13.333333</v>
      </c>
      <c r="K219" s="27">
        <v>-0.7407407407407407</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1795</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1699</v>
      </c>
      <c r="C222" s="211"/>
      <c r="D222" s="211" t="s">
        <v>1700</v>
      </c>
      <c r="E222" s="211" t="s">
        <v>1699</v>
      </c>
      <c r="F222" s="211"/>
      <c r="G222" s="211" t="s">
        <v>1700</v>
      </c>
      <c r="H222" s="211" t="s">
        <v>1699</v>
      </c>
      <c r="I222" s="211"/>
      <c r="J222" s="211" t="s">
        <v>1700</v>
      </c>
      <c r="K222" t="s">
        <v>170</v>
      </c>
      <c r="L222" s="211" t="s">
        <v>1699</v>
      </c>
      <c r="M222" s="211"/>
      <c r="N222" s="211" t="s">
        <v>1700</v>
      </c>
      <c r="O222" s="211" t="s">
        <v>1699</v>
      </c>
      <c r="P222" s="211"/>
      <c r="Q222" s="211" t="s">
        <v>1700</v>
      </c>
      <c r="R222" s="211" t="s">
        <v>1699</v>
      </c>
      <c r="S222" s="211"/>
      <c r="T222" s="211" t="s">
        <v>1700</v>
      </c>
      <c r="U222" t="s">
        <v>170</v>
      </c>
      <c r="V222" s="211" t="s">
        <v>1699</v>
      </c>
      <c r="W222" s="211"/>
      <c r="X222" s="211" t="s">
        <v>1700</v>
      </c>
      <c r="Y222" s="211" t="s">
        <v>1699</v>
      </c>
      <c r="Z222" s="211"/>
      <c r="AA222" s="211" t="s">
        <v>1700</v>
      </c>
      <c r="AB222" s="211" t="s">
        <v>1699</v>
      </c>
      <c r="AC222" s="211"/>
      <c r="AD222" s="211" t="s">
        <v>1700</v>
      </c>
      <c r="AE222" t="s">
        <v>170</v>
      </c>
    </row>
    <row r="223" spans="1:31" x14ac:dyDescent="0.3">
      <c r="A223" t="s">
        <v>172</v>
      </c>
      <c r="B223" s="2">
        <v>23605</v>
      </c>
      <c r="C223" s="27" t="s">
        <v>170</v>
      </c>
      <c r="D223" s="2">
        <v>269.69696969696901</v>
      </c>
      <c r="E223" s="2">
        <v>24344</v>
      </c>
      <c r="F223" s="27" t="s">
        <v>170</v>
      </c>
      <c r="G223" s="14">
        <v>307.87878787878702</v>
      </c>
      <c r="H223" s="2">
        <v>27007</v>
      </c>
      <c r="I223" s="27" t="s">
        <v>170</v>
      </c>
      <c r="J223" s="14">
        <v>452.121216</v>
      </c>
      <c r="K223" s="27">
        <v>0.14412200804914213</v>
      </c>
      <c r="L223" s="2">
        <v>212905</v>
      </c>
      <c r="M223" s="27" t="s">
        <v>170</v>
      </c>
      <c r="N223" s="2">
        <v>784.84848484848499</v>
      </c>
      <c r="O223" s="2">
        <v>219073</v>
      </c>
      <c r="P223" s="27" t="s">
        <v>170</v>
      </c>
      <c r="Q223" s="14">
        <v>672.72727272727195</v>
      </c>
      <c r="R223" s="2">
        <v>231092</v>
      </c>
      <c r="S223" s="27" t="s">
        <v>170</v>
      </c>
      <c r="T223" s="14">
        <v>622.42425500000002</v>
      </c>
      <c r="U223" s="27">
        <v>8.5423076019821048E-2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1760</v>
      </c>
      <c r="B224" s="2">
        <v>18909</v>
      </c>
      <c r="C224" s="27">
        <v>0.80105909764880323</v>
      </c>
      <c r="D224" s="2">
        <v>250.30303030303</v>
      </c>
      <c r="E224" s="2">
        <v>20188</v>
      </c>
      <c r="F224" s="27">
        <v>0.82928031547814651</v>
      </c>
      <c r="G224" s="14">
        <v>274.54545454545399</v>
      </c>
      <c r="H224" s="2">
        <v>21421</v>
      </c>
      <c r="I224" s="27">
        <v>0.7931647350686859</v>
      </c>
      <c r="J224" s="14">
        <v>361.21212800000001</v>
      </c>
      <c r="K224" s="27">
        <v>0.13284679253265641</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4585</v>
      </c>
      <c r="C225" s="27">
        <v>0.19423850879051049</v>
      </c>
      <c r="D225" s="2">
        <v>243.636363636363</v>
      </c>
      <c r="E225" s="2">
        <v>5132</v>
      </c>
      <c r="F225" s="27">
        <v>0.21081169898126847</v>
      </c>
      <c r="G225" s="14">
        <v>296.36363636363598</v>
      </c>
      <c r="H225" s="2">
        <v>5315</v>
      </c>
      <c r="I225" s="27">
        <v>0.19680082941459623</v>
      </c>
      <c r="J225" s="14">
        <v>346.06060000000002</v>
      </c>
      <c r="K225" s="27">
        <v>0.15921483097055616</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4039</v>
      </c>
      <c r="C226" s="27">
        <v>0.17110781614064816</v>
      </c>
      <c r="D226" s="2">
        <v>249.69696969696901</v>
      </c>
      <c r="E226" s="2">
        <v>4562</v>
      </c>
      <c r="F226" s="27">
        <v>0.18739730529083143</v>
      </c>
      <c r="G226" s="14">
        <v>315.15151515151501</v>
      </c>
      <c r="H226" s="2">
        <v>4840</v>
      </c>
      <c r="I226" s="27">
        <v>0.17921279668234161</v>
      </c>
      <c r="J226" s="14">
        <v>347.878784</v>
      </c>
      <c r="K226" s="27">
        <v>0.19831641495419658</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5359</v>
      </c>
      <c r="C227" s="27">
        <v>0.22702817199745817</v>
      </c>
      <c r="D227" s="2">
        <v>267.87878787878702</v>
      </c>
      <c r="E227" s="2">
        <v>5409</v>
      </c>
      <c r="F227" s="27">
        <v>0.22219027275714756</v>
      </c>
      <c r="G227" s="14">
        <v>294.54545454545399</v>
      </c>
      <c r="H227" s="2">
        <v>5671</v>
      </c>
      <c r="I227" s="27">
        <v>0.20998259710445441</v>
      </c>
      <c r="J227" s="14">
        <v>300.60604899999998</v>
      </c>
      <c r="K227" s="27">
        <v>5.821981713006158E-2</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2775</v>
      </c>
      <c r="C228" s="27">
        <v>0.11755983901715739</v>
      </c>
      <c r="D228" s="2">
        <v>184.24242424242399</v>
      </c>
      <c r="E228" s="2">
        <v>2933</v>
      </c>
      <c r="F228" s="27">
        <v>0.12048143279658231</v>
      </c>
      <c r="G228" s="14">
        <v>209.69696969696901</v>
      </c>
      <c r="H228" s="2">
        <v>3287</v>
      </c>
      <c r="I228" s="27">
        <v>0.12170918650720183</v>
      </c>
      <c r="J228" s="14">
        <v>267.27273600000001</v>
      </c>
      <c r="K228" s="27">
        <v>0.18450450450450451</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1117</v>
      </c>
      <c r="C229" s="27">
        <v>4.7320482948527857E-2</v>
      </c>
      <c r="D229" s="2">
        <v>145.45454545454501</v>
      </c>
      <c r="E229" s="2">
        <v>1070</v>
      </c>
      <c r="F229" s="27">
        <v>4.3953335524153793E-2</v>
      </c>
      <c r="G229" s="14">
        <v>147.272727272727</v>
      </c>
      <c r="H229" s="2">
        <v>1554</v>
      </c>
      <c r="I229" s="27">
        <v>5.7540637612470844E-2</v>
      </c>
      <c r="J229" s="14">
        <v>149.090912</v>
      </c>
      <c r="K229" s="27">
        <v>0.39122649955237243</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1034</v>
      </c>
      <c r="C230" s="27">
        <v>4.3804278754501165E-2</v>
      </c>
      <c r="D230" s="2">
        <v>124.84848484848401</v>
      </c>
      <c r="E230" s="2">
        <v>1082</v>
      </c>
      <c r="F230" s="27">
        <v>4.4446270128162997E-2</v>
      </c>
      <c r="G230" s="14">
        <v>138.18181818181799</v>
      </c>
      <c r="H230" s="2">
        <v>754</v>
      </c>
      <c r="I230" s="27">
        <v>2.7918687747620987E-2</v>
      </c>
      <c r="J230" s="14">
        <v>89.696969999999993</v>
      </c>
      <c r="K230" s="27">
        <v>-0.27079303675048355</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1765</v>
      </c>
      <c r="B231" s="2">
        <v>4696</v>
      </c>
      <c r="C231" s="27">
        <v>0.19894090235119677</v>
      </c>
      <c r="D231" s="2">
        <v>282.42424242424198</v>
      </c>
      <c r="E231" s="2">
        <v>4156</v>
      </c>
      <c r="F231" s="27">
        <v>0.17071968452185343</v>
      </c>
      <c r="G231" s="14">
        <v>258.18181818181802</v>
      </c>
      <c r="H231" s="2">
        <v>5586</v>
      </c>
      <c r="I231" s="27">
        <v>0.2068352649313141</v>
      </c>
      <c r="J231" s="14">
        <v>448.48486300000002</v>
      </c>
      <c r="K231" s="27">
        <v>0.1895229982964225</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3550</v>
      </c>
      <c r="C232" s="27">
        <v>0.1503918661300572</v>
      </c>
      <c r="D232" s="2">
        <v>238.78787878787799</v>
      </c>
      <c r="E232" s="2">
        <v>3078</v>
      </c>
      <c r="F232" s="27">
        <v>0.12643772592836017</v>
      </c>
      <c r="G232" s="14">
        <v>193.939393939393</v>
      </c>
      <c r="H232" s="2">
        <v>4351</v>
      </c>
      <c r="I232" s="27">
        <v>0.16110637982745213</v>
      </c>
      <c r="J232" s="14">
        <v>385.45455900000002</v>
      </c>
      <c r="K232" s="27">
        <v>0.2256338028169014</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758</v>
      </c>
      <c r="C233" s="27">
        <v>3.2111840711713621E-2</v>
      </c>
      <c r="D233" s="2">
        <v>116.363636363636</v>
      </c>
      <c r="E233" s="2">
        <v>828</v>
      </c>
      <c r="F233" s="27">
        <v>3.4012487676634902E-2</v>
      </c>
      <c r="G233" s="14">
        <v>136.363636363636</v>
      </c>
      <c r="H233" s="2">
        <v>760</v>
      </c>
      <c r="I233" s="27">
        <v>2.814085237160736E-2</v>
      </c>
      <c r="J233" s="14">
        <v>121.818184</v>
      </c>
      <c r="K233" s="27">
        <v>2.6385224274406332E-3</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210</v>
      </c>
      <c r="C234" s="27">
        <v>8.8964202499470443E-3</v>
      </c>
      <c r="D234" s="2">
        <v>82.424242424242394</v>
      </c>
      <c r="E234" s="2">
        <v>67</v>
      </c>
      <c r="F234" s="27">
        <v>2.7522182057180414E-3</v>
      </c>
      <c r="G234" s="14">
        <v>36.969696969696898</v>
      </c>
      <c r="H234" s="2">
        <v>309</v>
      </c>
      <c r="I234" s="27">
        <v>1.1441478135298257E-2</v>
      </c>
      <c r="J234" s="14">
        <v>136.363632</v>
      </c>
      <c r="K234" s="27">
        <v>0.47142857142857142</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144</v>
      </c>
      <c r="C235" s="27">
        <v>6.1004024571065449E-3</v>
      </c>
      <c r="D235" s="2">
        <v>71.515151515151501</v>
      </c>
      <c r="E235" s="2">
        <v>119</v>
      </c>
      <c r="F235" s="27">
        <v>4.8882681564245811E-3</v>
      </c>
      <c r="G235" s="14">
        <v>43.030303030303003</v>
      </c>
      <c r="H235" s="2">
        <v>144</v>
      </c>
      <c r="I235" s="27">
        <v>5.3319509756729741E-3</v>
      </c>
      <c r="J235" s="14">
        <v>60</v>
      </c>
      <c r="K235" s="27">
        <v>0</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27">
        <v>0</v>
      </c>
      <c r="D236" s="2">
        <v>80</v>
      </c>
      <c r="E236" s="2">
        <v>34</v>
      </c>
      <c r="F236" s="27">
        <v>1.3966480446927375E-3</v>
      </c>
      <c r="G236" s="14">
        <v>27.878787878787801</v>
      </c>
      <c r="H236" s="2">
        <v>0</v>
      </c>
      <c r="I236" s="27">
        <v>0</v>
      </c>
      <c r="J236" s="14">
        <v>18.787877999999999</v>
      </c>
      <c r="K236" s="27"/>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27">
        <v>0</v>
      </c>
      <c r="D237" s="2">
        <v>80</v>
      </c>
      <c r="E237" s="2">
        <v>0</v>
      </c>
      <c r="F237" s="27">
        <v>0</v>
      </c>
      <c r="G237" s="14">
        <v>16.969696969696901</v>
      </c>
      <c r="H237" s="2">
        <v>0</v>
      </c>
      <c r="I237" s="27">
        <v>0</v>
      </c>
      <c r="J237" s="14">
        <v>18.787877999999999</v>
      </c>
      <c r="K237" s="27"/>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34</v>
      </c>
      <c r="C238" s="27">
        <v>1.4403728023723787E-3</v>
      </c>
      <c r="D238" s="2">
        <v>32.727272727272698</v>
      </c>
      <c r="E238" s="2">
        <v>30</v>
      </c>
      <c r="F238" s="27">
        <v>1.2323365100230035E-3</v>
      </c>
      <c r="G238" s="14">
        <v>28.484848484848399</v>
      </c>
      <c r="H238" s="2">
        <v>22</v>
      </c>
      <c r="I238" s="27">
        <v>8.14603621283371E-4</v>
      </c>
      <c r="J238" s="14">
        <v>15.757576</v>
      </c>
      <c r="K238" s="27">
        <v>-0.35294117647058826</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1796</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1699</v>
      </c>
      <c r="C241" s="211"/>
      <c r="D241" s="211" t="s">
        <v>1700</v>
      </c>
      <c r="E241" s="211" t="s">
        <v>1699</v>
      </c>
      <c r="F241" s="211"/>
      <c r="G241" s="211" t="s">
        <v>1700</v>
      </c>
      <c r="H241" s="211" t="s">
        <v>1699</v>
      </c>
      <c r="I241" s="211"/>
      <c r="J241" s="211" t="s">
        <v>1700</v>
      </c>
      <c r="K241" t="s">
        <v>170</v>
      </c>
      <c r="L241" s="211" t="s">
        <v>1699</v>
      </c>
      <c r="M241" s="211"/>
      <c r="N241" s="211" t="s">
        <v>1700</v>
      </c>
      <c r="O241" s="211" t="s">
        <v>1699</v>
      </c>
      <c r="P241" s="211"/>
      <c r="Q241" s="211" t="s">
        <v>1700</v>
      </c>
      <c r="R241" s="211" t="s">
        <v>1699</v>
      </c>
      <c r="S241" s="211"/>
      <c r="T241" s="211" t="s">
        <v>1700</v>
      </c>
      <c r="U241" t="s">
        <v>170</v>
      </c>
      <c r="V241" s="211" t="s">
        <v>1699</v>
      </c>
      <c r="W241" s="211"/>
      <c r="X241" s="211" t="s">
        <v>1700</v>
      </c>
      <c r="Y241" s="211" t="s">
        <v>1699</v>
      </c>
      <c r="Z241" s="211"/>
      <c r="AA241" s="211" t="s">
        <v>1700</v>
      </c>
      <c r="AB241" s="211" t="s">
        <v>1699</v>
      </c>
      <c r="AC241" s="211"/>
      <c r="AD241" s="211" t="s">
        <v>1700</v>
      </c>
      <c r="AE241" t="s">
        <v>170</v>
      </c>
    </row>
    <row r="242" spans="1:31" x14ac:dyDescent="0.3">
      <c r="A242" t="s">
        <v>172</v>
      </c>
      <c r="B242" s="2">
        <v>78802</v>
      </c>
      <c r="C242" s="27" t="s">
        <v>170</v>
      </c>
      <c r="D242" s="2">
        <v>198.18181818181799</v>
      </c>
      <c r="E242" s="2">
        <v>84691</v>
      </c>
      <c r="F242" s="27" t="s">
        <v>170</v>
      </c>
      <c r="G242" s="14">
        <v>132.72727272727201</v>
      </c>
      <c r="H242" s="2">
        <v>90896</v>
      </c>
      <c r="I242" s="27" t="s">
        <v>170</v>
      </c>
      <c r="J242" s="14">
        <v>113.333336</v>
      </c>
      <c r="K242" s="27">
        <v>0.15347326209994669</v>
      </c>
      <c r="L242" s="2">
        <v>657594</v>
      </c>
      <c r="M242" s="27" t="s">
        <v>170</v>
      </c>
      <c r="N242" s="2">
        <v>1332.12121212121</v>
      </c>
      <c r="O242" s="2">
        <v>694606</v>
      </c>
      <c r="P242" s="27" t="s">
        <v>170</v>
      </c>
      <c r="Q242" s="14">
        <v>661.21212121212102</v>
      </c>
      <c r="R242" s="2">
        <v>734604</v>
      </c>
      <c r="S242" s="27" t="s">
        <v>170</v>
      </c>
      <c r="T242" s="14">
        <v>687.87879999999996</v>
      </c>
      <c r="U242" s="27">
        <v>0.1171087327439119</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1797</v>
      </c>
      <c r="B243" s="2">
        <v>8170</v>
      </c>
      <c r="C243" s="27">
        <v>0.10367757163523768</v>
      </c>
      <c r="D243" s="2">
        <v>875.15151515151501</v>
      </c>
      <c r="E243" s="2">
        <v>7280</v>
      </c>
      <c r="F243" s="27">
        <v>8.5959547059309721E-2</v>
      </c>
      <c r="G243" s="14">
        <v>726.06060606060601</v>
      </c>
      <c r="H243" s="2">
        <v>7819</v>
      </c>
      <c r="I243" s="27">
        <v>8.6021387079739484E-2</v>
      </c>
      <c r="J243" s="14">
        <v>888.48486300000002</v>
      </c>
      <c r="K243" s="27">
        <v>-4.2962056303549573E-2</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1798</v>
      </c>
      <c r="B244" s="2">
        <v>3745</v>
      </c>
      <c r="C244" s="27">
        <v>4.7524174513337222E-2</v>
      </c>
      <c r="D244" s="2">
        <v>461.21212121212102</v>
      </c>
      <c r="E244" s="2">
        <v>3351</v>
      </c>
      <c r="F244" s="27">
        <v>3.9567368433481714E-2</v>
      </c>
      <c r="G244" s="14">
        <v>422.42424242424198</v>
      </c>
      <c r="H244" s="2">
        <v>3840</v>
      </c>
      <c r="I244" s="27">
        <v>4.2246083436014784E-2</v>
      </c>
      <c r="J244" s="14">
        <v>481.21212800000001</v>
      </c>
      <c r="K244" s="27">
        <v>2.5367156208277702E-2</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1799</v>
      </c>
      <c r="B245" s="2">
        <v>196</v>
      </c>
      <c r="C245" s="27">
        <v>2.4872465165858733E-3</v>
      </c>
      <c r="D245" s="2">
        <v>81.818181818181799</v>
      </c>
      <c r="E245" s="2">
        <v>426</v>
      </c>
      <c r="F245" s="27">
        <v>5.0300504185804866E-3</v>
      </c>
      <c r="G245" s="14">
        <v>126.06060606060601</v>
      </c>
      <c r="H245" s="2">
        <v>333</v>
      </c>
      <c r="I245" s="27">
        <v>3.6635275479669073E-3</v>
      </c>
      <c r="J245" s="14">
        <v>94.545455899999993</v>
      </c>
      <c r="K245" s="27">
        <v>0.69897959183673475</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1800</v>
      </c>
      <c r="B246" s="2">
        <v>117</v>
      </c>
      <c r="C246" s="27">
        <v>1.4847338900027918E-3</v>
      </c>
      <c r="D246" s="2">
        <v>51.515151515151501</v>
      </c>
      <c r="E246" s="2">
        <v>94</v>
      </c>
      <c r="F246" s="27">
        <v>1.1099172285130652E-3</v>
      </c>
      <c r="G246" s="14">
        <v>47.272727272727202</v>
      </c>
      <c r="H246" s="2">
        <v>93</v>
      </c>
      <c r="I246" s="27">
        <v>1.0231473332159831E-3</v>
      </c>
      <c r="J246" s="14">
        <v>50.303031900000001</v>
      </c>
      <c r="K246" s="27">
        <v>-0.20512820512820512</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1801</v>
      </c>
      <c r="B247" s="2">
        <v>798</v>
      </c>
      <c r="C247" s="27">
        <v>1.0126646531813914E-2</v>
      </c>
      <c r="D247" s="2">
        <v>160.60606060606</v>
      </c>
      <c r="E247" s="2">
        <v>602</v>
      </c>
      <c r="F247" s="27">
        <v>7.108193314519843E-3</v>
      </c>
      <c r="G247" s="14">
        <v>143.030303030303</v>
      </c>
      <c r="H247" s="2">
        <v>952</v>
      </c>
      <c r="I247" s="27">
        <v>1.0473508185178665E-2</v>
      </c>
      <c r="J247" s="14">
        <v>315.75756799999999</v>
      </c>
      <c r="K247" s="27">
        <v>0.19298245614035087</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1802</v>
      </c>
      <c r="B248" s="2">
        <v>293</v>
      </c>
      <c r="C248" s="27">
        <v>3.7181797416309232E-3</v>
      </c>
      <c r="D248" s="2">
        <v>96.363636363636402</v>
      </c>
      <c r="E248" s="2">
        <v>149</v>
      </c>
      <c r="F248" s="27">
        <v>1.7593368834941138E-3</v>
      </c>
      <c r="G248" s="14">
        <v>44.2424242424242</v>
      </c>
      <c r="H248" s="2">
        <v>281</v>
      </c>
      <c r="I248" s="27">
        <v>3.0914451681042072E-3</v>
      </c>
      <c r="J248" s="14">
        <v>92.121215800000002</v>
      </c>
      <c r="K248" s="27">
        <v>-4.0955631399317405E-2</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1803</v>
      </c>
      <c r="B249" s="2">
        <v>170</v>
      </c>
      <c r="C249" s="27">
        <v>2.1573056521408088E-3</v>
      </c>
      <c r="D249" s="2">
        <v>73.3333333333333</v>
      </c>
      <c r="E249" s="2">
        <v>28</v>
      </c>
      <c r="F249" s="27">
        <v>3.3061364253580663E-4</v>
      </c>
      <c r="G249" s="14">
        <v>16.363636363636299</v>
      </c>
      <c r="H249" s="2">
        <v>35</v>
      </c>
      <c r="I249" s="27">
        <v>3.8505544798450976E-4</v>
      </c>
      <c r="J249" s="14">
        <v>19.393940000000001</v>
      </c>
      <c r="K249" s="27">
        <v>-0.79411764705882348</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1804</v>
      </c>
      <c r="B250" s="2">
        <v>270</v>
      </c>
      <c r="C250" s="27">
        <v>3.4263089769295194E-3</v>
      </c>
      <c r="D250" s="2">
        <v>104.24242424242399</v>
      </c>
      <c r="E250" s="2">
        <v>182</v>
      </c>
      <c r="F250" s="27">
        <v>2.1489886764827432E-3</v>
      </c>
      <c r="G250" s="14">
        <v>79.393939393939405</v>
      </c>
      <c r="H250" s="2">
        <v>138</v>
      </c>
      <c r="I250" s="27">
        <v>1.5182186234817814E-3</v>
      </c>
      <c r="J250" s="14">
        <v>43.030304000000001</v>
      </c>
      <c r="K250" s="27">
        <v>-0.48888888888888887</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1805</v>
      </c>
      <c r="B251" s="2">
        <v>470</v>
      </c>
      <c r="C251" s="27">
        <v>5.9643156265069414E-3</v>
      </c>
      <c r="D251" s="2">
        <v>113.939393939393</v>
      </c>
      <c r="E251" s="2">
        <v>442</v>
      </c>
      <c r="F251" s="27">
        <v>5.2189725000295192E-3</v>
      </c>
      <c r="G251" s="14">
        <v>104.24242424242399</v>
      </c>
      <c r="H251" s="2">
        <v>427</v>
      </c>
      <c r="I251" s="27">
        <v>4.6976764654110192E-3</v>
      </c>
      <c r="J251" s="14">
        <v>117.57576</v>
      </c>
      <c r="K251" s="27">
        <v>-9.1489361702127653E-2</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1806</v>
      </c>
      <c r="B252" s="2">
        <v>488</v>
      </c>
      <c r="C252" s="27">
        <v>6.1927362249689097E-3</v>
      </c>
      <c r="D252" s="2">
        <v>131.51515151515099</v>
      </c>
      <c r="E252" s="2">
        <v>326</v>
      </c>
      <c r="F252" s="27">
        <v>3.8492874095240343E-3</v>
      </c>
      <c r="G252" s="14">
        <v>102.424242424242</v>
      </c>
      <c r="H252" s="2">
        <v>386</v>
      </c>
      <c r="I252" s="27">
        <v>4.2466115120577365E-3</v>
      </c>
      <c r="J252" s="14">
        <v>83.636359999999996</v>
      </c>
      <c r="K252" s="27">
        <v>-0.20901639344262296</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1807</v>
      </c>
      <c r="B253" s="2">
        <v>443</v>
      </c>
      <c r="C253" s="27">
        <v>5.6216847288139892E-3</v>
      </c>
      <c r="D253" s="2">
        <v>118.787878787878</v>
      </c>
      <c r="E253" s="2">
        <v>367</v>
      </c>
      <c r="F253" s="27">
        <v>4.3334002432371798E-3</v>
      </c>
      <c r="G253" s="14">
        <v>84.242424242424207</v>
      </c>
      <c r="H253" s="2">
        <v>244</v>
      </c>
      <c r="I253" s="27">
        <v>2.6843865516634397E-3</v>
      </c>
      <c r="J253" s="14">
        <v>52.121212</v>
      </c>
      <c r="K253" s="27">
        <v>-0.44920993227990968</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1808</v>
      </c>
      <c r="B254" s="2">
        <v>163</v>
      </c>
      <c r="C254" s="27">
        <v>2.068475419405599E-3</v>
      </c>
      <c r="D254" s="2">
        <v>46.6666666666666</v>
      </c>
      <c r="E254" s="2">
        <v>381</v>
      </c>
      <c r="F254" s="27">
        <v>4.4987070645050829E-3</v>
      </c>
      <c r="G254" s="14">
        <v>83.636363636363598</v>
      </c>
      <c r="H254" s="2">
        <v>691</v>
      </c>
      <c r="I254" s="27">
        <v>7.602094701637036E-3</v>
      </c>
      <c r="J254" s="14">
        <v>197.57576</v>
      </c>
      <c r="K254" s="27">
        <v>3.2392638036809815</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1809</v>
      </c>
      <c r="B255" s="2">
        <v>179</v>
      </c>
      <c r="C255" s="27">
        <v>2.2715159513717925E-3</v>
      </c>
      <c r="D255" s="2">
        <v>57.5757575757575</v>
      </c>
      <c r="E255" s="2">
        <v>186</v>
      </c>
      <c r="F255" s="27">
        <v>2.1962191968450014E-3</v>
      </c>
      <c r="G255" s="14">
        <v>53.3333333333333</v>
      </c>
      <c r="H255" s="2">
        <v>117</v>
      </c>
      <c r="I255" s="27">
        <v>1.2871853546910755E-3</v>
      </c>
      <c r="J255" s="14">
        <v>42.4242439</v>
      </c>
      <c r="K255" s="27">
        <v>-0.34636871508379891</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1810</v>
      </c>
      <c r="B256" s="2">
        <v>158</v>
      </c>
      <c r="C256" s="27">
        <v>2.0050252531661635E-3</v>
      </c>
      <c r="D256" s="2">
        <v>73.3333333333333</v>
      </c>
      <c r="E256" s="2">
        <v>124</v>
      </c>
      <c r="F256" s="27">
        <v>1.4641461312300008E-3</v>
      </c>
      <c r="G256" s="14">
        <v>57.5757575757575</v>
      </c>
      <c r="H256" s="2">
        <v>88</v>
      </c>
      <c r="I256" s="27">
        <v>9.6813941207533883E-4</v>
      </c>
      <c r="J256" s="14">
        <v>44.848483999999999</v>
      </c>
      <c r="K256" s="27">
        <v>-0.44303797468354428</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1811</v>
      </c>
      <c r="B257" s="2">
        <v>0</v>
      </c>
      <c r="C257" s="27">
        <v>0</v>
      </c>
      <c r="D257" s="2">
        <v>80</v>
      </c>
      <c r="E257" s="2">
        <v>44</v>
      </c>
      <c r="F257" s="27">
        <v>5.1953572398483899E-4</v>
      </c>
      <c r="G257" s="14">
        <v>20</v>
      </c>
      <c r="H257" s="2">
        <v>55</v>
      </c>
      <c r="I257" s="27">
        <v>6.0508713254708683E-4</v>
      </c>
      <c r="J257" s="14">
        <v>22.424242</v>
      </c>
      <c r="K257" s="27"/>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1812</v>
      </c>
      <c r="B258" s="2">
        <v>4425</v>
      </c>
      <c r="C258" s="27">
        <v>5.6153397121900463E-2</v>
      </c>
      <c r="D258" s="2">
        <v>486.666666666666</v>
      </c>
      <c r="E258" s="2">
        <v>3929</v>
      </c>
      <c r="F258" s="27">
        <v>4.6392178625828007E-2</v>
      </c>
      <c r="G258" s="14">
        <v>387.87878787878702</v>
      </c>
      <c r="H258" s="2">
        <v>3979</v>
      </c>
      <c r="I258" s="27">
        <v>4.3775303643724693E-2</v>
      </c>
      <c r="J258" s="14">
        <v>477.57574499999998</v>
      </c>
      <c r="K258" s="27">
        <v>-0.1007909604519774</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1799</v>
      </c>
      <c r="B259" s="2">
        <v>484</v>
      </c>
      <c r="C259" s="27">
        <v>6.141976091977361E-3</v>
      </c>
      <c r="D259" s="2">
        <v>109.69696969696901</v>
      </c>
      <c r="E259" s="2">
        <v>287</v>
      </c>
      <c r="F259" s="27">
        <v>3.3887898359920179E-3</v>
      </c>
      <c r="G259" s="14">
        <v>89.696969696969703</v>
      </c>
      <c r="H259" s="2">
        <v>344</v>
      </c>
      <c r="I259" s="27">
        <v>3.7845449744763246E-3</v>
      </c>
      <c r="J259" s="14">
        <v>83.030304000000001</v>
      </c>
      <c r="K259" s="27">
        <v>-0.28925619834710742</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1800</v>
      </c>
      <c r="B260" s="2">
        <v>70</v>
      </c>
      <c r="C260" s="27">
        <v>8.8830232735209768E-4</v>
      </c>
      <c r="D260" s="2">
        <v>49.696969696969703</v>
      </c>
      <c r="E260" s="2">
        <v>86</v>
      </c>
      <c r="F260" s="27">
        <v>1.0154561877885489E-3</v>
      </c>
      <c r="G260" s="14">
        <v>37.5757575757575</v>
      </c>
      <c r="H260" s="2">
        <v>176</v>
      </c>
      <c r="I260" s="27">
        <v>1.9362788241506777E-3</v>
      </c>
      <c r="J260" s="14">
        <v>135.15152</v>
      </c>
      <c r="K260" s="27">
        <v>1.5142857142857142</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1801</v>
      </c>
      <c r="B261" s="2">
        <v>579</v>
      </c>
      <c r="C261" s="27">
        <v>7.3475292505266361E-3</v>
      </c>
      <c r="D261" s="2">
        <v>126.666666666666</v>
      </c>
      <c r="E261" s="2">
        <v>469</v>
      </c>
      <c r="F261" s="27">
        <v>5.5377785124747616E-3</v>
      </c>
      <c r="G261" s="14">
        <v>97.575757575757606</v>
      </c>
      <c r="H261" s="2">
        <v>297</v>
      </c>
      <c r="I261" s="27">
        <v>3.2674705157542685E-3</v>
      </c>
      <c r="J261" s="14">
        <v>73.939390000000003</v>
      </c>
      <c r="K261" s="27">
        <v>-0.48704663212435234</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1802</v>
      </c>
      <c r="B262" s="2">
        <v>209</v>
      </c>
      <c r="C262" s="27">
        <v>2.6522169488084057E-3</v>
      </c>
      <c r="D262" s="2">
        <v>76.363636363636303</v>
      </c>
      <c r="E262" s="2">
        <v>190</v>
      </c>
      <c r="F262" s="27">
        <v>2.2434497172072595E-3</v>
      </c>
      <c r="G262" s="14">
        <v>74.545454545454504</v>
      </c>
      <c r="H262" s="2">
        <v>231</v>
      </c>
      <c r="I262" s="27">
        <v>2.5413659566977643E-3</v>
      </c>
      <c r="J262" s="14">
        <v>65.454544100000007</v>
      </c>
      <c r="K262" s="27">
        <v>0.10526315789473684</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1803</v>
      </c>
      <c r="B263" s="2">
        <v>10</v>
      </c>
      <c r="C263" s="27">
        <v>1.2690033247887109E-4</v>
      </c>
      <c r="D263" s="2">
        <v>9.6969696969696901</v>
      </c>
      <c r="E263" s="2">
        <v>97</v>
      </c>
      <c r="F263" s="27">
        <v>1.1453401187847586E-3</v>
      </c>
      <c r="G263" s="14">
        <v>42.424242424242401</v>
      </c>
      <c r="H263" s="2">
        <v>51</v>
      </c>
      <c r="I263" s="27">
        <v>5.610807956345714E-4</v>
      </c>
      <c r="J263" s="14">
        <v>28.484848</v>
      </c>
      <c r="K263" s="27">
        <v>4.0999999999999996</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1804</v>
      </c>
      <c r="B264" s="2">
        <v>279</v>
      </c>
      <c r="C264" s="27">
        <v>3.5405192761605035E-3</v>
      </c>
      <c r="D264" s="2">
        <v>90.303030303030297</v>
      </c>
      <c r="E264" s="2">
        <v>166</v>
      </c>
      <c r="F264" s="27">
        <v>1.960066595033711E-3</v>
      </c>
      <c r="G264" s="14">
        <v>60.606060606060602</v>
      </c>
      <c r="H264" s="2">
        <v>127</v>
      </c>
      <c r="I264" s="27">
        <v>1.397201196972364E-3</v>
      </c>
      <c r="J264" s="14">
        <v>47.272728000000001</v>
      </c>
      <c r="K264" s="27">
        <v>-0.54480286738351258</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1805</v>
      </c>
      <c r="B265" s="2">
        <v>445</v>
      </c>
      <c r="C265" s="27">
        <v>5.6470647953097636E-3</v>
      </c>
      <c r="D265" s="2">
        <v>101.212121212121</v>
      </c>
      <c r="E265" s="2">
        <v>381</v>
      </c>
      <c r="F265" s="27">
        <v>4.4987070645050829E-3</v>
      </c>
      <c r="G265" s="14">
        <v>93.939393939393895</v>
      </c>
      <c r="H265" s="2">
        <v>371</v>
      </c>
      <c r="I265" s="27">
        <v>4.0815877486358038E-3</v>
      </c>
      <c r="J265" s="14">
        <v>85.454544100000007</v>
      </c>
      <c r="K265" s="27">
        <v>-0.16629213483146069</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1806</v>
      </c>
      <c r="B266" s="2">
        <v>891</v>
      </c>
      <c r="C266" s="27">
        <v>1.1306819623867415E-2</v>
      </c>
      <c r="D266" s="2">
        <v>148.48484848484799</v>
      </c>
      <c r="E266" s="2">
        <v>675</v>
      </c>
      <c r="F266" s="27">
        <v>7.9701503111310537E-3</v>
      </c>
      <c r="G266" s="14">
        <v>104.84848484848401</v>
      </c>
      <c r="H266" s="2">
        <v>571</v>
      </c>
      <c r="I266" s="27">
        <v>6.2819045942615736E-3</v>
      </c>
      <c r="J266" s="14">
        <v>170.30302399999999</v>
      </c>
      <c r="K266" s="27">
        <v>-0.35914702581369246</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1807</v>
      </c>
      <c r="B267" s="2">
        <v>523</v>
      </c>
      <c r="C267" s="27">
        <v>6.6368873886449584E-3</v>
      </c>
      <c r="D267" s="2">
        <v>109.69696969696901</v>
      </c>
      <c r="E267" s="2">
        <v>466</v>
      </c>
      <c r="F267" s="27">
        <v>5.5023556222030673E-3</v>
      </c>
      <c r="G267" s="14">
        <v>84.848484848484802</v>
      </c>
      <c r="H267" s="2">
        <v>612</v>
      </c>
      <c r="I267" s="27">
        <v>6.7329695476148563E-3</v>
      </c>
      <c r="J267" s="14">
        <v>119.393936</v>
      </c>
      <c r="K267" s="27">
        <v>0.17017208413001911</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1808</v>
      </c>
      <c r="B268" s="2">
        <v>359</v>
      </c>
      <c r="C268" s="27">
        <v>4.5557219359914723E-3</v>
      </c>
      <c r="D268" s="2">
        <v>86.060606060606005</v>
      </c>
      <c r="E268" s="2">
        <v>515</v>
      </c>
      <c r="F268" s="27">
        <v>6.0809294966407291E-3</v>
      </c>
      <c r="G268" s="14">
        <v>102.424242424242</v>
      </c>
      <c r="H268" s="2">
        <v>551</v>
      </c>
      <c r="I268" s="27">
        <v>6.061872909698997E-3</v>
      </c>
      <c r="J268" s="14">
        <v>202.42424</v>
      </c>
      <c r="K268" s="27">
        <v>0.5348189415041783</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1809</v>
      </c>
      <c r="B269" s="2">
        <v>323</v>
      </c>
      <c r="C269" s="27">
        <v>4.0988807390675364E-3</v>
      </c>
      <c r="D269" s="2">
        <v>82.424242424242394</v>
      </c>
      <c r="E269" s="2">
        <v>283</v>
      </c>
      <c r="F269" s="27">
        <v>3.3415593156297598E-3</v>
      </c>
      <c r="G269" s="14">
        <v>69.696969696969703</v>
      </c>
      <c r="H269" s="2">
        <v>354</v>
      </c>
      <c r="I269" s="27">
        <v>3.894560816757613E-3</v>
      </c>
      <c r="J269" s="14">
        <v>85.454544100000007</v>
      </c>
      <c r="K269" s="27">
        <v>9.5975232198142413E-2</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1810</v>
      </c>
      <c r="B270" s="2">
        <v>179</v>
      </c>
      <c r="C270" s="27">
        <v>2.2715159513717925E-3</v>
      </c>
      <c r="D270" s="2">
        <v>57.5757575757575</v>
      </c>
      <c r="E270" s="2">
        <v>153</v>
      </c>
      <c r="F270" s="27">
        <v>1.806567403856372E-3</v>
      </c>
      <c r="G270" s="14">
        <v>47.272727272727202</v>
      </c>
      <c r="H270" s="2">
        <v>185</v>
      </c>
      <c r="I270" s="27">
        <v>2.0352930822038371E-3</v>
      </c>
      <c r="J270" s="14">
        <v>48.484848</v>
      </c>
      <c r="K270" s="27">
        <v>3.3519553072625698E-2</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1811</v>
      </c>
      <c r="B271" s="2">
        <v>74</v>
      </c>
      <c r="C271" s="27">
        <v>9.3906246034364607E-4</v>
      </c>
      <c r="D271" s="2">
        <v>29.090909090909101</v>
      </c>
      <c r="E271" s="2">
        <v>161</v>
      </c>
      <c r="F271" s="27">
        <v>1.9010284445808881E-3</v>
      </c>
      <c r="G271" s="14">
        <v>55.151515151515099</v>
      </c>
      <c r="H271" s="2">
        <v>109</v>
      </c>
      <c r="I271" s="27">
        <v>1.1991726808660446E-3</v>
      </c>
      <c r="J271" s="14">
        <v>34.5454559</v>
      </c>
      <c r="K271" s="27">
        <v>0.47297297297297297</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1813</v>
      </c>
      <c r="B272" s="2">
        <v>70632</v>
      </c>
      <c r="C272" s="27">
        <v>0.89632242836476228</v>
      </c>
      <c r="D272" s="2">
        <v>910.90909090909099</v>
      </c>
      <c r="E272" s="2">
        <v>77411</v>
      </c>
      <c r="F272" s="27">
        <v>0.91404045294069025</v>
      </c>
      <c r="G272" s="14">
        <v>744.24242424242402</v>
      </c>
      <c r="H272" s="2">
        <v>83077</v>
      </c>
      <c r="I272" s="27">
        <v>0.9139786129202605</v>
      </c>
      <c r="J272" s="14">
        <v>891.51513699999998</v>
      </c>
      <c r="K272" s="27">
        <v>0.17619492581266283</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1798</v>
      </c>
      <c r="B273" s="2">
        <v>36092</v>
      </c>
      <c r="C273" s="27">
        <v>0.45800867998274153</v>
      </c>
      <c r="D273" s="2">
        <v>673.33333333333303</v>
      </c>
      <c r="E273" s="2">
        <v>39789</v>
      </c>
      <c r="F273" s="27">
        <v>0.46981379367347181</v>
      </c>
      <c r="G273" s="14">
        <v>587.27272727272702</v>
      </c>
      <c r="H273" s="2">
        <v>41953</v>
      </c>
      <c r="I273" s="27">
        <v>0.46154946312268968</v>
      </c>
      <c r="J273" s="14">
        <v>699.39390000000003</v>
      </c>
      <c r="K273" s="27">
        <v>0.16239055746425801</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1799</v>
      </c>
      <c r="B274" s="2">
        <v>3146</v>
      </c>
      <c r="C274" s="27">
        <v>3.992284459785285E-2</v>
      </c>
      <c r="D274" s="2">
        <v>263.030303030303</v>
      </c>
      <c r="E274" s="2">
        <v>2874</v>
      </c>
      <c r="F274" s="27">
        <v>3.3935128880282439E-2</v>
      </c>
      <c r="G274" s="14">
        <v>287.87878787878702</v>
      </c>
      <c r="H274" s="2">
        <v>2521</v>
      </c>
      <c r="I274" s="27">
        <v>2.7734993839112831E-2</v>
      </c>
      <c r="J274" s="14">
        <v>313.93939999999998</v>
      </c>
      <c r="K274" s="27">
        <v>-0.19866497139224412</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1800</v>
      </c>
      <c r="B275" s="2">
        <v>565</v>
      </c>
      <c r="C275" s="27">
        <v>7.1698687850562165E-3</v>
      </c>
      <c r="D275" s="2">
        <v>105.454545454545</v>
      </c>
      <c r="E275" s="2">
        <v>556</v>
      </c>
      <c r="F275" s="27">
        <v>6.5650423303538746E-3</v>
      </c>
      <c r="G275" s="14">
        <v>120.60606060606</v>
      </c>
      <c r="H275" s="2">
        <v>440</v>
      </c>
      <c r="I275" s="27">
        <v>4.8406970603766947E-3</v>
      </c>
      <c r="J275" s="14">
        <v>82.424239999999998</v>
      </c>
      <c r="K275" s="27">
        <v>-0.22123893805309736</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1801</v>
      </c>
      <c r="B276" s="2">
        <v>4345</v>
      </c>
      <c r="C276" s="27">
        <v>5.5138194462069488E-2</v>
      </c>
      <c r="D276" s="2">
        <v>278.78787878787801</v>
      </c>
      <c r="E276" s="2">
        <v>3866</v>
      </c>
      <c r="F276" s="27">
        <v>4.5648297930122442E-2</v>
      </c>
      <c r="G276" s="14">
        <v>229.69696969696901</v>
      </c>
      <c r="H276" s="2">
        <v>4223</v>
      </c>
      <c r="I276" s="27">
        <v>4.6459690195388134E-2</v>
      </c>
      <c r="J276" s="14">
        <v>340.60604899999998</v>
      </c>
      <c r="K276" s="27">
        <v>-2.807825086306099E-2</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1802</v>
      </c>
      <c r="B277" s="2">
        <v>1858</v>
      </c>
      <c r="C277" s="27">
        <v>2.3578081774574249E-2</v>
      </c>
      <c r="D277" s="2">
        <v>204.24242424242399</v>
      </c>
      <c r="E277" s="2">
        <v>2515</v>
      </c>
      <c r="F277" s="27">
        <v>2.9696189677769776E-2</v>
      </c>
      <c r="G277" s="14">
        <v>226.666666666666</v>
      </c>
      <c r="H277" s="2">
        <v>2434</v>
      </c>
      <c r="I277" s="27">
        <v>2.6777856011265623E-2</v>
      </c>
      <c r="J277" s="14">
        <v>306.66665599999999</v>
      </c>
      <c r="K277" s="27">
        <v>0.31001076426264801</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1803</v>
      </c>
      <c r="B278" s="2">
        <v>475</v>
      </c>
      <c r="C278" s="27">
        <v>6.0277657927463773E-3</v>
      </c>
      <c r="D278" s="2">
        <v>90.303030303030297</v>
      </c>
      <c r="E278" s="2">
        <v>556</v>
      </c>
      <c r="F278" s="27">
        <v>6.5650423303538746E-3</v>
      </c>
      <c r="G278" s="14">
        <v>118.787878787878</v>
      </c>
      <c r="H278" s="2">
        <v>590</v>
      </c>
      <c r="I278" s="27">
        <v>6.4909346945960216E-3</v>
      </c>
      <c r="J278" s="14">
        <v>120.606064</v>
      </c>
      <c r="K278" s="27">
        <v>0.24210526315789474</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1804</v>
      </c>
      <c r="B279" s="2">
        <v>1220</v>
      </c>
      <c r="C279" s="27">
        <v>1.5481840562422274E-2</v>
      </c>
      <c r="D279" s="2">
        <v>168.48484848484799</v>
      </c>
      <c r="E279" s="2">
        <v>1747</v>
      </c>
      <c r="F279" s="27">
        <v>2.0627929768216223E-2</v>
      </c>
      <c r="G279" s="14">
        <v>187.87878787878699</v>
      </c>
      <c r="H279" s="2">
        <v>1519</v>
      </c>
      <c r="I279" s="27">
        <v>1.6711406442527724E-2</v>
      </c>
      <c r="J279" s="14">
        <v>182.42424</v>
      </c>
      <c r="K279" s="27">
        <v>0.24508196721311476</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1805</v>
      </c>
      <c r="B280" s="2">
        <v>3623</v>
      </c>
      <c r="C280" s="27">
        <v>4.5975990457094995E-2</v>
      </c>
      <c r="D280" s="2">
        <v>296.969696969697</v>
      </c>
      <c r="E280" s="2">
        <v>3813</v>
      </c>
      <c r="F280" s="27">
        <v>4.5022493535322526E-2</v>
      </c>
      <c r="G280" s="14">
        <v>287.27272727272702</v>
      </c>
      <c r="H280" s="2">
        <v>4229</v>
      </c>
      <c r="I280" s="27">
        <v>4.6525699700756908E-2</v>
      </c>
      <c r="J280" s="14">
        <v>284.24243200000001</v>
      </c>
      <c r="K280" s="27">
        <v>0.16726469776428374</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1806</v>
      </c>
      <c r="B281" s="2">
        <v>4800</v>
      </c>
      <c r="C281" s="27">
        <v>6.0912159589858128E-2</v>
      </c>
      <c r="D281" s="2">
        <v>356.969696969697</v>
      </c>
      <c r="E281" s="2">
        <v>5113</v>
      </c>
      <c r="F281" s="27">
        <v>6.0372412653056408E-2</v>
      </c>
      <c r="G281" s="14">
        <v>330.90909090909003</v>
      </c>
      <c r="H281" s="2">
        <v>5482</v>
      </c>
      <c r="I281" s="27">
        <v>6.0310684738602356E-2</v>
      </c>
      <c r="J281" s="14">
        <v>364.24243200000001</v>
      </c>
      <c r="K281" s="27">
        <v>0.14208333333333334</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1807</v>
      </c>
      <c r="B282" s="2">
        <v>6316</v>
      </c>
      <c r="C282" s="27">
        <v>8.0150249993654984E-2</v>
      </c>
      <c r="D282" s="2">
        <v>330.90909090909003</v>
      </c>
      <c r="E282" s="2">
        <v>5799</v>
      </c>
      <c r="F282" s="27">
        <v>6.847244689518367E-2</v>
      </c>
      <c r="G282" s="14">
        <v>260.60606060606</v>
      </c>
      <c r="H282" s="2">
        <v>5960</v>
      </c>
      <c r="I282" s="27">
        <v>6.5569441999647954E-2</v>
      </c>
      <c r="J282" s="14">
        <v>349.69695999999999</v>
      </c>
      <c r="K282" s="27">
        <v>-5.6364787840405321E-2</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1808</v>
      </c>
      <c r="B283" s="2">
        <v>5199</v>
      </c>
      <c r="C283" s="27">
        <v>6.5975482855765086E-2</v>
      </c>
      <c r="D283" s="2">
        <v>261.81818181818102</v>
      </c>
      <c r="E283" s="2">
        <v>6060</v>
      </c>
      <c r="F283" s="27">
        <v>7.1554238348821006E-2</v>
      </c>
      <c r="G283" s="14">
        <v>248.48484848484799</v>
      </c>
      <c r="H283" s="2">
        <v>6032</v>
      </c>
      <c r="I283" s="27">
        <v>6.6361556064073221E-2</v>
      </c>
      <c r="J283" s="14">
        <v>351.51513699999998</v>
      </c>
      <c r="K283" s="27">
        <v>0.16022311983073667</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1809</v>
      </c>
      <c r="B284" s="2">
        <v>2683</v>
      </c>
      <c r="C284" s="27">
        <v>3.4047359204081112E-2</v>
      </c>
      <c r="D284" s="2">
        <v>190.30303030303</v>
      </c>
      <c r="E284" s="2">
        <v>4116</v>
      </c>
      <c r="F284" s="27">
        <v>4.8600205452763577E-2</v>
      </c>
      <c r="G284" s="14">
        <v>207.272727272727</v>
      </c>
      <c r="H284" s="2">
        <v>4894</v>
      </c>
      <c r="I284" s="27">
        <v>5.3841753212462595E-2</v>
      </c>
      <c r="J284" s="14">
        <v>273.33334400000001</v>
      </c>
      <c r="K284" s="27">
        <v>0.82407752515840482</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1810</v>
      </c>
      <c r="B285" s="2">
        <v>1157</v>
      </c>
      <c r="C285" s="27">
        <v>1.4682368467805386E-2</v>
      </c>
      <c r="D285" s="2">
        <v>113.333333333333</v>
      </c>
      <c r="E285" s="2">
        <v>1946</v>
      </c>
      <c r="F285" s="27">
        <v>2.297764815623856E-2</v>
      </c>
      <c r="G285" s="14">
        <v>159.39393939393901</v>
      </c>
      <c r="H285" s="2">
        <v>2131</v>
      </c>
      <c r="I285" s="27">
        <v>2.3444375990142579E-2</v>
      </c>
      <c r="J285" s="14">
        <v>168.484848</v>
      </c>
      <c r="K285" s="27">
        <v>0.84183232497839244</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1811</v>
      </c>
      <c r="B286" s="2">
        <v>705</v>
      </c>
      <c r="C286" s="27">
        <v>8.946473439760412E-3</v>
      </c>
      <c r="D286" s="2">
        <v>79.393939393939405</v>
      </c>
      <c r="E286" s="2">
        <v>828</v>
      </c>
      <c r="F286" s="27">
        <v>9.7767177149874242E-3</v>
      </c>
      <c r="G286" s="14">
        <v>115.757575757575</v>
      </c>
      <c r="H286" s="2">
        <v>1498</v>
      </c>
      <c r="I286" s="27">
        <v>1.6480373173737017E-2</v>
      </c>
      <c r="J286" s="14">
        <v>241.21212800000001</v>
      </c>
      <c r="K286" s="27">
        <v>1.124822695035461</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1812</v>
      </c>
      <c r="B287" s="2">
        <v>34540</v>
      </c>
      <c r="C287" s="27">
        <v>0.43831374838202075</v>
      </c>
      <c r="D287" s="2">
        <v>666.06060606060601</v>
      </c>
      <c r="E287" s="2">
        <v>37622</v>
      </c>
      <c r="F287" s="27">
        <v>0.44422665926721849</v>
      </c>
      <c r="G287" s="14">
        <v>649.09090909090901</v>
      </c>
      <c r="H287" s="2">
        <v>41124</v>
      </c>
      <c r="I287" s="27">
        <v>0.45242914979757087</v>
      </c>
      <c r="J287" s="14">
        <v>733.33330000000001</v>
      </c>
      <c r="K287" s="27">
        <v>0.19061957151129125</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1799</v>
      </c>
      <c r="B288" s="2">
        <v>3114</v>
      </c>
      <c r="C288" s="27">
        <v>3.951676353392046E-2</v>
      </c>
      <c r="D288" s="2">
        <v>256.36363636363598</v>
      </c>
      <c r="E288" s="2">
        <v>2440</v>
      </c>
      <c r="F288" s="27">
        <v>2.8810617420977437E-2</v>
      </c>
      <c r="G288" s="14">
        <v>275.75757575757501</v>
      </c>
      <c r="H288" s="2">
        <v>2489</v>
      </c>
      <c r="I288" s="27">
        <v>2.7382943143812708E-2</v>
      </c>
      <c r="J288" s="14">
        <v>301.21212800000001</v>
      </c>
      <c r="K288" s="27">
        <v>-0.20070648683365447</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1800</v>
      </c>
      <c r="B289" s="2">
        <v>461</v>
      </c>
      <c r="C289" s="27">
        <v>5.8501053272759576E-3</v>
      </c>
      <c r="D289" s="2">
        <v>86.6666666666666</v>
      </c>
      <c r="E289" s="2">
        <v>520</v>
      </c>
      <c r="F289" s="27">
        <v>6.139967647093552E-3</v>
      </c>
      <c r="G289" s="14">
        <v>154.54545454545399</v>
      </c>
      <c r="H289" s="2">
        <v>501</v>
      </c>
      <c r="I289" s="27">
        <v>5.5117936982925541E-3</v>
      </c>
      <c r="J289" s="14">
        <v>113.333336</v>
      </c>
      <c r="K289" s="27">
        <v>8.6767895878524945E-2</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1801</v>
      </c>
      <c r="B290" s="2">
        <v>3637</v>
      </c>
      <c r="C290" s="27">
        <v>4.6153650922565417E-2</v>
      </c>
      <c r="D290" s="2">
        <v>227.87878787878699</v>
      </c>
      <c r="E290" s="2">
        <v>3475</v>
      </c>
      <c r="F290" s="27">
        <v>4.103151456471172E-2</v>
      </c>
      <c r="G290" s="14">
        <v>220</v>
      </c>
      <c r="H290" s="2">
        <v>3206</v>
      </c>
      <c r="I290" s="27">
        <v>3.5271079035381098E-2</v>
      </c>
      <c r="J290" s="14">
        <v>203.03030000000001</v>
      </c>
      <c r="K290" s="27">
        <v>-0.11850426175419301</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1802</v>
      </c>
      <c r="B291" s="2">
        <v>1922</v>
      </c>
      <c r="C291" s="27">
        <v>2.4390243902439025E-2</v>
      </c>
      <c r="D291" s="2">
        <v>156.969696969696</v>
      </c>
      <c r="E291" s="2">
        <v>2059</v>
      </c>
      <c r="F291" s="27">
        <v>2.4311910356472351E-2</v>
      </c>
      <c r="G291" s="14">
        <v>224.24242424242399</v>
      </c>
      <c r="H291" s="2">
        <v>1983</v>
      </c>
      <c r="I291" s="27">
        <v>2.1816141524379509E-2</v>
      </c>
      <c r="J291" s="14">
        <v>218.78787199999999</v>
      </c>
      <c r="K291" s="27">
        <v>3.1737773152965658E-2</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1803</v>
      </c>
      <c r="B292" s="2">
        <v>547</v>
      </c>
      <c r="C292" s="27">
        <v>6.941448186594249E-3</v>
      </c>
      <c r="D292" s="2">
        <v>92.121212121212096</v>
      </c>
      <c r="E292" s="2">
        <v>740</v>
      </c>
      <c r="F292" s="27">
        <v>8.7376462670177464E-3</v>
      </c>
      <c r="G292" s="14">
        <v>111.515151515151</v>
      </c>
      <c r="H292" s="2">
        <v>1006</v>
      </c>
      <c r="I292" s="27">
        <v>1.1067593733497624E-2</v>
      </c>
      <c r="J292" s="14">
        <v>164.24243200000001</v>
      </c>
      <c r="K292" s="27">
        <v>0.83912248628884822</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1804</v>
      </c>
      <c r="B293" s="2">
        <v>1162</v>
      </c>
      <c r="C293" s="27">
        <v>1.4745818634044821E-2</v>
      </c>
      <c r="D293" s="2">
        <v>147.87878787878699</v>
      </c>
      <c r="E293" s="2">
        <v>1091</v>
      </c>
      <c r="F293" s="27">
        <v>1.2882124428805894E-2</v>
      </c>
      <c r="G293" s="14">
        <v>130.30303030303</v>
      </c>
      <c r="H293" s="2">
        <v>1173</v>
      </c>
      <c r="I293" s="27">
        <v>1.2904858299595142E-2</v>
      </c>
      <c r="J293" s="14">
        <v>153.33332799999999</v>
      </c>
      <c r="K293" s="27">
        <v>9.4664371772805508E-3</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1805</v>
      </c>
      <c r="B294" s="2">
        <v>2633</v>
      </c>
      <c r="C294" s="27">
        <v>3.3412857541686762E-2</v>
      </c>
      <c r="D294" s="2">
        <v>227.272727272727</v>
      </c>
      <c r="E294" s="2">
        <v>3772</v>
      </c>
      <c r="F294" s="27">
        <v>4.4538380701609377E-2</v>
      </c>
      <c r="G294" s="14">
        <v>227.87878787878699</v>
      </c>
      <c r="H294" s="2">
        <v>3775</v>
      </c>
      <c r="I294" s="27">
        <v>4.1530980461186411E-2</v>
      </c>
      <c r="J294" s="14">
        <v>309.69695999999999</v>
      </c>
      <c r="K294" s="27">
        <v>0.43372578807443979</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1806</v>
      </c>
      <c r="B295" s="2">
        <v>4986</v>
      </c>
      <c r="C295" s="27">
        <v>6.3272505773965121E-2</v>
      </c>
      <c r="D295" s="2">
        <v>299.39393939393898</v>
      </c>
      <c r="E295" s="2">
        <v>4177</v>
      </c>
      <c r="F295" s="27">
        <v>4.9320470888288011E-2</v>
      </c>
      <c r="G295" s="14">
        <v>312.12121212121201</v>
      </c>
      <c r="H295" s="2">
        <v>6050</v>
      </c>
      <c r="I295" s="27">
        <v>6.6559584580179548E-2</v>
      </c>
      <c r="J295" s="14">
        <v>369.09089999999998</v>
      </c>
      <c r="K295" s="27">
        <v>0.2133975130365022</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1807</v>
      </c>
      <c r="B296" s="2">
        <v>5994</v>
      </c>
      <c r="C296" s="27">
        <v>7.6064059287835328E-2</v>
      </c>
      <c r="D296" s="2">
        <v>289.69696969696901</v>
      </c>
      <c r="E296" s="2">
        <v>6404</v>
      </c>
      <c r="F296" s="27">
        <v>7.5616063099975206E-2</v>
      </c>
      <c r="G296" s="14">
        <v>269.09090909090901</v>
      </c>
      <c r="H296" s="2">
        <v>5557</v>
      </c>
      <c r="I296" s="27">
        <v>6.1135803555712021E-2</v>
      </c>
      <c r="J296" s="14">
        <v>312.72726399999999</v>
      </c>
      <c r="K296" s="27">
        <v>-7.2906239572906234E-2</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1808</v>
      </c>
      <c r="B297" s="2">
        <v>5048</v>
      </c>
      <c r="C297" s="27">
        <v>6.4059287835334128E-2</v>
      </c>
      <c r="D297" s="2">
        <v>255.75757575757501</v>
      </c>
      <c r="E297" s="2">
        <v>5671</v>
      </c>
      <c r="F297" s="27">
        <v>6.6961070243591408E-2</v>
      </c>
      <c r="G297" s="14">
        <v>261.21212121212102</v>
      </c>
      <c r="H297" s="2">
        <v>6714</v>
      </c>
      <c r="I297" s="27">
        <v>7.3864636507657108E-2</v>
      </c>
      <c r="J297" s="14">
        <v>392.72726399999999</v>
      </c>
      <c r="K297" s="27">
        <v>0.33003169572107766</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1809</v>
      </c>
      <c r="B298" s="2">
        <v>2494</v>
      </c>
      <c r="C298" s="27">
        <v>3.1648942920230454E-2</v>
      </c>
      <c r="D298" s="2">
        <v>184.24242424242399</v>
      </c>
      <c r="E298" s="2">
        <v>3923</v>
      </c>
      <c r="F298" s="27">
        <v>4.632133284528462E-2</v>
      </c>
      <c r="G298" s="14">
        <v>230.90909090909</v>
      </c>
      <c r="H298" s="2">
        <v>4451</v>
      </c>
      <c r="I298" s="27">
        <v>4.896805139940151E-2</v>
      </c>
      <c r="J298" s="14">
        <v>301.81817599999999</v>
      </c>
      <c r="K298" s="27">
        <v>0.78468323977546106</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1810</v>
      </c>
      <c r="B299" s="2">
        <v>1332</v>
      </c>
      <c r="C299" s="27">
        <v>1.6903124286185629E-2</v>
      </c>
      <c r="D299" s="2">
        <v>128.48484848484799</v>
      </c>
      <c r="E299" s="2">
        <v>2142</v>
      </c>
      <c r="F299" s="27">
        <v>2.5291943653989207E-2</v>
      </c>
      <c r="G299" s="14">
        <v>173.333333333333</v>
      </c>
      <c r="H299" s="2">
        <v>2558</v>
      </c>
      <c r="I299" s="27">
        <v>2.8142052455553599E-2</v>
      </c>
      <c r="J299" s="14">
        <v>233.939392</v>
      </c>
      <c r="K299" s="27">
        <v>0.92042042042042038</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1811</v>
      </c>
      <c r="B300" s="2">
        <v>1210</v>
      </c>
      <c r="C300" s="27">
        <v>1.5354940229943402E-2</v>
      </c>
      <c r="D300" s="2">
        <v>149.69696969696901</v>
      </c>
      <c r="E300" s="2">
        <v>1208</v>
      </c>
      <c r="F300" s="27">
        <v>1.4263617149401943E-2</v>
      </c>
      <c r="G300" s="14">
        <v>150.30303030303</v>
      </c>
      <c r="H300" s="2">
        <v>1661</v>
      </c>
      <c r="I300" s="27">
        <v>1.8273631402922021E-2</v>
      </c>
      <c r="J300" s="14">
        <v>175.75756799999999</v>
      </c>
      <c r="K300" s="27">
        <v>0.37272727272727274</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1814</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1699</v>
      </c>
      <c r="C303" s="211"/>
      <c r="D303" s="211" t="s">
        <v>1700</v>
      </c>
      <c r="E303" s="211" t="s">
        <v>1699</v>
      </c>
      <c r="F303" s="211"/>
      <c r="G303" s="211" t="s">
        <v>1700</v>
      </c>
      <c r="H303" s="211" t="s">
        <v>1699</v>
      </c>
      <c r="I303" s="211"/>
      <c r="J303" s="211" t="s">
        <v>1700</v>
      </c>
      <c r="K303" t="s">
        <v>170</v>
      </c>
      <c r="L303" s="211" t="s">
        <v>1699</v>
      </c>
      <c r="M303" s="211"/>
      <c r="N303" s="211" t="s">
        <v>1700</v>
      </c>
      <c r="O303" s="211" t="s">
        <v>1699</v>
      </c>
      <c r="P303" s="211"/>
      <c r="Q303" s="211" t="s">
        <v>1700</v>
      </c>
      <c r="R303" s="211" t="s">
        <v>1699</v>
      </c>
      <c r="S303" s="211"/>
      <c r="T303" s="211" t="s">
        <v>1700</v>
      </c>
      <c r="U303" t="s">
        <v>170</v>
      </c>
      <c r="V303" s="211" t="s">
        <v>1699</v>
      </c>
      <c r="W303" s="211"/>
      <c r="X303" s="211" t="s">
        <v>1700</v>
      </c>
      <c r="Y303" s="211" t="s">
        <v>1699</v>
      </c>
      <c r="Z303" s="211"/>
      <c r="AA303" s="211" t="s">
        <v>1700</v>
      </c>
      <c r="AB303" s="211" t="s">
        <v>1699</v>
      </c>
      <c r="AC303" s="211"/>
      <c r="AD303" s="211" t="s">
        <v>1700</v>
      </c>
      <c r="AE303" t="s">
        <v>170</v>
      </c>
    </row>
    <row r="304" spans="1:31" x14ac:dyDescent="0.3">
      <c r="A304" t="s">
        <v>172</v>
      </c>
      <c r="B304" s="2">
        <v>18909</v>
      </c>
      <c r="C304" s="27" t="s">
        <v>170</v>
      </c>
      <c r="D304" s="2">
        <v>250.30303030303</v>
      </c>
      <c r="E304" s="2">
        <v>20188</v>
      </c>
      <c r="F304" s="27" t="s">
        <v>170</v>
      </c>
      <c r="G304" s="14">
        <v>274.54545454545399</v>
      </c>
      <c r="H304" s="2">
        <v>21421</v>
      </c>
      <c r="I304" s="27" t="s">
        <v>170</v>
      </c>
      <c r="J304" s="14">
        <v>361.21212800000001</v>
      </c>
      <c r="K304" s="27">
        <v>0.13284679253265641</v>
      </c>
      <c r="L304" s="2">
        <v>158997</v>
      </c>
      <c r="M304" s="27" t="s">
        <v>170</v>
      </c>
      <c r="N304" s="2">
        <v>971.51515151515105</v>
      </c>
      <c r="O304" s="2">
        <v>163845</v>
      </c>
      <c r="P304" s="27" t="s">
        <v>170</v>
      </c>
      <c r="Q304" s="14">
        <v>942.42424242424204</v>
      </c>
      <c r="R304" s="2">
        <v>172583</v>
      </c>
      <c r="S304" s="27" t="s">
        <v>170</v>
      </c>
      <c r="T304" s="14">
        <v>967.87879999999996</v>
      </c>
      <c r="U304" s="27">
        <v>8.5448153109807107E-2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1797</v>
      </c>
      <c r="B305" s="2">
        <v>1406</v>
      </c>
      <c r="C305" s="27">
        <v>7.4356126712147655E-2</v>
      </c>
      <c r="D305" s="2">
        <v>186.06060606060601</v>
      </c>
      <c r="E305" s="2">
        <v>1384</v>
      </c>
      <c r="F305" s="27">
        <v>6.8555577570834164E-2</v>
      </c>
      <c r="G305" s="14">
        <v>162.42424242424201</v>
      </c>
      <c r="H305" s="2">
        <v>1405</v>
      </c>
      <c r="I305" s="27">
        <v>6.5589841744082916E-2</v>
      </c>
      <c r="J305" s="14">
        <v>208.484848</v>
      </c>
      <c r="K305" s="27">
        <v>-7.1123755334281653E-4</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1761</v>
      </c>
      <c r="B306" s="2">
        <v>515</v>
      </c>
      <c r="C306" s="27">
        <v>2.7235707863980115E-2</v>
      </c>
      <c r="D306" s="2">
        <v>113.939393939393</v>
      </c>
      <c r="E306" s="2">
        <v>670</v>
      </c>
      <c r="F306" s="27">
        <v>3.3188032494551219E-2</v>
      </c>
      <c r="G306" s="14">
        <v>112.121212121212</v>
      </c>
      <c r="H306" s="2">
        <v>533</v>
      </c>
      <c r="I306" s="27">
        <v>2.4882125017506185E-2</v>
      </c>
      <c r="J306" s="14">
        <v>95.151510000000002</v>
      </c>
      <c r="K306" s="27">
        <v>3.4951456310679613E-2</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1815</v>
      </c>
      <c r="B307" s="2">
        <v>463</v>
      </c>
      <c r="C307" s="27">
        <v>2.4485694642762706E-2</v>
      </c>
      <c r="D307" s="2">
        <v>109.09090909090899</v>
      </c>
      <c r="E307" s="2">
        <v>464</v>
      </c>
      <c r="F307" s="27">
        <v>2.2983950861898157E-2</v>
      </c>
      <c r="G307" s="14">
        <v>91.515151515151501</v>
      </c>
      <c r="H307" s="2">
        <v>380</v>
      </c>
      <c r="I307" s="27">
        <v>1.7739601325801782E-2</v>
      </c>
      <c r="J307" s="14">
        <v>75.757576</v>
      </c>
      <c r="K307" s="27">
        <v>-0.17926565874730022</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1816</v>
      </c>
      <c r="B308" s="2">
        <v>20</v>
      </c>
      <c r="C308" s="27">
        <v>1.0576973927759268E-3</v>
      </c>
      <c r="D308" s="2">
        <v>17.5757575757575</v>
      </c>
      <c r="E308" s="2">
        <v>24</v>
      </c>
      <c r="F308" s="27">
        <v>1.1888250445809391E-3</v>
      </c>
      <c r="G308" s="14">
        <v>23.636363636363601</v>
      </c>
      <c r="H308" s="2">
        <v>70</v>
      </c>
      <c r="I308" s="27">
        <v>3.2678212968582231E-3</v>
      </c>
      <c r="J308" s="14">
        <v>40</v>
      </c>
      <c r="K308" s="27">
        <v>2.5</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1817</v>
      </c>
      <c r="B309" s="2">
        <v>189</v>
      </c>
      <c r="C309" s="27">
        <v>9.9952403617325075E-3</v>
      </c>
      <c r="D309" s="2">
        <v>61.818181818181799</v>
      </c>
      <c r="E309" s="2">
        <v>120</v>
      </c>
      <c r="F309" s="27">
        <v>5.9441252229046962E-3</v>
      </c>
      <c r="G309" s="14">
        <v>46.060606060605998</v>
      </c>
      <c r="H309" s="2">
        <v>166</v>
      </c>
      <c r="I309" s="27">
        <v>7.749404789692358E-3</v>
      </c>
      <c r="J309" s="14">
        <v>52.121212</v>
      </c>
      <c r="K309" s="27">
        <v>-0.12169312169312169</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1818</v>
      </c>
      <c r="B310" s="2">
        <v>254</v>
      </c>
      <c r="C310" s="27">
        <v>1.3432756888254271E-2</v>
      </c>
      <c r="D310" s="2">
        <v>86.6666666666666</v>
      </c>
      <c r="E310" s="2">
        <v>320</v>
      </c>
      <c r="F310" s="27">
        <v>1.5851000594412523E-2</v>
      </c>
      <c r="G310" s="14">
        <v>80</v>
      </c>
      <c r="H310" s="2">
        <v>144</v>
      </c>
      <c r="I310" s="27">
        <v>6.7223752392512022E-3</v>
      </c>
      <c r="J310" s="14">
        <v>40.606059999999999</v>
      </c>
      <c r="K310" s="27">
        <v>-0.43307086614173229</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1819</v>
      </c>
      <c r="B311" s="2">
        <v>52</v>
      </c>
      <c r="C311" s="27">
        <v>2.7500132212174098E-3</v>
      </c>
      <c r="D311" s="2">
        <v>25.4545454545454</v>
      </c>
      <c r="E311" s="2">
        <v>206</v>
      </c>
      <c r="F311" s="27">
        <v>1.020408163265306E-2</v>
      </c>
      <c r="G311" s="14">
        <v>71.515151515151501</v>
      </c>
      <c r="H311" s="2">
        <v>153</v>
      </c>
      <c r="I311" s="27">
        <v>7.1425236917044025E-3</v>
      </c>
      <c r="J311" s="14">
        <v>53.939392099999999</v>
      </c>
      <c r="K311" s="27">
        <v>1.9423076923076923</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1762</v>
      </c>
      <c r="B312" s="2">
        <v>891</v>
      </c>
      <c r="C312" s="27">
        <v>4.712041884816754E-2</v>
      </c>
      <c r="D312" s="2">
        <v>133.333333333333</v>
      </c>
      <c r="E312" s="2">
        <v>714</v>
      </c>
      <c r="F312" s="27">
        <v>3.5367545076282939E-2</v>
      </c>
      <c r="G312" s="14">
        <v>106.666666666666</v>
      </c>
      <c r="H312" s="2">
        <v>872</v>
      </c>
      <c r="I312" s="27">
        <v>4.070771672657672E-2</v>
      </c>
      <c r="J312" s="14">
        <v>192.72728000000001</v>
      </c>
      <c r="K312" s="27">
        <v>-2.1324354657687991E-2</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1763</v>
      </c>
      <c r="B313" s="2">
        <v>171</v>
      </c>
      <c r="C313" s="27">
        <v>9.043312708234174E-3</v>
      </c>
      <c r="D313" s="2">
        <v>60</v>
      </c>
      <c r="E313" s="2">
        <v>173</v>
      </c>
      <c r="F313" s="27">
        <v>8.5694471963542705E-3</v>
      </c>
      <c r="G313" s="14">
        <v>55.151515151515099</v>
      </c>
      <c r="H313" s="2">
        <v>145</v>
      </c>
      <c r="I313" s="27">
        <v>6.7690584006348913E-3</v>
      </c>
      <c r="J313" s="14">
        <v>57.5757561</v>
      </c>
      <c r="K313" s="27">
        <v>-0.15204678362573099</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1820</v>
      </c>
      <c r="B314" s="2">
        <v>118</v>
      </c>
      <c r="C314" s="27">
        <v>6.2404146173779679E-3</v>
      </c>
      <c r="D314" s="2">
        <v>52.727272727272698</v>
      </c>
      <c r="E314" s="2">
        <v>116</v>
      </c>
      <c r="F314" s="27">
        <v>5.7459877154745391E-3</v>
      </c>
      <c r="G314" s="14">
        <v>43.636363636363598</v>
      </c>
      <c r="H314" s="2">
        <v>98</v>
      </c>
      <c r="I314" s="27">
        <v>4.5749498156015126E-3</v>
      </c>
      <c r="J314" s="14">
        <v>47.272728000000001</v>
      </c>
      <c r="K314" s="27">
        <v>-0.16949152542372881</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1821</v>
      </c>
      <c r="B315" s="2">
        <v>0</v>
      </c>
      <c r="C315" s="27">
        <v>0</v>
      </c>
      <c r="D315" s="2">
        <v>80</v>
      </c>
      <c r="E315" s="2">
        <v>30</v>
      </c>
      <c r="F315" s="27">
        <v>1.486031305726174E-3</v>
      </c>
      <c r="G315" s="14">
        <v>26.060606060605998</v>
      </c>
      <c r="H315" s="2">
        <v>0</v>
      </c>
      <c r="I315" s="27">
        <v>0</v>
      </c>
      <c r="J315" s="14">
        <v>18.787877999999999</v>
      </c>
      <c r="K315" s="27"/>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1822</v>
      </c>
      <c r="B316" s="2">
        <v>26</v>
      </c>
      <c r="C316" s="27">
        <v>1.3750066106087049E-3</v>
      </c>
      <c r="D316" s="2">
        <v>21.2121212121212</v>
      </c>
      <c r="E316" s="2">
        <v>53</v>
      </c>
      <c r="F316" s="27">
        <v>2.6253219734495739E-3</v>
      </c>
      <c r="G316" s="14">
        <v>36.363636363636303</v>
      </c>
      <c r="H316" s="2">
        <v>0</v>
      </c>
      <c r="I316" s="27">
        <v>0</v>
      </c>
      <c r="J316" s="14">
        <v>18.787877999999999</v>
      </c>
      <c r="K316" s="27">
        <v>-1</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1823</v>
      </c>
      <c r="B317" s="2">
        <v>92</v>
      </c>
      <c r="C317" s="27">
        <v>4.865408006769263E-3</v>
      </c>
      <c r="D317" s="2">
        <v>47.878787878787797</v>
      </c>
      <c r="E317" s="2">
        <v>33</v>
      </c>
      <c r="F317" s="27">
        <v>1.6346344362987914E-3</v>
      </c>
      <c r="G317" s="14">
        <v>15.757575757575699</v>
      </c>
      <c r="H317" s="2">
        <v>98</v>
      </c>
      <c r="I317" s="27">
        <v>4.5749498156015126E-3</v>
      </c>
      <c r="J317" s="14">
        <v>47.272728000000001</v>
      </c>
      <c r="K317" s="27">
        <v>6.5217391304347824E-2</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1824</v>
      </c>
      <c r="B318" s="2">
        <v>53</v>
      </c>
      <c r="C318" s="27">
        <v>2.8028980908562061E-3</v>
      </c>
      <c r="D318" s="2">
        <v>32.727272727272698</v>
      </c>
      <c r="E318" s="2">
        <v>57</v>
      </c>
      <c r="F318" s="27">
        <v>2.8234594808797305E-3</v>
      </c>
      <c r="G318" s="14">
        <v>32.727272727272698</v>
      </c>
      <c r="H318" s="2">
        <v>47</v>
      </c>
      <c r="I318" s="27">
        <v>2.1941085850333782E-3</v>
      </c>
      <c r="J318" s="14">
        <v>26.666665999999999</v>
      </c>
      <c r="K318" s="27">
        <v>-0.11320754716981132</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1764</v>
      </c>
      <c r="B319" s="2">
        <v>720</v>
      </c>
      <c r="C319" s="27">
        <v>3.8077106139933363E-2</v>
      </c>
      <c r="D319" s="2">
        <v>128.48484848484799</v>
      </c>
      <c r="E319" s="2">
        <v>541</v>
      </c>
      <c r="F319" s="27">
        <v>2.6798097879928671E-2</v>
      </c>
      <c r="G319" s="14">
        <v>100.60606060606</v>
      </c>
      <c r="H319" s="2">
        <v>727</v>
      </c>
      <c r="I319" s="27">
        <v>3.3938658325941833E-2</v>
      </c>
      <c r="J319" s="14">
        <v>187.27271999999999</v>
      </c>
      <c r="K319" s="27">
        <v>9.7222222222222224E-3</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1820</v>
      </c>
      <c r="B320" s="2">
        <v>682</v>
      </c>
      <c r="C320" s="27">
        <v>3.6067481093659107E-2</v>
      </c>
      <c r="D320" s="2">
        <v>130.30303030303</v>
      </c>
      <c r="E320" s="2">
        <v>515</v>
      </c>
      <c r="F320" s="27">
        <v>2.5510204081632654E-2</v>
      </c>
      <c r="G320" s="14">
        <v>100.60606060606</v>
      </c>
      <c r="H320" s="2">
        <v>632</v>
      </c>
      <c r="I320" s="27">
        <v>2.9503757994491387E-2</v>
      </c>
      <c r="J320" s="14">
        <v>171.515152</v>
      </c>
      <c r="K320" s="27">
        <v>-7.331378299120235E-2</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1821</v>
      </c>
      <c r="B321" s="2">
        <v>6</v>
      </c>
      <c r="C321" s="27">
        <v>3.1730921783277807E-4</v>
      </c>
      <c r="D321" s="2">
        <v>6.0606060606060597</v>
      </c>
      <c r="E321" s="2">
        <v>82</v>
      </c>
      <c r="F321" s="27">
        <v>4.0618189023182089E-3</v>
      </c>
      <c r="G321" s="14">
        <v>38.787878787878697</v>
      </c>
      <c r="H321" s="2">
        <v>50</v>
      </c>
      <c r="I321" s="27">
        <v>2.3341580691844453E-3</v>
      </c>
      <c r="J321" s="14">
        <v>37.5757561</v>
      </c>
      <c r="K321" s="27">
        <v>7.333333333333333</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1822</v>
      </c>
      <c r="B322" s="2">
        <v>325</v>
      </c>
      <c r="C322" s="27">
        <v>1.7187582632608809E-2</v>
      </c>
      <c r="D322" s="2">
        <v>86.060606060606005</v>
      </c>
      <c r="E322" s="2">
        <v>163</v>
      </c>
      <c r="F322" s="27">
        <v>8.0741034277788792E-3</v>
      </c>
      <c r="G322" s="14">
        <v>50.303030303030297</v>
      </c>
      <c r="H322" s="2">
        <v>209</v>
      </c>
      <c r="I322" s="27">
        <v>9.7567807291909815E-3</v>
      </c>
      <c r="J322" s="14">
        <v>92.727270000000004</v>
      </c>
      <c r="K322" s="27">
        <v>-0.3569230769230769</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1823</v>
      </c>
      <c r="B323" s="2">
        <v>351</v>
      </c>
      <c r="C323" s="27">
        <v>1.8562589243217516E-2</v>
      </c>
      <c r="D323" s="2">
        <v>86.6666666666666</v>
      </c>
      <c r="E323" s="2">
        <v>270</v>
      </c>
      <c r="F323" s="27">
        <v>1.3374281751535566E-2</v>
      </c>
      <c r="G323" s="14">
        <v>76.969696969696898</v>
      </c>
      <c r="H323" s="2">
        <v>373</v>
      </c>
      <c r="I323" s="27">
        <v>1.741281919611596E-2</v>
      </c>
      <c r="J323" s="14">
        <v>161.21212800000001</v>
      </c>
      <c r="K323" s="27">
        <v>6.2678062678062682E-2</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1824</v>
      </c>
      <c r="B324" s="2">
        <v>38</v>
      </c>
      <c r="C324" s="27">
        <v>2.009625046274261E-3</v>
      </c>
      <c r="D324" s="2">
        <v>29.696969696969699</v>
      </c>
      <c r="E324" s="2">
        <v>26</v>
      </c>
      <c r="F324" s="27">
        <v>1.2878937982960174E-3</v>
      </c>
      <c r="G324" s="14">
        <v>10.909090909090899</v>
      </c>
      <c r="H324" s="2">
        <v>95</v>
      </c>
      <c r="I324" s="27">
        <v>4.4349003314504455E-3</v>
      </c>
      <c r="J324" s="14">
        <v>46.060607900000001</v>
      </c>
      <c r="K324" s="27">
        <v>1.5</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1813</v>
      </c>
      <c r="B325" s="2">
        <v>17503</v>
      </c>
      <c r="C325" s="27">
        <v>0.92564387328785236</v>
      </c>
      <c r="D325" s="2">
        <v>299.39393939393898</v>
      </c>
      <c r="E325" s="2">
        <v>18804</v>
      </c>
      <c r="F325" s="27">
        <v>0.93144442242916581</v>
      </c>
      <c r="G325" s="14">
        <v>281.21212121212102</v>
      </c>
      <c r="H325" s="2">
        <v>20016</v>
      </c>
      <c r="I325" s="27">
        <v>0.93441015825591711</v>
      </c>
      <c r="J325" s="14">
        <v>383.03030000000001</v>
      </c>
      <c r="K325" s="27">
        <v>0.14357538707650117</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1761</v>
      </c>
      <c r="B326" s="2">
        <v>13432</v>
      </c>
      <c r="C326" s="27">
        <v>0.71034956898831247</v>
      </c>
      <c r="D326" s="2">
        <v>300</v>
      </c>
      <c r="E326" s="2">
        <v>15084</v>
      </c>
      <c r="F326" s="27">
        <v>0.7471765405191203</v>
      </c>
      <c r="G326" s="14">
        <v>335.15151515151501</v>
      </c>
      <c r="H326" s="2">
        <v>15311</v>
      </c>
      <c r="I326" s="27">
        <v>0.71476588394566076</v>
      </c>
      <c r="J326" s="14">
        <v>373.93939999999998</v>
      </c>
      <c r="K326" s="27">
        <v>0.13988981536628947</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1815</v>
      </c>
      <c r="B327" s="2">
        <v>8737</v>
      </c>
      <c r="C327" s="27">
        <v>0.46205510603416361</v>
      </c>
      <c r="D327" s="2">
        <v>277.575757575757</v>
      </c>
      <c r="E327" s="2">
        <v>9052</v>
      </c>
      <c r="F327" s="27">
        <v>0.44838517931444422</v>
      </c>
      <c r="G327" s="14">
        <v>283.636363636363</v>
      </c>
      <c r="H327" s="2">
        <v>8787</v>
      </c>
      <c r="I327" s="27">
        <v>0.41020493907847438</v>
      </c>
      <c r="J327" s="14">
        <v>326.06060000000002</v>
      </c>
      <c r="K327" s="27">
        <v>5.7227881423829686E-3</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1816</v>
      </c>
      <c r="B328" s="2">
        <v>1614</v>
      </c>
      <c r="C328" s="27">
        <v>8.5356179597017287E-2</v>
      </c>
      <c r="D328" s="2">
        <v>197.575757575757</v>
      </c>
      <c r="E328" s="2">
        <v>1104</v>
      </c>
      <c r="F328" s="27">
        <v>5.4685952050723199E-2</v>
      </c>
      <c r="G328" s="14">
        <v>193.939393939393</v>
      </c>
      <c r="H328" s="2">
        <v>1227</v>
      </c>
      <c r="I328" s="27">
        <v>5.7280239017786283E-2</v>
      </c>
      <c r="J328" s="14">
        <v>185.454544</v>
      </c>
      <c r="K328" s="27">
        <v>-0.23977695167286245</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1817</v>
      </c>
      <c r="B329" s="2">
        <v>2082</v>
      </c>
      <c r="C329" s="27">
        <v>0.11010629858797398</v>
      </c>
      <c r="D329" s="2">
        <v>165.45454545454501</v>
      </c>
      <c r="E329" s="2">
        <v>2120</v>
      </c>
      <c r="F329" s="27">
        <v>0.10501287893798296</v>
      </c>
      <c r="G329" s="14">
        <v>213.333333333333</v>
      </c>
      <c r="H329" s="2">
        <v>1540</v>
      </c>
      <c r="I329" s="27">
        <v>7.1892068530880912E-2</v>
      </c>
      <c r="J329" s="14">
        <v>184.84848</v>
      </c>
      <c r="K329" s="27">
        <v>-0.26032660902977905</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1818</v>
      </c>
      <c r="B330" s="2">
        <v>5041</v>
      </c>
      <c r="C330" s="27">
        <v>0.26659262784917237</v>
      </c>
      <c r="D330" s="2">
        <v>288.48484848484799</v>
      </c>
      <c r="E330" s="2">
        <v>5828</v>
      </c>
      <c r="F330" s="27">
        <v>0.28868634832573808</v>
      </c>
      <c r="G330" s="14">
        <v>270.90909090909003</v>
      </c>
      <c r="H330" s="2">
        <v>6020</v>
      </c>
      <c r="I330" s="27">
        <v>0.28103263152980718</v>
      </c>
      <c r="J330" s="14">
        <v>329.09089999999998</v>
      </c>
      <c r="K330" s="27">
        <v>0.19420749851219996</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1819</v>
      </c>
      <c r="B331" s="2">
        <v>4695</v>
      </c>
      <c r="C331" s="27">
        <v>0.24829446295414881</v>
      </c>
      <c r="D331" s="2">
        <v>227.87878787878699</v>
      </c>
      <c r="E331" s="2">
        <v>6032</v>
      </c>
      <c r="F331" s="27">
        <v>0.29879136120467603</v>
      </c>
      <c r="G331" s="14">
        <v>263.636363636363</v>
      </c>
      <c r="H331" s="2">
        <v>6524</v>
      </c>
      <c r="I331" s="27">
        <v>0.30456094486718638</v>
      </c>
      <c r="J331" s="14">
        <v>315.15152</v>
      </c>
      <c r="K331" s="27">
        <v>0.38956336528221513</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1762</v>
      </c>
      <c r="B332" s="2">
        <v>4071</v>
      </c>
      <c r="C332" s="27">
        <v>0.21529430429953991</v>
      </c>
      <c r="D332" s="2">
        <v>243.030303030303</v>
      </c>
      <c r="E332" s="2">
        <v>3720</v>
      </c>
      <c r="F332" s="27">
        <v>0.18426788191004556</v>
      </c>
      <c r="G332" s="14">
        <v>270.90909090909003</v>
      </c>
      <c r="H332" s="2">
        <v>4705</v>
      </c>
      <c r="I332" s="27">
        <v>0.21964427431025629</v>
      </c>
      <c r="J332" s="14">
        <v>345.45455900000002</v>
      </c>
      <c r="K332" s="27">
        <v>0.15573569147629576</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1763</v>
      </c>
      <c r="B333" s="2">
        <v>1827</v>
      </c>
      <c r="C333" s="27">
        <v>9.662065683008092E-2</v>
      </c>
      <c r="D333" s="2">
        <v>190.30303030303</v>
      </c>
      <c r="E333" s="2">
        <v>1502</v>
      </c>
      <c r="F333" s="27">
        <v>7.4400634040023783E-2</v>
      </c>
      <c r="G333" s="14">
        <v>163.030303030303</v>
      </c>
      <c r="H333" s="2">
        <v>1777</v>
      </c>
      <c r="I333" s="27">
        <v>8.2955977778815179E-2</v>
      </c>
      <c r="J333" s="14">
        <v>227.27271999999999</v>
      </c>
      <c r="K333" s="27">
        <v>-2.736726874657909E-2</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1820</v>
      </c>
      <c r="B334" s="2">
        <v>1033</v>
      </c>
      <c r="C334" s="27">
        <v>5.463007033687662E-2</v>
      </c>
      <c r="D334" s="2">
        <v>144.84848484848399</v>
      </c>
      <c r="E334" s="2">
        <v>775</v>
      </c>
      <c r="F334" s="27">
        <v>3.8389142064592825E-2</v>
      </c>
      <c r="G334" s="14">
        <v>121.818181818181</v>
      </c>
      <c r="H334" s="2">
        <v>677</v>
      </c>
      <c r="I334" s="27">
        <v>3.1604500256757387E-2</v>
      </c>
      <c r="J334" s="14">
        <v>105.454544</v>
      </c>
      <c r="K334" s="27">
        <v>-0.34462729912875123</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1821</v>
      </c>
      <c r="B335" s="2">
        <v>209</v>
      </c>
      <c r="C335" s="27">
        <v>1.1052937754508435E-2</v>
      </c>
      <c r="D335" s="2">
        <v>72.121212121212096</v>
      </c>
      <c r="E335" s="2">
        <v>235</v>
      </c>
      <c r="F335" s="27">
        <v>1.1640578561521696E-2</v>
      </c>
      <c r="G335" s="14">
        <v>73.939393939393895</v>
      </c>
      <c r="H335" s="2">
        <v>28</v>
      </c>
      <c r="I335" s="27">
        <v>1.3071285187432893E-3</v>
      </c>
      <c r="J335" s="14">
        <v>15.757576</v>
      </c>
      <c r="K335" s="27">
        <v>-0.86602870813397126</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1822</v>
      </c>
      <c r="B336" s="2">
        <v>157</v>
      </c>
      <c r="C336" s="27">
        <v>8.3029245332910256E-3</v>
      </c>
      <c r="D336" s="2">
        <v>66.6666666666666</v>
      </c>
      <c r="E336" s="2">
        <v>91</v>
      </c>
      <c r="F336" s="27">
        <v>4.5076282940360608E-3</v>
      </c>
      <c r="G336" s="14">
        <v>42.424242424242401</v>
      </c>
      <c r="H336" s="2">
        <v>105</v>
      </c>
      <c r="I336" s="27">
        <v>4.9017319452873348E-3</v>
      </c>
      <c r="J336" s="14">
        <v>37.5757561</v>
      </c>
      <c r="K336" s="27">
        <v>-0.33121019108280253</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1823</v>
      </c>
      <c r="B337" s="2">
        <v>667</v>
      </c>
      <c r="C337" s="27">
        <v>3.527420804907716E-2</v>
      </c>
      <c r="D337" s="2">
        <v>117.575757575757</v>
      </c>
      <c r="E337" s="2">
        <v>449</v>
      </c>
      <c r="F337" s="27">
        <v>2.224093520903507E-2</v>
      </c>
      <c r="G337" s="14">
        <v>93.939393939393895</v>
      </c>
      <c r="H337" s="2">
        <v>544</v>
      </c>
      <c r="I337" s="27">
        <v>2.5395639792726764E-2</v>
      </c>
      <c r="J337" s="14">
        <v>101.21212</v>
      </c>
      <c r="K337" s="27">
        <v>-0.18440779610194902</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1824</v>
      </c>
      <c r="B338" s="2">
        <v>794</v>
      </c>
      <c r="C338" s="27">
        <v>4.1990586493204293E-2</v>
      </c>
      <c r="D338" s="2">
        <v>132.12121212121201</v>
      </c>
      <c r="E338" s="2">
        <v>727</v>
      </c>
      <c r="F338" s="27">
        <v>3.6011491975430951E-2</v>
      </c>
      <c r="G338" s="14">
        <v>124.24242424242399</v>
      </c>
      <c r="H338" s="2">
        <v>1100</v>
      </c>
      <c r="I338" s="27">
        <v>5.1351477522057792E-2</v>
      </c>
      <c r="J338" s="14">
        <v>223.03030000000001</v>
      </c>
      <c r="K338" s="27">
        <v>0.38539042821158692</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1764</v>
      </c>
      <c r="B339" s="2">
        <v>2244</v>
      </c>
      <c r="C339" s="27">
        <v>0.11867364746945899</v>
      </c>
      <c r="D339" s="2">
        <v>190.90909090909</v>
      </c>
      <c r="E339" s="2">
        <v>2218</v>
      </c>
      <c r="F339" s="27">
        <v>0.10986724787002179</v>
      </c>
      <c r="G339" s="14">
        <v>210.90909090909</v>
      </c>
      <c r="H339" s="2">
        <v>2928</v>
      </c>
      <c r="I339" s="27">
        <v>0.1366882965314411</v>
      </c>
      <c r="J339" s="14">
        <v>272.72726399999999</v>
      </c>
      <c r="K339" s="27">
        <v>0.30481283422459893</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1820</v>
      </c>
      <c r="B340" s="2">
        <v>1530</v>
      </c>
      <c r="C340" s="27">
        <v>8.0913850547358404E-2</v>
      </c>
      <c r="D340" s="2">
        <v>164.24242424242399</v>
      </c>
      <c r="E340" s="2">
        <v>1522</v>
      </c>
      <c r="F340" s="27">
        <v>7.5391321577174555E-2</v>
      </c>
      <c r="G340" s="14">
        <v>186.06060606060601</v>
      </c>
      <c r="H340" s="2">
        <v>1607</v>
      </c>
      <c r="I340" s="27">
        <v>7.5019840343588065E-2</v>
      </c>
      <c r="J340" s="14">
        <v>181.81817599999999</v>
      </c>
      <c r="K340" s="27">
        <v>5.0326797385620917E-2</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1821</v>
      </c>
      <c r="B341" s="2">
        <v>96</v>
      </c>
      <c r="C341" s="27">
        <v>5.0769474853244491E-3</v>
      </c>
      <c r="D341" s="2">
        <v>39.393939393939398</v>
      </c>
      <c r="E341" s="2">
        <v>237</v>
      </c>
      <c r="F341" s="27">
        <v>1.1739647315236775E-2</v>
      </c>
      <c r="G341" s="14">
        <v>75.757575757575694</v>
      </c>
      <c r="H341" s="2">
        <v>291</v>
      </c>
      <c r="I341" s="27">
        <v>1.3584799962653471E-2</v>
      </c>
      <c r="J341" s="14">
        <v>109.696968</v>
      </c>
      <c r="K341" s="27">
        <v>2.03125</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1822</v>
      </c>
      <c r="B342" s="2">
        <v>294</v>
      </c>
      <c r="C342" s="27">
        <v>1.5548151673806123E-2</v>
      </c>
      <c r="D342" s="2">
        <v>97.575757575757606</v>
      </c>
      <c r="E342" s="2">
        <v>170</v>
      </c>
      <c r="F342" s="27">
        <v>8.4208440657816529E-3</v>
      </c>
      <c r="G342" s="14">
        <v>67.272727272727195</v>
      </c>
      <c r="H342" s="2">
        <v>253</v>
      </c>
      <c r="I342" s="27">
        <v>1.1810839830073293E-2</v>
      </c>
      <c r="J342" s="14">
        <v>76.969695999999999</v>
      </c>
      <c r="K342" s="27">
        <v>-0.13945578231292516</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1823</v>
      </c>
      <c r="B343" s="2">
        <v>1140</v>
      </c>
      <c r="C343" s="27">
        <v>6.0288751388227826E-2</v>
      </c>
      <c r="D343" s="2">
        <v>136.969696969696</v>
      </c>
      <c r="E343" s="2">
        <v>1115</v>
      </c>
      <c r="F343" s="27">
        <v>5.5230830196156135E-2</v>
      </c>
      <c r="G343" s="14">
        <v>154.54545454545399</v>
      </c>
      <c r="H343" s="2">
        <v>1063</v>
      </c>
      <c r="I343" s="27">
        <v>4.9624200550861301E-2</v>
      </c>
      <c r="J343" s="14">
        <v>144.24243200000001</v>
      </c>
      <c r="K343" s="27">
        <v>-6.7543859649122809E-2</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1824</v>
      </c>
      <c r="B344" s="2">
        <v>714</v>
      </c>
      <c r="C344" s="27">
        <v>3.7759796922100589E-2</v>
      </c>
      <c r="D344" s="2">
        <v>124.84848484848401</v>
      </c>
      <c r="E344" s="2">
        <v>696</v>
      </c>
      <c r="F344" s="27">
        <v>3.4475926292847237E-2</v>
      </c>
      <c r="G344" s="14">
        <v>97.575757575757606</v>
      </c>
      <c r="H344" s="2">
        <v>1321</v>
      </c>
      <c r="I344" s="27">
        <v>6.1668456187853042E-2</v>
      </c>
      <c r="J344" s="14">
        <v>188.484848</v>
      </c>
      <c r="K344" s="27">
        <v>0.85014005602240894</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1825</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1699</v>
      </c>
      <c r="C347" s="211"/>
      <c r="D347" s="211" t="s">
        <v>1700</v>
      </c>
      <c r="E347" s="211" t="s">
        <v>1699</v>
      </c>
      <c r="F347" s="211"/>
      <c r="G347" s="211" t="s">
        <v>1700</v>
      </c>
      <c r="H347" s="211" t="s">
        <v>1699</v>
      </c>
      <c r="I347" s="211"/>
      <c r="J347" s="211" t="s">
        <v>1700</v>
      </c>
      <c r="K347" t="s">
        <v>170</v>
      </c>
      <c r="L347" s="211" t="s">
        <v>1699</v>
      </c>
      <c r="M347" s="211"/>
      <c r="N347" s="211" t="s">
        <v>1700</v>
      </c>
      <c r="O347" s="211" t="s">
        <v>1699</v>
      </c>
      <c r="P347" s="211"/>
      <c r="Q347" s="211" t="s">
        <v>1700</v>
      </c>
      <c r="R347" s="211" t="s">
        <v>1699</v>
      </c>
      <c r="S347" s="211"/>
      <c r="T347" s="211" t="s">
        <v>1700</v>
      </c>
      <c r="U347" t="s">
        <v>170</v>
      </c>
      <c r="V347" s="211" t="s">
        <v>1699</v>
      </c>
      <c r="W347" s="211"/>
      <c r="X347" s="211" t="s">
        <v>1700</v>
      </c>
      <c r="Y347" s="211" t="s">
        <v>1699</v>
      </c>
      <c r="Z347" s="211"/>
      <c r="AA347" s="211" t="s">
        <v>1700</v>
      </c>
      <c r="AB347" s="211" t="s">
        <v>1699</v>
      </c>
      <c r="AC347" s="211"/>
      <c r="AD347" s="211" t="s">
        <v>1700</v>
      </c>
      <c r="AE347" t="s">
        <v>170</v>
      </c>
    </row>
    <row r="348" spans="1:31" x14ac:dyDescent="0.3">
      <c r="A348" t="s">
        <v>172</v>
      </c>
      <c r="B348" s="2">
        <v>10759</v>
      </c>
      <c r="C348" s="27" t="s">
        <v>170</v>
      </c>
      <c r="D348" s="2">
        <v>319.39393939393898</v>
      </c>
      <c r="E348" s="2">
        <v>12533</v>
      </c>
      <c r="F348" s="27" t="s">
        <v>170</v>
      </c>
      <c r="G348" s="14">
        <v>343.636363636363</v>
      </c>
      <c r="H348" s="2">
        <v>11530</v>
      </c>
      <c r="I348" s="27" t="s">
        <v>170</v>
      </c>
      <c r="J348" s="14">
        <v>375.75756799999999</v>
      </c>
      <c r="K348" s="27">
        <v>7.1660935031136727E-2</v>
      </c>
      <c r="L348" s="2">
        <v>99638</v>
      </c>
      <c r="M348" s="27" t="s">
        <v>170</v>
      </c>
      <c r="N348" s="2">
        <v>852.72727272727195</v>
      </c>
      <c r="O348" s="2">
        <v>99712</v>
      </c>
      <c r="P348" s="27" t="s">
        <v>170</v>
      </c>
      <c r="Q348" s="14">
        <v>771.51515151515105</v>
      </c>
      <c r="R348" s="2">
        <v>96838</v>
      </c>
      <c r="S348" s="27" t="s">
        <v>170</v>
      </c>
      <c r="T348" s="14">
        <v>846.66669999999999</v>
      </c>
      <c r="U348" s="27">
        <v>-2.8101728256287761E-2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1797</v>
      </c>
      <c r="B349" s="2">
        <v>570</v>
      </c>
      <c r="C349" s="27">
        <v>5.2978901384887069E-2</v>
      </c>
      <c r="D349" s="2">
        <v>96.969696969696898</v>
      </c>
      <c r="E349" s="2">
        <v>830</v>
      </c>
      <c r="F349" s="27">
        <v>6.6225165562913912E-2</v>
      </c>
      <c r="G349" s="14">
        <v>118.181818181818</v>
      </c>
      <c r="H349" s="2">
        <v>679</v>
      </c>
      <c r="I349" s="27">
        <v>5.8889852558542934E-2</v>
      </c>
      <c r="J349" s="14">
        <v>115.757576</v>
      </c>
      <c r="K349" s="27">
        <v>0.19122807017543861</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1761</v>
      </c>
      <c r="B350" s="2">
        <v>202</v>
      </c>
      <c r="C350" s="27">
        <v>1.8774979087275771E-2</v>
      </c>
      <c r="D350" s="2">
        <v>58.787878787878803</v>
      </c>
      <c r="E350" s="2">
        <v>410</v>
      </c>
      <c r="F350" s="27">
        <v>3.2713636000957474E-2</v>
      </c>
      <c r="G350" s="14">
        <v>80</v>
      </c>
      <c r="H350" s="2">
        <v>298</v>
      </c>
      <c r="I350" s="27">
        <v>2.5845620121422375E-2</v>
      </c>
      <c r="J350" s="14">
        <v>65.454544100000007</v>
      </c>
      <c r="K350" s="27">
        <v>0.47524752475247523</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1815</v>
      </c>
      <c r="B351" s="2">
        <v>173</v>
      </c>
      <c r="C351" s="27">
        <v>1.6079561297518356E-2</v>
      </c>
      <c r="D351" s="2">
        <v>55.757575757575701</v>
      </c>
      <c r="E351" s="2">
        <v>293</v>
      </c>
      <c r="F351" s="27">
        <v>2.3378281337269609E-2</v>
      </c>
      <c r="G351" s="14">
        <v>67.878787878787804</v>
      </c>
      <c r="H351" s="2">
        <v>249</v>
      </c>
      <c r="I351" s="27">
        <v>2.1595836947094535E-2</v>
      </c>
      <c r="J351" s="14">
        <v>63.030304000000001</v>
      </c>
      <c r="K351" s="27">
        <v>0.43930635838150289</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1816</v>
      </c>
      <c r="B352" s="2">
        <v>20</v>
      </c>
      <c r="C352" s="27">
        <v>1.8589088205223534E-3</v>
      </c>
      <c r="D352" s="2">
        <v>17.5757575757575</v>
      </c>
      <c r="E352" s="2">
        <v>24</v>
      </c>
      <c r="F352" s="27">
        <v>1.9149445463975106E-3</v>
      </c>
      <c r="G352" s="14">
        <v>23.636363636363601</v>
      </c>
      <c r="H352" s="2">
        <v>70</v>
      </c>
      <c r="I352" s="27">
        <v>6.0711188204683438E-3</v>
      </c>
      <c r="J352" s="14">
        <v>40</v>
      </c>
      <c r="K352" s="27">
        <v>2.5</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1817</v>
      </c>
      <c r="B353" s="2">
        <v>84</v>
      </c>
      <c r="C353" s="27">
        <v>7.8074170461938843E-3</v>
      </c>
      <c r="D353" s="2">
        <v>42.424242424242401</v>
      </c>
      <c r="E353" s="2">
        <v>45</v>
      </c>
      <c r="F353" s="27">
        <v>3.5905210244953321E-3</v>
      </c>
      <c r="G353" s="14">
        <v>18.181818181818102</v>
      </c>
      <c r="H353" s="2">
        <v>111</v>
      </c>
      <c r="I353" s="27">
        <v>9.6270598438855156E-3</v>
      </c>
      <c r="J353" s="14">
        <v>43.636364</v>
      </c>
      <c r="K353" s="27">
        <v>0.32142857142857145</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1818</v>
      </c>
      <c r="B354" s="2">
        <v>69</v>
      </c>
      <c r="C354" s="27">
        <v>6.4132354308021194E-3</v>
      </c>
      <c r="D354" s="2">
        <v>39.393939393939398</v>
      </c>
      <c r="E354" s="2">
        <v>224</v>
      </c>
      <c r="F354" s="27">
        <v>1.7872815766376764E-2</v>
      </c>
      <c r="G354" s="14">
        <v>64.242424242424207</v>
      </c>
      <c r="H354" s="2">
        <v>68</v>
      </c>
      <c r="I354" s="27">
        <v>5.8976582827406764E-3</v>
      </c>
      <c r="J354" s="14">
        <v>26.060606</v>
      </c>
      <c r="K354" s="27">
        <v>-1.4492753623188406E-2</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1819</v>
      </c>
      <c r="B355" s="2">
        <v>29</v>
      </c>
      <c r="C355" s="27">
        <v>2.6954177897574125E-3</v>
      </c>
      <c r="D355" s="2">
        <v>18.181818181818102</v>
      </c>
      <c r="E355" s="2">
        <v>117</v>
      </c>
      <c r="F355" s="27">
        <v>9.3353546636878639E-3</v>
      </c>
      <c r="G355" s="14">
        <v>53.939393939393902</v>
      </c>
      <c r="H355" s="2">
        <v>49</v>
      </c>
      <c r="I355" s="27">
        <v>4.2497831743278404E-3</v>
      </c>
      <c r="J355" s="14">
        <v>22.424242</v>
      </c>
      <c r="K355" s="27">
        <v>0.68965517241379315</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1762</v>
      </c>
      <c r="B356" s="2">
        <v>368</v>
      </c>
      <c r="C356" s="27">
        <v>3.4203922297611301E-2</v>
      </c>
      <c r="D356" s="2">
        <v>80.606060606060595</v>
      </c>
      <c r="E356" s="2">
        <v>420</v>
      </c>
      <c r="F356" s="27">
        <v>3.3511529561956438E-2</v>
      </c>
      <c r="G356" s="14">
        <v>78.181818181818201</v>
      </c>
      <c r="H356" s="2">
        <v>381</v>
      </c>
      <c r="I356" s="27">
        <v>3.3044232437120555E-2</v>
      </c>
      <c r="J356" s="14">
        <v>94.545455899999993</v>
      </c>
      <c r="K356" s="27">
        <v>3.5326086956521736E-2</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1763</v>
      </c>
      <c r="B357" s="2">
        <v>76</v>
      </c>
      <c r="C357" s="27">
        <v>7.0638535179849424E-3</v>
      </c>
      <c r="D357" s="2">
        <v>35.151515151515099</v>
      </c>
      <c r="E357" s="2">
        <v>80</v>
      </c>
      <c r="F357" s="27">
        <v>6.3831484879917017E-3</v>
      </c>
      <c r="G357" s="14">
        <v>35.757575757575701</v>
      </c>
      <c r="H357" s="2">
        <v>88</v>
      </c>
      <c r="I357" s="27">
        <v>7.6322636600173457E-3</v>
      </c>
      <c r="J357" s="14">
        <v>43.030304000000001</v>
      </c>
      <c r="K357" s="27">
        <v>0.15789473684210525</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1820</v>
      </c>
      <c r="B358" s="2">
        <v>52</v>
      </c>
      <c r="C358" s="27">
        <v>4.8331629333581184E-3</v>
      </c>
      <c r="D358" s="2">
        <v>28.484848484848399</v>
      </c>
      <c r="E358" s="2">
        <v>72</v>
      </c>
      <c r="F358" s="27">
        <v>5.7448336391925318E-3</v>
      </c>
      <c r="G358" s="14">
        <v>35.757575757575701</v>
      </c>
      <c r="H358" s="2">
        <v>54</v>
      </c>
      <c r="I358" s="27">
        <v>4.6834345186470075E-3</v>
      </c>
      <c r="J358" s="14">
        <v>36.363636</v>
      </c>
      <c r="K358" s="27">
        <v>3.8461538461538464E-2</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1821</v>
      </c>
      <c r="B359" s="2">
        <v>0</v>
      </c>
      <c r="C359" s="27">
        <v>0</v>
      </c>
      <c r="D359" s="2">
        <v>80</v>
      </c>
      <c r="E359" s="2">
        <v>0</v>
      </c>
      <c r="F359" s="27">
        <v>0</v>
      </c>
      <c r="G359" s="14">
        <v>16.969696969696901</v>
      </c>
      <c r="H359" s="2">
        <v>0</v>
      </c>
      <c r="I359" s="27">
        <v>0</v>
      </c>
      <c r="J359" s="14">
        <v>18.787877999999999</v>
      </c>
      <c r="K359" s="27"/>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1822</v>
      </c>
      <c r="B360" s="2">
        <v>26</v>
      </c>
      <c r="C360" s="27">
        <v>2.4165814666790592E-3</v>
      </c>
      <c r="D360" s="2">
        <v>21.2121212121212</v>
      </c>
      <c r="E360" s="2">
        <v>39</v>
      </c>
      <c r="F360" s="27">
        <v>3.1117848878959545E-3</v>
      </c>
      <c r="G360" s="14">
        <v>32.727272727272698</v>
      </c>
      <c r="H360" s="2">
        <v>0</v>
      </c>
      <c r="I360" s="27">
        <v>0</v>
      </c>
      <c r="J360" s="14">
        <v>18.787877999999999</v>
      </c>
      <c r="K360" s="27">
        <v>-1</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1823</v>
      </c>
      <c r="B361" s="2">
        <v>26</v>
      </c>
      <c r="C361" s="27">
        <v>2.4165814666790592E-3</v>
      </c>
      <c r="D361" s="2">
        <v>20.606060606060598</v>
      </c>
      <c r="E361" s="2">
        <v>33</v>
      </c>
      <c r="F361" s="27">
        <v>2.6330487512965768E-3</v>
      </c>
      <c r="G361" s="14">
        <v>15.757575757575699</v>
      </c>
      <c r="H361" s="2">
        <v>54</v>
      </c>
      <c r="I361" s="27">
        <v>4.6834345186470075E-3</v>
      </c>
      <c r="J361" s="14">
        <v>36.363636</v>
      </c>
      <c r="K361" s="27">
        <v>1.0769230769230769</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1824</v>
      </c>
      <c r="B362" s="2">
        <v>24</v>
      </c>
      <c r="C362" s="27">
        <v>2.230690584626824E-3</v>
      </c>
      <c r="D362" s="2">
        <v>18.7878787878787</v>
      </c>
      <c r="E362" s="2">
        <v>8</v>
      </c>
      <c r="F362" s="27">
        <v>6.3831484879917023E-4</v>
      </c>
      <c r="G362" s="14">
        <v>6.6666666666666599</v>
      </c>
      <c r="H362" s="2">
        <v>34</v>
      </c>
      <c r="I362" s="27">
        <v>2.9488291413703382E-3</v>
      </c>
      <c r="J362" s="14">
        <v>23.030304000000001</v>
      </c>
      <c r="K362" s="27">
        <v>0.41666666666666669</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1764</v>
      </c>
      <c r="B363" s="2">
        <v>292</v>
      </c>
      <c r="C363" s="27">
        <v>2.714006877962636E-2</v>
      </c>
      <c r="D363" s="2">
        <v>66.6666666666666</v>
      </c>
      <c r="E363" s="2">
        <v>340</v>
      </c>
      <c r="F363" s="27">
        <v>2.7128381073964734E-2</v>
      </c>
      <c r="G363" s="14">
        <v>68.484848484848399</v>
      </c>
      <c r="H363" s="2">
        <v>293</v>
      </c>
      <c r="I363" s="27">
        <v>2.5411968777103208E-2</v>
      </c>
      <c r="J363" s="14">
        <v>80</v>
      </c>
      <c r="K363" s="27">
        <v>3.4246575342465752E-3</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1820</v>
      </c>
      <c r="B364" s="2">
        <v>292</v>
      </c>
      <c r="C364" s="27">
        <v>2.714006877962636E-2</v>
      </c>
      <c r="D364" s="2">
        <v>66.6666666666666</v>
      </c>
      <c r="E364" s="2">
        <v>321</v>
      </c>
      <c r="F364" s="27">
        <v>2.5612383308066703E-2</v>
      </c>
      <c r="G364" s="14">
        <v>68.484848484848399</v>
      </c>
      <c r="H364" s="2">
        <v>228</v>
      </c>
      <c r="I364" s="27">
        <v>1.9774501300954032E-2</v>
      </c>
      <c r="J364" s="14">
        <v>65.454544100000007</v>
      </c>
      <c r="K364" s="27">
        <v>-0.21917808219178081</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1821</v>
      </c>
      <c r="B365" s="2">
        <v>6</v>
      </c>
      <c r="C365" s="27">
        <v>5.5767264615670599E-4</v>
      </c>
      <c r="D365" s="2">
        <v>6.0606060606060597</v>
      </c>
      <c r="E365" s="2">
        <v>63</v>
      </c>
      <c r="F365" s="27">
        <v>5.0267294342934655E-3</v>
      </c>
      <c r="G365" s="14">
        <v>33.3333333333333</v>
      </c>
      <c r="H365" s="2">
        <v>11</v>
      </c>
      <c r="I365" s="27">
        <v>9.5403295750216821E-4</v>
      </c>
      <c r="J365" s="14">
        <v>10.909091</v>
      </c>
      <c r="K365" s="27">
        <v>0.83333333333333337</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1822</v>
      </c>
      <c r="B366" s="2">
        <v>131</v>
      </c>
      <c r="C366" s="27">
        <v>1.2175852774421415E-2</v>
      </c>
      <c r="D366" s="2">
        <v>47.272727272727202</v>
      </c>
      <c r="E366" s="2">
        <v>108</v>
      </c>
      <c r="F366" s="27">
        <v>8.6172504587887968E-3</v>
      </c>
      <c r="G366" s="14">
        <v>43.636363636363598</v>
      </c>
      <c r="H366" s="2">
        <v>77</v>
      </c>
      <c r="I366" s="27">
        <v>6.6782307025151774E-3</v>
      </c>
      <c r="J366" s="14">
        <v>32.727271999999999</v>
      </c>
      <c r="K366" s="27">
        <v>-0.41221374045801529</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1823</v>
      </c>
      <c r="B367" s="2">
        <v>155</v>
      </c>
      <c r="C367" s="27">
        <v>1.4406543359048238E-2</v>
      </c>
      <c r="D367" s="2">
        <v>50.909090909090899</v>
      </c>
      <c r="E367" s="2">
        <v>150</v>
      </c>
      <c r="F367" s="27">
        <v>1.1968403414984442E-2</v>
      </c>
      <c r="G367" s="14">
        <v>43.636363636363598</v>
      </c>
      <c r="H367" s="2">
        <v>140</v>
      </c>
      <c r="I367" s="27">
        <v>1.2142237640936688E-2</v>
      </c>
      <c r="J367" s="14">
        <v>53.3333321</v>
      </c>
      <c r="K367" s="27">
        <v>-9.6774193548387094E-2</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1824</v>
      </c>
      <c r="B368" s="2">
        <v>0</v>
      </c>
      <c r="C368" s="27">
        <v>0</v>
      </c>
      <c r="D368" s="2">
        <v>80</v>
      </c>
      <c r="E368" s="2">
        <v>19</v>
      </c>
      <c r="F368" s="27">
        <v>1.5159977658980293E-3</v>
      </c>
      <c r="G368" s="14">
        <v>9.6969696969696901</v>
      </c>
      <c r="H368" s="2">
        <v>65</v>
      </c>
      <c r="I368" s="27">
        <v>5.6374674761491758E-3</v>
      </c>
      <c r="J368" s="14">
        <v>36.363636</v>
      </c>
      <c r="K368" s="27"/>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1813</v>
      </c>
      <c r="B369" s="2">
        <v>10189</v>
      </c>
      <c r="C369" s="27">
        <v>0.94702109861511297</v>
      </c>
      <c r="D369" s="2">
        <v>324.84848484848402</v>
      </c>
      <c r="E369" s="2">
        <v>11703</v>
      </c>
      <c r="F369" s="27">
        <v>0.93377483443708609</v>
      </c>
      <c r="G369" s="14">
        <v>352.12121212121201</v>
      </c>
      <c r="H369" s="2">
        <v>10851</v>
      </c>
      <c r="I369" s="27">
        <v>0.94111014744145705</v>
      </c>
      <c r="J369" s="14">
        <v>371.51513699999998</v>
      </c>
      <c r="K369" s="27">
        <v>6.4972028658357051E-2</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1761</v>
      </c>
      <c r="B370" s="2">
        <v>7933</v>
      </c>
      <c r="C370" s="27">
        <v>0.73733618366019149</v>
      </c>
      <c r="D370" s="2">
        <v>306.06060606060601</v>
      </c>
      <c r="E370" s="2">
        <v>9498</v>
      </c>
      <c r="F370" s="27">
        <v>0.75783930423681478</v>
      </c>
      <c r="G370" s="14">
        <v>356.36363636363598</v>
      </c>
      <c r="H370" s="2">
        <v>8491</v>
      </c>
      <c r="I370" s="27">
        <v>0.73642671292281003</v>
      </c>
      <c r="J370" s="14">
        <v>315.15152</v>
      </c>
      <c r="K370" s="27">
        <v>7.0339089877725955E-2</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1815</v>
      </c>
      <c r="B371" s="2">
        <v>4629</v>
      </c>
      <c r="C371" s="27">
        <v>0.43024444650989868</v>
      </c>
      <c r="D371" s="2">
        <v>249.09090909090901</v>
      </c>
      <c r="E371" s="2">
        <v>5259</v>
      </c>
      <c r="F371" s="27">
        <v>0.41961222372935453</v>
      </c>
      <c r="G371" s="14">
        <v>280</v>
      </c>
      <c r="H371" s="2">
        <v>4638</v>
      </c>
      <c r="I371" s="27">
        <v>0.4022549869904597</v>
      </c>
      <c r="J371" s="14">
        <v>255.75756799999999</v>
      </c>
      <c r="K371" s="27">
        <v>1.9442644199611147E-3</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1816</v>
      </c>
      <c r="B372" s="2">
        <v>907</v>
      </c>
      <c r="C372" s="27">
        <v>8.4301515010688721E-2</v>
      </c>
      <c r="D372" s="2">
        <v>129.69696969696901</v>
      </c>
      <c r="E372" s="2">
        <v>740</v>
      </c>
      <c r="F372" s="27">
        <v>5.9044123513923241E-2</v>
      </c>
      <c r="G372" s="14">
        <v>173.939393939393</v>
      </c>
      <c r="H372" s="2">
        <v>772</v>
      </c>
      <c r="I372" s="27">
        <v>6.6955767562879451E-2</v>
      </c>
      <c r="J372" s="14">
        <v>150.909088</v>
      </c>
      <c r="K372" s="27">
        <v>-0.14884233737596472</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1817</v>
      </c>
      <c r="B373" s="2">
        <v>1035</v>
      </c>
      <c r="C373" s="27">
        <v>9.6198531462031792E-2</v>
      </c>
      <c r="D373" s="2">
        <v>121.818181818181</v>
      </c>
      <c r="E373" s="2">
        <v>1332</v>
      </c>
      <c r="F373" s="27">
        <v>0.10627942232506184</v>
      </c>
      <c r="G373" s="14">
        <v>171.51515151515099</v>
      </c>
      <c r="H373" s="2">
        <v>872</v>
      </c>
      <c r="I373" s="27">
        <v>7.5628794449262793E-2</v>
      </c>
      <c r="J373" s="14">
        <v>119.393936</v>
      </c>
      <c r="K373" s="27">
        <v>-0.157487922705314</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1818</v>
      </c>
      <c r="B374" s="2">
        <v>2687</v>
      </c>
      <c r="C374" s="27">
        <v>0.24974440003717818</v>
      </c>
      <c r="D374" s="2">
        <v>233.93939393939399</v>
      </c>
      <c r="E374" s="2">
        <v>3187</v>
      </c>
      <c r="F374" s="27">
        <v>0.25428867789036941</v>
      </c>
      <c r="G374" s="14">
        <v>227.87878787878699</v>
      </c>
      <c r="H374" s="2">
        <v>2994</v>
      </c>
      <c r="I374" s="27">
        <v>0.25967042497831744</v>
      </c>
      <c r="J374" s="14">
        <v>237.57576</v>
      </c>
      <c r="K374" s="27">
        <v>0.11425381466319315</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1819</v>
      </c>
      <c r="B375" s="2">
        <v>3304</v>
      </c>
      <c r="C375" s="27">
        <v>0.30709173715029275</v>
      </c>
      <c r="D375" s="2">
        <v>193.939393939393</v>
      </c>
      <c r="E375" s="2">
        <v>4239</v>
      </c>
      <c r="F375" s="27">
        <v>0.33822708050746031</v>
      </c>
      <c r="G375" s="14">
        <v>261.21212121212102</v>
      </c>
      <c r="H375" s="2">
        <v>3853</v>
      </c>
      <c r="I375" s="27">
        <v>0.33417172593235039</v>
      </c>
      <c r="J375" s="14">
        <v>236.363632</v>
      </c>
      <c r="K375" s="27">
        <v>0.16616222760290558</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1762</v>
      </c>
      <c r="B376" s="2">
        <v>2256</v>
      </c>
      <c r="C376" s="27">
        <v>0.20968491495492145</v>
      </c>
      <c r="D376" s="2">
        <v>186.666666666666</v>
      </c>
      <c r="E376" s="2">
        <v>2205</v>
      </c>
      <c r="F376" s="27">
        <v>0.17593553020027128</v>
      </c>
      <c r="G376" s="14">
        <v>213.939393939393</v>
      </c>
      <c r="H376" s="2">
        <v>2360</v>
      </c>
      <c r="I376" s="27">
        <v>0.20468343451864701</v>
      </c>
      <c r="J376" s="14">
        <v>238.18182400000001</v>
      </c>
      <c r="K376" s="27">
        <v>4.6099290780141841E-2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1763</v>
      </c>
      <c r="B377" s="2">
        <v>948</v>
      </c>
      <c r="C377" s="27">
        <v>8.8112278092759552E-2</v>
      </c>
      <c r="D377" s="2">
        <v>133.939393939393</v>
      </c>
      <c r="E377" s="2">
        <v>854</v>
      </c>
      <c r="F377" s="27">
        <v>6.8140110109311425E-2</v>
      </c>
      <c r="G377" s="14">
        <v>133.333333333333</v>
      </c>
      <c r="H377" s="2">
        <v>891</v>
      </c>
      <c r="I377" s="27">
        <v>7.7276669557675634E-2</v>
      </c>
      <c r="J377" s="14">
        <v>148.484848</v>
      </c>
      <c r="K377" s="27">
        <v>-6.0126582278481014E-2</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1820</v>
      </c>
      <c r="B378" s="2">
        <v>537</v>
      </c>
      <c r="C378" s="27">
        <v>4.9911701831025189E-2</v>
      </c>
      <c r="D378" s="2">
        <v>102.424242424242</v>
      </c>
      <c r="E378" s="2">
        <v>390</v>
      </c>
      <c r="F378" s="27">
        <v>3.1117848878959548E-2</v>
      </c>
      <c r="G378" s="14">
        <v>95.757575757575694</v>
      </c>
      <c r="H378" s="2">
        <v>393</v>
      </c>
      <c r="I378" s="27">
        <v>3.4084995663486557E-2</v>
      </c>
      <c r="J378" s="14">
        <v>87.272729999999996</v>
      </c>
      <c r="K378" s="27">
        <v>-0.26815642458100558</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1821</v>
      </c>
      <c r="B379" s="2">
        <v>111</v>
      </c>
      <c r="C379" s="27">
        <v>1.0316943953899061E-2</v>
      </c>
      <c r="D379" s="2">
        <v>49.090909090909101</v>
      </c>
      <c r="E379" s="2">
        <v>71</v>
      </c>
      <c r="F379" s="27">
        <v>5.6650442830926354E-3</v>
      </c>
      <c r="G379" s="14">
        <v>36.363636363636303</v>
      </c>
      <c r="H379" s="2">
        <v>6</v>
      </c>
      <c r="I379" s="27">
        <v>5.2038161318300089E-4</v>
      </c>
      <c r="J379" s="14">
        <v>5.4545455</v>
      </c>
      <c r="K379" s="27">
        <v>-0.94594594594594594</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1822</v>
      </c>
      <c r="B380" s="2">
        <v>44</v>
      </c>
      <c r="C380" s="27">
        <v>4.0895994051491774E-3</v>
      </c>
      <c r="D380" s="2">
        <v>40.606060606060602</v>
      </c>
      <c r="E380" s="2">
        <v>58</v>
      </c>
      <c r="F380" s="27">
        <v>4.6277826537939838E-3</v>
      </c>
      <c r="G380" s="14">
        <v>36.969696969696898</v>
      </c>
      <c r="H380" s="2">
        <v>23</v>
      </c>
      <c r="I380" s="27">
        <v>1.9947961838681699E-3</v>
      </c>
      <c r="J380" s="14">
        <v>16.969695999999999</v>
      </c>
      <c r="K380" s="27">
        <v>-0.47727272727272729</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1823</v>
      </c>
      <c r="B381" s="2">
        <v>382</v>
      </c>
      <c r="C381" s="27">
        <v>3.5505158471976953E-2</v>
      </c>
      <c r="D381" s="2">
        <v>87.272727272727195</v>
      </c>
      <c r="E381" s="2">
        <v>261</v>
      </c>
      <c r="F381" s="27">
        <v>2.0825021942072929E-2</v>
      </c>
      <c r="G381" s="14">
        <v>80.606060606060595</v>
      </c>
      <c r="H381" s="2">
        <v>364</v>
      </c>
      <c r="I381" s="27">
        <v>3.1569817866435389E-2</v>
      </c>
      <c r="J381" s="14">
        <v>85.454544100000007</v>
      </c>
      <c r="K381" s="27">
        <v>-4.712041884816754E-2</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1824</v>
      </c>
      <c r="B382" s="2">
        <v>411</v>
      </c>
      <c r="C382" s="27">
        <v>3.8200576261734363E-2</v>
      </c>
      <c r="D382" s="2">
        <v>83.636363636363598</v>
      </c>
      <c r="E382" s="2">
        <v>464</v>
      </c>
      <c r="F382" s="27">
        <v>3.702226123035187E-2</v>
      </c>
      <c r="G382" s="14">
        <v>102.424242424242</v>
      </c>
      <c r="H382" s="2">
        <v>498</v>
      </c>
      <c r="I382" s="27">
        <v>4.319167389418907E-2</v>
      </c>
      <c r="J382" s="14">
        <v>125.454544</v>
      </c>
      <c r="K382" s="27">
        <v>0.21167883211678831</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1764</v>
      </c>
      <c r="B383" s="2">
        <v>1308</v>
      </c>
      <c r="C383" s="27">
        <v>0.12157263686216191</v>
      </c>
      <c r="D383" s="2">
        <v>147.272727272727</v>
      </c>
      <c r="E383" s="2">
        <v>1351</v>
      </c>
      <c r="F383" s="27">
        <v>0.10779542009095987</v>
      </c>
      <c r="G383" s="14">
        <v>169.69696969696901</v>
      </c>
      <c r="H383" s="2">
        <v>1469</v>
      </c>
      <c r="I383" s="27">
        <v>0.12740676496097139</v>
      </c>
      <c r="J383" s="14">
        <v>180.606064</v>
      </c>
      <c r="K383" s="27">
        <v>0.12308868501529052</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1820</v>
      </c>
      <c r="B384" s="2">
        <v>883</v>
      </c>
      <c r="C384" s="27">
        <v>8.2070824426061909E-2</v>
      </c>
      <c r="D384" s="2">
        <v>123.636363636363</v>
      </c>
      <c r="E384" s="2">
        <v>989</v>
      </c>
      <c r="F384" s="27">
        <v>7.8911673182797418E-2</v>
      </c>
      <c r="G384" s="14">
        <v>163.030303030303</v>
      </c>
      <c r="H384" s="2">
        <v>848</v>
      </c>
      <c r="I384" s="27">
        <v>7.3547267996530788E-2</v>
      </c>
      <c r="J384" s="14">
        <v>117.57576</v>
      </c>
      <c r="K384" s="27">
        <v>-3.9637599093997736E-2</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1821</v>
      </c>
      <c r="B385" s="2">
        <v>69</v>
      </c>
      <c r="C385" s="27">
        <v>6.4132354308021194E-3</v>
      </c>
      <c r="D385" s="2">
        <v>35.757575757575701</v>
      </c>
      <c r="E385" s="2">
        <v>122</v>
      </c>
      <c r="F385" s="27">
        <v>9.7343014441873457E-3</v>
      </c>
      <c r="G385" s="14">
        <v>38.787878787878697</v>
      </c>
      <c r="H385" s="2">
        <v>81</v>
      </c>
      <c r="I385" s="27">
        <v>7.0251517779705121E-3</v>
      </c>
      <c r="J385" s="14">
        <v>33.939392099999999</v>
      </c>
      <c r="K385" s="27">
        <v>0.17391304347826086</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1822</v>
      </c>
      <c r="B386" s="2">
        <v>169</v>
      </c>
      <c r="C386" s="27">
        <v>1.5707779533413888E-2</v>
      </c>
      <c r="D386" s="2">
        <v>68.484848484848399</v>
      </c>
      <c r="E386" s="2">
        <v>137</v>
      </c>
      <c r="F386" s="27">
        <v>1.0931141785685789E-2</v>
      </c>
      <c r="G386" s="14">
        <v>53.939393939393902</v>
      </c>
      <c r="H386" s="2">
        <v>116</v>
      </c>
      <c r="I386" s="27">
        <v>1.0060711188204683E-2</v>
      </c>
      <c r="J386" s="14">
        <v>49.0909081</v>
      </c>
      <c r="K386" s="27">
        <v>-0.31360946745562129</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1823</v>
      </c>
      <c r="B387" s="2">
        <v>645</v>
      </c>
      <c r="C387" s="27">
        <v>5.9949809461845895E-2</v>
      </c>
      <c r="D387" s="2">
        <v>103.030303030303</v>
      </c>
      <c r="E387" s="2">
        <v>730</v>
      </c>
      <c r="F387" s="27">
        <v>5.8246229952924278E-2</v>
      </c>
      <c r="G387" s="14">
        <v>143.636363636363</v>
      </c>
      <c r="H387" s="2">
        <v>651</v>
      </c>
      <c r="I387" s="27">
        <v>5.6461405030355592E-2</v>
      </c>
      <c r="J387" s="14">
        <v>106.666664</v>
      </c>
      <c r="K387" s="27">
        <v>9.3023255813953487E-3</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1824</v>
      </c>
      <c r="B388" s="2">
        <v>425</v>
      </c>
      <c r="C388" s="27">
        <v>3.9501812436100008E-2</v>
      </c>
      <c r="D388" s="2">
        <v>83.030303030303003</v>
      </c>
      <c r="E388" s="2">
        <v>362</v>
      </c>
      <c r="F388" s="27">
        <v>2.888374690816245E-2</v>
      </c>
      <c r="G388" s="14">
        <v>69.090909090909093</v>
      </c>
      <c r="H388" s="2">
        <v>621</v>
      </c>
      <c r="I388" s="27">
        <v>5.385949696444059E-2</v>
      </c>
      <c r="J388" s="14">
        <v>135.15152</v>
      </c>
      <c r="K388" s="27">
        <v>0.4611764705882353</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1826</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1699</v>
      </c>
      <c r="C391" s="211"/>
      <c r="D391" s="211" t="s">
        <v>1700</v>
      </c>
      <c r="E391" s="211" t="s">
        <v>1699</v>
      </c>
      <c r="F391" s="211"/>
      <c r="G391" s="211" t="s">
        <v>1700</v>
      </c>
      <c r="H391" s="211" t="s">
        <v>1699</v>
      </c>
      <c r="I391" s="211"/>
      <c r="J391" s="211" t="s">
        <v>1700</v>
      </c>
      <c r="K391" t="s">
        <v>170</v>
      </c>
      <c r="L391" s="211" t="s">
        <v>1699</v>
      </c>
      <c r="M391" s="211"/>
      <c r="N391" s="211" t="s">
        <v>1700</v>
      </c>
      <c r="O391" s="211" t="s">
        <v>1699</v>
      </c>
      <c r="P391" s="211"/>
      <c r="Q391" s="211" t="s">
        <v>1700</v>
      </c>
      <c r="R391" s="211" t="s">
        <v>1699</v>
      </c>
      <c r="S391" s="211"/>
      <c r="T391" s="211" t="s">
        <v>1700</v>
      </c>
      <c r="U391" t="s">
        <v>170</v>
      </c>
      <c r="V391" s="211" t="s">
        <v>1699</v>
      </c>
      <c r="W391" s="211"/>
      <c r="X391" s="211" t="s">
        <v>1700</v>
      </c>
      <c r="Y391" s="211" t="s">
        <v>1699</v>
      </c>
      <c r="Z391" s="211"/>
      <c r="AA391" s="211" t="s">
        <v>1700</v>
      </c>
      <c r="AB391" s="211" t="s">
        <v>1699</v>
      </c>
      <c r="AC391" s="211"/>
      <c r="AD391" s="211" t="s">
        <v>1700</v>
      </c>
      <c r="AE391" t="s">
        <v>170</v>
      </c>
    </row>
    <row r="392" spans="1:31" x14ac:dyDescent="0.3">
      <c r="A392" t="s">
        <v>172</v>
      </c>
      <c r="B392" s="2">
        <v>1403</v>
      </c>
      <c r="C392" s="27" t="s">
        <v>170</v>
      </c>
      <c r="D392" s="2">
        <v>140</v>
      </c>
      <c r="E392" s="2">
        <v>1242</v>
      </c>
      <c r="F392" s="27" t="s">
        <v>170</v>
      </c>
      <c r="G392" s="14">
        <v>136.969696969696</v>
      </c>
      <c r="H392" s="2">
        <v>1222</v>
      </c>
      <c r="I392" s="27" t="s">
        <v>170</v>
      </c>
      <c r="J392" s="14">
        <v>179.393936</v>
      </c>
      <c r="K392" s="27">
        <v>-0.12900926585887385</v>
      </c>
      <c r="L392" s="2">
        <v>12026</v>
      </c>
      <c r="M392" s="27" t="s">
        <v>170</v>
      </c>
      <c r="N392" s="2">
        <v>331.51515151515099</v>
      </c>
      <c r="O392" s="2">
        <v>11614</v>
      </c>
      <c r="P392" s="27" t="s">
        <v>170</v>
      </c>
      <c r="Q392" s="14">
        <v>284.24242424242402</v>
      </c>
      <c r="R392" s="2">
        <v>11497</v>
      </c>
      <c r="S392" s="27" t="s">
        <v>170</v>
      </c>
      <c r="T392" s="14">
        <v>349.09089999999998</v>
      </c>
      <c r="U392" s="27">
        <v>-4.3988025943788457E-2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1797</v>
      </c>
      <c r="B393" s="2">
        <v>150</v>
      </c>
      <c r="C393" s="27">
        <v>0.10691375623663578</v>
      </c>
      <c r="D393" s="2">
        <v>63.636363636363598</v>
      </c>
      <c r="E393" s="2">
        <v>106</v>
      </c>
      <c r="F393" s="27">
        <v>8.5346215780998394E-2</v>
      </c>
      <c r="G393" s="14">
        <v>46.6666666666666</v>
      </c>
      <c r="H393" s="2">
        <v>13</v>
      </c>
      <c r="I393" s="27">
        <v>1.0638297872340425E-2</v>
      </c>
      <c r="J393" s="14">
        <v>9.6969700000000003</v>
      </c>
      <c r="K393" s="27">
        <v>-0.91333333333333333</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1761</v>
      </c>
      <c r="B394" s="2">
        <v>25</v>
      </c>
      <c r="C394" s="27">
        <v>1.7818959372772631E-2</v>
      </c>
      <c r="D394" s="2">
        <v>24.2424242424242</v>
      </c>
      <c r="E394" s="2">
        <v>54</v>
      </c>
      <c r="F394" s="27">
        <v>4.3478260869565216E-2</v>
      </c>
      <c r="G394" s="14">
        <v>29.696969696969699</v>
      </c>
      <c r="H394" s="2">
        <v>3</v>
      </c>
      <c r="I394" s="27">
        <v>2.4549918166939444E-3</v>
      </c>
      <c r="J394" s="14">
        <v>3.6363637400000002</v>
      </c>
      <c r="K394" s="27">
        <v>-0.88</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1815</v>
      </c>
      <c r="B395" s="2">
        <v>25</v>
      </c>
      <c r="C395" s="27">
        <v>1.7818959372772631E-2</v>
      </c>
      <c r="D395" s="2">
        <v>24.2424242424242</v>
      </c>
      <c r="E395" s="2">
        <v>26</v>
      </c>
      <c r="F395" s="27">
        <v>2.0933977455716585E-2</v>
      </c>
      <c r="G395" s="14">
        <v>18.181818181818102</v>
      </c>
      <c r="H395" s="2">
        <v>3</v>
      </c>
      <c r="I395" s="27">
        <v>2.4549918166939444E-3</v>
      </c>
      <c r="J395" s="14">
        <v>3.6363637400000002</v>
      </c>
      <c r="K395" s="27">
        <v>-0.88</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1816</v>
      </c>
      <c r="B396" s="2">
        <v>0</v>
      </c>
      <c r="C396" s="27">
        <v>0</v>
      </c>
      <c r="D396" s="2">
        <v>80</v>
      </c>
      <c r="E396" s="2">
        <v>0</v>
      </c>
      <c r="F396" s="27">
        <v>0</v>
      </c>
      <c r="G396" s="14">
        <v>16.969696969696901</v>
      </c>
      <c r="H396" s="2">
        <v>0</v>
      </c>
      <c r="I396" s="27">
        <v>0</v>
      </c>
      <c r="J396" s="14">
        <v>18.787877999999999</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1817</v>
      </c>
      <c r="B397" s="2">
        <v>25</v>
      </c>
      <c r="C397" s="27">
        <v>1.7818959372772631E-2</v>
      </c>
      <c r="D397" s="2">
        <v>24.2424242424242</v>
      </c>
      <c r="E397" s="2">
        <v>13</v>
      </c>
      <c r="F397" s="27">
        <v>1.0466988727858293E-2</v>
      </c>
      <c r="G397" s="14">
        <v>16.969696969696901</v>
      </c>
      <c r="H397" s="2">
        <v>3</v>
      </c>
      <c r="I397" s="27">
        <v>2.4549918166939444E-3</v>
      </c>
      <c r="J397" s="14">
        <v>3.6363637400000002</v>
      </c>
      <c r="K397" s="27">
        <v>-0.88</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1818</v>
      </c>
      <c r="B398" s="2">
        <v>0</v>
      </c>
      <c r="C398" s="27">
        <v>0</v>
      </c>
      <c r="D398" s="2">
        <v>80</v>
      </c>
      <c r="E398" s="2">
        <v>13</v>
      </c>
      <c r="F398" s="27">
        <v>1.0466988727858293E-2</v>
      </c>
      <c r="G398" s="14">
        <v>8.4848484848484809</v>
      </c>
      <c r="H398" s="2">
        <v>0</v>
      </c>
      <c r="I398" s="27">
        <v>0</v>
      </c>
      <c r="J398" s="14">
        <v>18.787877999999999</v>
      </c>
      <c r="K398" s="27"/>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1819</v>
      </c>
      <c r="B399" s="2">
        <v>0</v>
      </c>
      <c r="C399" s="27">
        <v>0</v>
      </c>
      <c r="D399" s="2">
        <v>80</v>
      </c>
      <c r="E399" s="2">
        <v>28</v>
      </c>
      <c r="F399" s="27">
        <v>2.2544283413848631E-2</v>
      </c>
      <c r="G399" s="14">
        <v>26.6666666666666</v>
      </c>
      <c r="H399" s="2">
        <v>0</v>
      </c>
      <c r="I399" s="27">
        <v>0</v>
      </c>
      <c r="J399" s="14">
        <v>18.787877999999999</v>
      </c>
      <c r="K399" s="27"/>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1762</v>
      </c>
      <c r="B400" s="2">
        <v>125</v>
      </c>
      <c r="C400" s="27">
        <v>8.9094796863863152E-2</v>
      </c>
      <c r="D400" s="2">
        <v>58.787878787878803</v>
      </c>
      <c r="E400" s="2">
        <v>52</v>
      </c>
      <c r="F400" s="27">
        <v>4.1867954911433171E-2</v>
      </c>
      <c r="G400" s="14">
        <v>32.121212121212103</v>
      </c>
      <c r="H400" s="2">
        <v>10</v>
      </c>
      <c r="I400" s="27">
        <v>8.1833060556464818E-3</v>
      </c>
      <c r="J400" s="14">
        <v>9.6969700000000003</v>
      </c>
      <c r="K400" s="27">
        <v>-0.92</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1763</v>
      </c>
      <c r="B401" s="2">
        <v>29</v>
      </c>
      <c r="C401" s="27">
        <v>2.0669992872416252E-2</v>
      </c>
      <c r="D401" s="2">
        <v>26.6666666666666</v>
      </c>
      <c r="E401" s="2">
        <v>26</v>
      </c>
      <c r="F401" s="27">
        <v>2.0933977455716585E-2</v>
      </c>
      <c r="G401" s="14">
        <v>25.4545454545454</v>
      </c>
      <c r="H401" s="2">
        <v>0</v>
      </c>
      <c r="I401" s="27">
        <v>0</v>
      </c>
      <c r="J401" s="14">
        <v>18.787877999999999</v>
      </c>
      <c r="K401" s="27">
        <v>-1</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1820</v>
      </c>
      <c r="B402" s="2">
        <v>0</v>
      </c>
      <c r="C402" s="27">
        <v>0</v>
      </c>
      <c r="D402" s="2">
        <v>80</v>
      </c>
      <c r="E402" s="2">
        <v>26</v>
      </c>
      <c r="F402" s="27">
        <v>2.0933977455716585E-2</v>
      </c>
      <c r="G402" s="14">
        <v>25.4545454545454</v>
      </c>
      <c r="H402" s="2">
        <v>0</v>
      </c>
      <c r="I402" s="27">
        <v>0</v>
      </c>
      <c r="J402" s="14">
        <v>18.787877999999999</v>
      </c>
      <c r="K402" s="27"/>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1821</v>
      </c>
      <c r="B403" s="2">
        <v>0</v>
      </c>
      <c r="C403" s="27">
        <v>0</v>
      </c>
      <c r="D403" s="2">
        <v>80</v>
      </c>
      <c r="E403" s="2">
        <v>26</v>
      </c>
      <c r="F403" s="27">
        <v>2.0933977455716585E-2</v>
      </c>
      <c r="G403" s="14">
        <v>25.4545454545454</v>
      </c>
      <c r="H403" s="2">
        <v>0</v>
      </c>
      <c r="I403" s="27">
        <v>0</v>
      </c>
      <c r="J403" s="14">
        <v>18.787877999999999</v>
      </c>
      <c r="K403" s="27"/>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1822</v>
      </c>
      <c r="B404" s="2">
        <v>0</v>
      </c>
      <c r="C404" s="27">
        <v>0</v>
      </c>
      <c r="D404" s="2">
        <v>80</v>
      </c>
      <c r="E404" s="2">
        <v>0</v>
      </c>
      <c r="F404" s="27">
        <v>0</v>
      </c>
      <c r="G404" s="14">
        <v>16.969696969696901</v>
      </c>
      <c r="H404" s="2">
        <v>0</v>
      </c>
      <c r="I404" s="27">
        <v>0</v>
      </c>
      <c r="J404" s="14">
        <v>18.787877999999999</v>
      </c>
      <c r="K404" s="27"/>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1823</v>
      </c>
      <c r="B405" s="2">
        <v>0</v>
      </c>
      <c r="C405" s="27">
        <v>0</v>
      </c>
      <c r="D405" s="2">
        <v>80</v>
      </c>
      <c r="E405" s="2">
        <v>0</v>
      </c>
      <c r="F405" s="27">
        <v>0</v>
      </c>
      <c r="G405" s="14">
        <v>16.969696969696901</v>
      </c>
      <c r="H405" s="2">
        <v>0</v>
      </c>
      <c r="I405" s="27">
        <v>0</v>
      </c>
      <c r="J405" s="14">
        <v>18.787877999999999</v>
      </c>
      <c r="K405" s="27"/>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1824</v>
      </c>
      <c r="B406" s="2">
        <v>29</v>
      </c>
      <c r="C406" s="27">
        <v>2.0669992872416252E-2</v>
      </c>
      <c r="D406" s="2">
        <v>26.6666666666666</v>
      </c>
      <c r="E406" s="2">
        <v>0</v>
      </c>
      <c r="F406" s="27">
        <v>0</v>
      </c>
      <c r="G406" s="14">
        <v>16.969696969696901</v>
      </c>
      <c r="H406" s="2">
        <v>0</v>
      </c>
      <c r="I406" s="27">
        <v>0</v>
      </c>
      <c r="J406" s="14">
        <v>18.787877999999999</v>
      </c>
      <c r="K406">
        <v>-1</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1764</v>
      </c>
      <c r="B407" s="2">
        <v>96</v>
      </c>
      <c r="C407" s="27">
        <v>6.8424803991446903E-2</v>
      </c>
      <c r="D407" s="2">
        <v>52.727272727272698</v>
      </c>
      <c r="E407" s="2">
        <v>26</v>
      </c>
      <c r="F407" s="27">
        <v>2.0933977455716585E-2</v>
      </c>
      <c r="G407" s="14">
        <v>20</v>
      </c>
      <c r="H407" s="2">
        <v>10</v>
      </c>
      <c r="I407" s="27">
        <v>8.1833060556464818E-3</v>
      </c>
      <c r="J407" s="14">
        <v>9.6969700000000003</v>
      </c>
      <c r="K407" s="27">
        <v>-0.89583333333333337</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1820</v>
      </c>
      <c r="B408" s="2">
        <v>58</v>
      </c>
      <c r="C408" s="27">
        <v>4.1339985744832504E-2</v>
      </c>
      <c r="D408" s="2">
        <v>44.848484848484802</v>
      </c>
      <c r="E408" s="2">
        <v>19</v>
      </c>
      <c r="F408" s="27">
        <v>1.5297906602254429E-2</v>
      </c>
      <c r="G408" s="14">
        <v>19.393939393939299</v>
      </c>
      <c r="H408" s="2">
        <v>10</v>
      </c>
      <c r="I408" s="27">
        <v>8.1833060556464818E-3</v>
      </c>
      <c r="J408" s="14">
        <v>9.6969700000000003</v>
      </c>
      <c r="K408" s="27">
        <v>-0.82758620689655171</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1821</v>
      </c>
      <c r="B409" s="2">
        <v>0</v>
      </c>
      <c r="C409" s="27">
        <v>0</v>
      </c>
      <c r="D409" s="2">
        <v>80</v>
      </c>
      <c r="E409" s="2">
        <v>19</v>
      </c>
      <c r="F409" s="27">
        <v>1.5297906602254429E-2</v>
      </c>
      <c r="G409" s="14">
        <v>19.393939393939299</v>
      </c>
      <c r="H409" s="2">
        <v>0</v>
      </c>
      <c r="I409" s="27">
        <v>0</v>
      </c>
      <c r="J409" s="14">
        <v>18.787877999999999</v>
      </c>
      <c r="K409" s="27"/>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1822</v>
      </c>
      <c r="B410" s="2">
        <v>10</v>
      </c>
      <c r="C410" s="27">
        <v>7.1275837491090524E-3</v>
      </c>
      <c r="D410" s="2">
        <v>9.6969696969696901</v>
      </c>
      <c r="E410" s="2">
        <v>0</v>
      </c>
      <c r="F410" s="27">
        <v>0</v>
      </c>
      <c r="G410" s="14">
        <v>16.969696969696901</v>
      </c>
      <c r="H410" s="2">
        <v>10</v>
      </c>
      <c r="I410" s="27">
        <v>8.1833060556464818E-3</v>
      </c>
      <c r="J410" s="14">
        <v>9.6969700000000003</v>
      </c>
      <c r="K410" s="27">
        <v>0</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1823</v>
      </c>
      <c r="B411" s="2">
        <v>48</v>
      </c>
      <c r="C411" s="27">
        <v>3.4212401995723452E-2</v>
      </c>
      <c r="D411" s="2">
        <v>43.636363636363598</v>
      </c>
      <c r="E411" s="2">
        <v>0</v>
      </c>
      <c r="F411" s="27">
        <v>0</v>
      </c>
      <c r="G411" s="14">
        <v>16.969696969696901</v>
      </c>
      <c r="H411" s="2">
        <v>0</v>
      </c>
      <c r="I411" s="27">
        <v>0</v>
      </c>
      <c r="J411" s="14">
        <v>18.787877999999999</v>
      </c>
      <c r="K411" s="27">
        <v>-1</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1824</v>
      </c>
      <c r="B412" s="2">
        <v>38</v>
      </c>
      <c r="C412" s="27">
        <v>2.7084818246614399E-2</v>
      </c>
      <c r="D412" s="2">
        <v>29.696969696969699</v>
      </c>
      <c r="E412" s="2">
        <v>7</v>
      </c>
      <c r="F412" s="27">
        <v>5.6360708534621577E-3</v>
      </c>
      <c r="G412" s="14">
        <v>6.6666666666666599</v>
      </c>
      <c r="H412" s="2">
        <v>0</v>
      </c>
      <c r="I412" s="27">
        <v>0</v>
      </c>
      <c r="J412" s="14">
        <v>18.787877999999999</v>
      </c>
      <c r="K412" s="27">
        <v>-1</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1813</v>
      </c>
      <c r="B413" s="2">
        <v>1253</v>
      </c>
      <c r="C413" s="27">
        <v>0.89308624376336421</v>
      </c>
      <c r="D413" s="2">
        <v>127.272727272727</v>
      </c>
      <c r="E413" s="2">
        <v>1136</v>
      </c>
      <c r="F413" s="27">
        <v>0.91465378421900156</v>
      </c>
      <c r="G413" s="14">
        <v>136.363636363636</v>
      </c>
      <c r="H413" s="2">
        <v>1209</v>
      </c>
      <c r="I413" s="27">
        <v>0.98936170212765961</v>
      </c>
      <c r="J413" s="14">
        <v>178.18182400000001</v>
      </c>
      <c r="K413" s="27">
        <v>-3.5115722266560255E-2</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1761</v>
      </c>
      <c r="B414" s="2">
        <v>793</v>
      </c>
      <c r="C414" s="27">
        <v>0.56521739130434778</v>
      </c>
      <c r="D414" s="2">
        <v>115.757575757575</v>
      </c>
      <c r="E414" s="2">
        <v>811</v>
      </c>
      <c r="F414" s="27">
        <v>0.6529790660225443</v>
      </c>
      <c r="G414" s="14">
        <v>119.39393939393899</v>
      </c>
      <c r="H414" s="2">
        <v>807</v>
      </c>
      <c r="I414" s="27">
        <v>0.66039279869067102</v>
      </c>
      <c r="J414" s="14">
        <v>150.30302399999999</v>
      </c>
      <c r="K414" s="27">
        <v>1.7654476670870115E-2</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1815</v>
      </c>
      <c r="B415" s="2">
        <v>531</v>
      </c>
      <c r="C415" s="27">
        <v>0.37847469707769066</v>
      </c>
      <c r="D415" s="2">
        <v>104.24242424242399</v>
      </c>
      <c r="E415" s="2">
        <v>497</v>
      </c>
      <c r="F415" s="27">
        <v>0.40016103059581321</v>
      </c>
      <c r="G415" s="14">
        <v>111.515151515151</v>
      </c>
      <c r="H415" s="2">
        <v>464</v>
      </c>
      <c r="I415" s="27">
        <v>0.37970540098199673</v>
      </c>
      <c r="J415" s="14">
        <v>116.36364</v>
      </c>
      <c r="K415" s="27">
        <v>-0.12617702448210924</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1816</v>
      </c>
      <c r="B416" s="2">
        <v>61</v>
      </c>
      <c r="C416" s="27">
        <v>4.3478260869565216E-2</v>
      </c>
      <c r="D416" s="2">
        <v>41.212121212121197</v>
      </c>
      <c r="E416" s="2">
        <v>16</v>
      </c>
      <c r="F416" s="27">
        <v>1.2882447665056361E-2</v>
      </c>
      <c r="G416" s="14">
        <v>16.363636363636299</v>
      </c>
      <c r="H416" s="2">
        <v>17</v>
      </c>
      <c r="I416" s="27">
        <v>1.3911620294599018E-2</v>
      </c>
      <c r="J416" s="14">
        <v>17.575758</v>
      </c>
      <c r="K416" s="27">
        <v>-0.72131147540983609</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1817</v>
      </c>
      <c r="B417" s="2">
        <v>87</v>
      </c>
      <c r="C417" s="27">
        <v>6.2009978617248752E-2</v>
      </c>
      <c r="D417" s="2">
        <v>40</v>
      </c>
      <c r="E417" s="2">
        <v>148</v>
      </c>
      <c r="F417" s="27">
        <v>0.11916264090177134</v>
      </c>
      <c r="G417" s="14">
        <v>58.181818181818201</v>
      </c>
      <c r="H417" s="2">
        <v>46</v>
      </c>
      <c r="I417" s="27">
        <v>3.7643207855973811E-2</v>
      </c>
      <c r="J417" s="14">
        <v>36.363636</v>
      </c>
      <c r="K417" s="27">
        <v>-0.47126436781609193</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1818</v>
      </c>
      <c r="B418" s="2">
        <v>383</v>
      </c>
      <c r="C418" s="27">
        <v>0.2729864575908767</v>
      </c>
      <c r="D418" s="2">
        <v>87.272727272727195</v>
      </c>
      <c r="E418" s="2">
        <v>333</v>
      </c>
      <c r="F418" s="27">
        <v>0.26811594202898553</v>
      </c>
      <c r="G418" s="14">
        <v>83.636363636363598</v>
      </c>
      <c r="H418" s="2">
        <v>401</v>
      </c>
      <c r="I418" s="27">
        <v>0.3281505728314239</v>
      </c>
      <c r="J418" s="14">
        <v>104.848488</v>
      </c>
      <c r="K418" s="27">
        <v>4.6997389033942558E-2</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1819</v>
      </c>
      <c r="B419" s="2">
        <v>262</v>
      </c>
      <c r="C419" s="27">
        <v>0.18674269422665715</v>
      </c>
      <c r="D419" s="2">
        <v>72.121212121212096</v>
      </c>
      <c r="E419" s="2">
        <v>314</v>
      </c>
      <c r="F419" s="27">
        <v>0.25281803542673109</v>
      </c>
      <c r="G419" s="14">
        <v>73.939393939393895</v>
      </c>
      <c r="H419" s="2">
        <v>343</v>
      </c>
      <c r="I419" s="27">
        <v>0.28068739770867429</v>
      </c>
      <c r="J419" s="14">
        <v>96.363640000000004</v>
      </c>
      <c r="K419" s="27">
        <v>0.30916030534351147</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1762</v>
      </c>
      <c r="B420" s="2">
        <v>460</v>
      </c>
      <c r="C420" s="27">
        <v>0.32786885245901637</v>
      </c>
      <c r="D420" s="2">
        <v>75.151515151515099</v>
      </c>
      <c r="E420" s="2">
        <v>325</v>
      </c>
      <c r="F420" s="27">
        <v>0.26167471819645732</v>
      </c>
      <c r="G420" s="14">
        <v>78.181818181818201</v>
      </c>
      <c r="H420" s="2">
        <v>402</v>
      </c>
      <c r="I420" s="27">
        <v>0.32896890343698854</v>
      </c>
      <c r="J420" s="14">
        <v>93.939390000000003</v>
      </c>
      <c r="K420" s="27">
        <v>-0.12608695652173912</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1763</v>
      </c>
      <c r="B421" s="2">
        <v>69</v>
      </c>
      <c r="C421" s="27">
        <v>4.9180327868852458E-2</v>
      </c>
      <c r="D421" s="2">
        <v>39.393939393939398</v>
      </c>
      <c r="E421" s="2">
        <v>112</v>
      </c>
      <c r="F421" s="27">
        <v>9.0177133655394523E-2</v>
      </c>
      <c r="G421" s="14">
        <v>58.181818181818201</v>
      </c>
      <c r="H421" s="2">
        <v>91</v>
      </c>
      <c r="I421" s="27">
        <v>7.4468085106382975E-2</v>
      </c>
      <c r="J421" s="14">
        <v>52.727271999999999</v>
      </c>
      <c r="K421" s="27">
        <v>0.3188405797101449</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1820</v>
      </c>
      <c r="B422" s="2">
        <v>15</v>
      </c>
      <c r="C422" s="27">
        <v>1.0691375623663579E-2</v>
      </c>
      <c r="D422" s="2">
        <v>16.363636363636299</v>
      </c>
      <c r="E422" s="2">
        <v>45</v>
      </c>
      <c r="F422" s="27">
        <v>3.6231884057971016E-2</v>
      </c>
      <c r="G422" s="14">
        <v>33.3333333333333</v>
      </c>
      <c r="H422" s="2">
        <v>18</v>
      </c>
      <c r="I422" s="27">
        <v>1.4729950900163666E-2</v>
      </c>
      <c r="J422" s="14">
        <v>13.333333</v>
      </c>
      <c r="K422" s="27">
        <v>0.2</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1821</v>
      </c>
      <c r="B423" s="2">
        <v>0</v>
      </c>
      <c r="C423" s="27">
        <v>0</v>
      </c>
      <c r="D423" s="2">
        <v>80</v>
      </c>
      <c r="E423" s="2">
        <v>0</v>
      </c>
      <c r="F423" s="27">
        <v>0</v>
      </c>
      <c r="G423" s="14">
        <v>16.969696969696901</v>
      </c>
      <c r="H423" s="2">
        <v>0</v>
      </c>
      <c r="I423" s="27">
        <v>0</v>
      </c>
      <c r="J423" s="14">
        <v>18.787877999999999</v>
      </c>
      <c r="K423" s="27"/>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1822</v>
      </c>
      <c r="B424" s="2">
        <v>0</v>
      </c>
      <c r="C424" s="27">
        <v>0</v>
      </c>
      <c r="D424" s="2">
        <v>80</v>
      </c>
      <c r="E424" s="2">
        <v>0</v>
      </c>
      <c r="F424" s="27">
        <v>0</v>
      </c>
      <c r="G424" s="14">
        <v>16.969696969696901</v>
      </c>
      <c r="H424" s="2">
        <v>0</v>
      </c>
      <c r="I424" s="27">
        <v>0</v>
      </c>
      <c r="J424" s="14">
        <v>18.787877999999999</v>
      </c>
      <c r="K424" s="27"/>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1823</v>
      </c>
      <c r="B425" s="2">
        <v>15</v>
      </c>
      <c r="C425" s="27">
        <v>1.0691375623663579E-2</v>
      </c>
      <c r="D425" s="2">
        <v>16.363636363636299</v>
      </c>
      <c r="E425" s="2">
        <v>45</v>
      </c>
      <c r="F425" s="27">
        <v>3.6231884057971016E-2</v>
      </c>
      <c r="G425" s="14">
        <v>33.3333333333333</v>
      </c>
      <c r="H425" s="2">
        <v>18</v>
      </c>
      <c r="I425" s="27">
        <v>1.4729950900163666E-2</v>
      </c>
      <c r="J425" s="14">
        <v>13.333333</v>
      </c>
      <c r="K425" s="27">
        <v>0.2</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1824</v>
      </c>
      <c r="B426" s="2">
        <v>54</v>
      </c>
      <c r="C426" s="27">
        <v>3.8488952245188883E-2</v>
      </c>
      <c r="D426" s="2">
        <v>35.757575757575701</v>
      </c>
      <c r="E426" s="2">
        <v>67</v>
      </c>
      <c r="F426" s="27">
        <v>5.3945249597423507E-2</v>
      </c>
      <c r="G426" s="14">
        <v>41.818181818181799</v>
      </c>
      <c r="H426" s="2">
        <v>73</v>
      </c>
      <c r="I426" s="27">
        <v>5.9738134206219311E-2</v>
      </c>
      <c r="J426" s="14">
        <v>50.303031900000001</v>
      </c>
      <c r="K426" s="27">
        <v>0.35185185185185186</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1764</v>
      </c>
      <c r="B427" s="2">
        <v>391</v>
      </c>
      <c r="C427" s="27">
        <v>0.27868852459016391</v>
      </c>
      <c r="D427" s="2">
        <v>70.909090909090907</v>
      </c>
      <c r="E427" s="2">
        <v>213</v>
      </c>
      <c r="F427" s="27">
        <v>0.17149758454106281</v>
      </c>
      <c r="G427" s="14">
        <v>62.424242424242401</v>
      </c>
      <c r="H427" s="2">
        <v>311</v>
      </c>
      <c r="I427" s="27">
        <v>0.25450081833060556</v>
      </c>
      <c r="J427" s="14">
        <v>76.363640000000004</v>
      </c>
      <c r="K427" s="27">
        <v>-0.20460358056265984</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1820</v>
      </c>
      <c r="B428" s="2">
        <v>260</v>
      </c>
      <c r="C428" s="27">
        <v>0.18531717747683535</v>
      </c>
      <c r="D428" s="2">
        <v>55.151515151515099</v>
      </c>
      <c r="E428" s="2">
        <v>174</v>
      </c>
      <c r="F428" s="27">
        <v>0.14009661835748793</v>
      </c>
      <c r="G428" s="14">
        <v>56.969696969696898</v>
      </c>
      <c r="H428" s="2">
        <v>155</v>
      </c>
      <c r="I428" s="27">
        <v>0.12684124386252046</v>
      </c>
      <c r="J428" s="14">
        <v>67.272729999999996</v>
      </c>
      <c r="K428" s="27">
        <v>-0.40384615384615385</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1821</v>
      </c>
      <c r="B429" s="2">
        <v>9</v>
      </c>
      <c r="C429" s="27">
        <v>6.4148253741981472E-3</v>
      </c>
      <c r="D429" s="2">
        <v>8.4848484848484809</v>
      </c>
      <c r="E429" s="2">
        <v>0</v>
      </c>
      <c r="F429" s="27">
        <v>0</v>
      </c>
      <c r="G429" s="14">
        <v>16.969696969696901</v>
      </c>
      <c r="H429" s="2">
        <v>19</v>
      </c>
      <c r="I429" s="27">
        <v>1.5548281505728314E-2</v>
      </c>
      <c r="J429" s="14">
        <v>27.878788</v>
      </c>
      <c r="K429" s="27">
        <v>1.1111111111111112</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1822</v>
      </c>
      <c r="B430" s="2">
        <v>19</v>
      </c>
      <c r="C430" s="27">
        <v>1.35424091233072E-2</v>
      </c>
      <c r="D430" s="2">
        <v>12.1212121212121</v>
      </c>
      <c r="E430" s="2">
        <v>25</v>
      </c>
      <c r="F430" s="27">
        <v>2.0128824476650563E-2</v>
      </c>
      <c r="G430" s="14">
        <v>23.636363636363601</v>
      </c>
      <c r="H430" s="2">
        <v>56</v>
      </c>
      <c r="I430" s="27">
        <v>4.5826513911620292E-2</v>
      </c>
      <c r="J430" s="14">
        <v>38.181820000000002</v>
      </c>
      <c r="K430" s="27">
        <v>1.9473684210526316</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1823</v>
      </c>
      <c r="B431" s="2">
        <v>232</v>
      </c>
      <c r="C431" s="27">
        <v>0.16535994297933002</v>
      </c>
      <c r="D431" s="2">
        <v>53.3333333333333</v>
      </c>
      <c r="E431" s="2">
        <v>149</v>
      </c>
      <c r="F431" s="27">
        <v>0.11996779388083736</v>
      </c>
      <c r="G431" s="14">
        <v>56.969696969696898</v>
      </c>
      <c r="H431" s="2">
        <v>80</v>
      </c>
      <c r="I431" s="27">
        <v>6.5466448445171854E-2</v>
      </c>
      <c r="J431" s="14">
        <v>45.4545441</v>
      </c>
      <c r="K431" s="27">
        <v>-0.65517241379310343</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1824</v>
      </c>
      <c r="B432" s="2">
        <v>131</v>
      </c>
      <c r="C432" s="27">
        <v>9.3371347113328576E-2</v>
      </c>
      <c r="D432" s="2">
        <v>44.848484848484802</v>
      </c>
      <c r="E432" s="2">
        <v>39</v>
      </c>
      <c r="F432" s="27">
        <v>3.140096618357488E-2</v>
      </c>
      <c r="G432" s="14">
        <v>24.848484848484802</v>
      </c>
      <c r="H432" s="2">
        <v>156</v>
      </c>
      <c r="I432" s="27">
        <v>0.1276595744680851</v>
      </c>
      <c r="J432" s="14">
        <v>55.151516000000001</v>
      </c>
      <c r="K432" s="27">
        <v>0.19083969465648856</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1827</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1699</v>
      </c>
      <c r="C435" s="211"/>
      <c r="D435" s="211" t="s">
        <v>1700</v>
      </c>
      <c r="E435" s="211" t="s">
        <v>1699</v>
      </c>
      <c r="F435" s="211"/>
      <c r="G435" s="211" t="s">
        <v>1700</v>
      </c>
      <c r="H435" s="211" t="s">
        <v>1699</v>
      </c>
      <c r="I435" s="211"/>
      <c r="J435" s="211" t="s">
        <v>1700</v>
      </c>
      <c r="K435" t="s">
        <v>170</v>
      </c>
      <c r="L435" s="211" t="s">
        <v>1699</v>
      </c>
      <c r="M435" s="211"/>
      <c r="N435" s="211" t="s">
        <v>1700</v>
      </c>
      <c r="O435" s="211" t="s">
        <v>1699</v>
      </c>
      <c r="P435" s="211"/>
      <c r="Q435" s="211" t="s">
        <v>1700</v>
      </c>
      <c r="R435" s="211" t="s">
        <v>1699</v>
      </c>
      <c r="S435" s="211"/>
      <c r="T435" s="211" t="s">
        <v>1700</v>
      </c>
      <c r="U435" t="s">
        <v>170</v>
      </c>
      <c r="V435" s="211" t="s">
        <v>1699</v>
      </c>
      <c r="W435" s="211"/>
      <c r="X435" s="211" t="s">
        <v>1700</v>
      </c>
      <c r="Y435" s="211" t="s">
        <v>1699</v>
      </c>
      <c r="Z435" s="211"/>
      <c r="AA435" s="211" t="s">
        <v>1700</v>
      </c>
      <c r="AB435" s="211" t="s">
        <v>1699</v>
      </c>
      <c r="AC435" s="211"/>
      <c r="AD435" s="211" t="s">
        <v>1700</v>
      </c>
      <c r="AE435" t="s">
        <v>170</v>
      </c>
    </row>
    <row r="436" spans="1:31" x14ac:dyDescent="0.3">
      <c r="A436" t="s">
        <v>172</v>
      </c>
      <c r="B436" s="2">
        <v>63</v>
      </c>
      <c r="C436" s="27" t="s">
        <v>170</v>
      </c>
      <c r="D436" s="2">
        <v>27.878787878787801</v>
      </c>
      <c r="E436" s="2">
        <v>71</v>
      </c>
      <c r="F436" s="27" t="s">
        <v>170</v>
      </c>
      <c r="G436" s="14">
        <v>25.4545454545454</v>
      </c>
      <c r="H436" s="2">
        <v>81</v>
      </c>
      <c r="I436" s="27" t="s">
        <v>170</v>
      </c>
      <c r="J436" s="14">
        <v>40.606059999999999</v>
      </c>
      <c r="K436" s="27">
        <v>0.2857142857142857</v>
      </c>
      <c r="L436" s="2">
        <v>1578</v>
      </c>
      <c r="M436" s="27" t="s">
        <v>170</v>
      </c>
      <c r="N436" s="2">
        <v>166.06060606060601</v>
      </c>
      <c r="O436" s="2">
        <v>982</v>
      </c>
      <c r="P436" s="27" t="s">
        <v>170</v>
      </c>
      <c r="Q436" s="14">
        <v>93.3333333333333</v>
      </c>
      <c r="R436" s="2">
        <v>1065</v>
      </c>
      <c r="S436" s="27" t="s">
        <v>170</v>
      </c>
      <c r="T436" s="14">
        <v>122.42424</v>
      </c>
      <c r="U436" s="27">
        <v>-0.32509505703422054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1797</v>
      </c>
      <c r="B437" s="2">
        <v>6</v>
      </c>
      <c r="C437" s="27">
        <v>9.5238095238095233E-2</v>
      </c>
      <c r="D437" s="2">
        <v>6.6666666666666599</v>
      </c>
      <c r="E437" s="2">
        <v>9</v>
      </c>
      <c r="F437" s="27">
        <v>0.12676056338028169</v>
      </c>
      <c r="G437" s="14">
        <v>9.0909090909090899</v>
      </c>
      <c r="H437" s="2">
        <v>0</v>
      </c>
      <c r="I437" s="27">
        <v>0</v>
      </c>
      <c r="J437" s="14">
        <v>18.787877999999999</v>
      </c>
      <c r="K437" s="27">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1761</v>
      </c>
      <c r="B438" s="2">
        <v>0</v>
      </c>
      <c r="C438" s="27">
        <v>0</v>
      </c>
      <c r="D438" s="2">
        <v>80</v>
      </c>
      <c r="E438" s="2">
        <v>0</v>
      </c>
      <c r="F438" s="27">
        <v>0</v>
      </c>
      <c r="G438" s="14">
        <v>16.969696969696901</v>
      </c>
      <c r="H438" s="2">
        <v>0</v>
      </c>
      <c r="I438" s="27">
        <v>0</v>
      </c>
      <c r="J438" s="14">
        <v>18.787877999999999</v>
      </c>
      <c r="K438" s="27"/>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1815</v>
      </c>
      <c r="B439" s="2">
        <v>0</v>
      </c>
      <c r="C439" s="27">
        <v>0</v>
      </c>
      <c r="D439" s="2">
        <v>80</v>
      </c>
      <c r="E439" s="2">
        <v>0</v>
      </c>
      <c r="F439" s="27">
        <v>0</v>
      </c>
      <c r="G439" s="14">
        <v>16.969696969696901</v>
      </c>
      <c r="H439" s="2">
        <v>0</v>
      </c>
      <c r="I439" s="27">
        <v>0</v>
      </c>
      <c r="J439" s="14">
        <v>18.787877999999999</v>
      </c>
      <c r="K439" s="27"/>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1816</v>
      </c>
      <c r="B440" s="2">
        <v>0</v>
      </c>
      <c r="C440" s="27">
        <v>0</v>
      </c>
      <c r="D440" s="2">
        <v>80</v>
      </c>
      <c r="E440" s="2">
        <v>0</v>
      </c>
      <c r="F440" s="27">
        <v>0</v>
      </c>
      <c r="G440" s="14">
        <v>16.969696969696901</v>
      </c>
      <c r="H440" s="2">
        <v>0</v>
      </c>
      <c r="I440" s="27">
        <v>0</v>
      </c>
      <c r="J440" s="14">
        <v>18.787877999999999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1817</v>
      </c>
      <c r="B441" s="2">
        <v>0</v>
      </c>
      <c r="C441" s="27">
        <v>0</v>
      </c>
      <c r="D441" s="2">
        <v>80</v>
      </c>
      <c r="E441" s="2">
        <v>0</v>
      </c>
      <c r="F441" s="27">
        <v>0</v>
      </c>
      <c r="G441" s="14">
        <v>16.969696969696901</v>
      </c>
      <c r="H441" s="2">
        <v>0</v>
      </c>
      <c r="I441" s="27">
        <v>0</v>
      </c>
      <c r="J441" s="14">
        <v>18.787877999999999</v>
      </c>
      <c r="K441" s="27"/>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1818</v>
      </c>
      <c r="B442" s="2">
        <v>0</v>
      </c>
      <c r="C442" s="27">
        <v>0</v>
      </c>
      <c r="D442" s="2">
        <v>80</v>
      </c>
      <c r="E442" s="2">
        <v>0</v>
      </c>
      <c r="F442" s="27">
        <v>0</v>
      </c>
      <c r="G442" s="14">
        <v>16.969696969696901</v>
      </c>
      <c r="H442" s="2">
        <v>0</v>
      </c>
      <c r="I442" s="27">
        <v>0</v>
      </c>
      <c r="J442" s="14">
        <v>18.787877999999999</v>
      </c>
      <c r="K442" s="27"/>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1819</v>
      </c>
      <c r="B443" s="2">
        <v>0</v>
      </c>
      <c r="C443" s="27">
        <v>0</v>
      </c>
      <c r="D443" s="2">
        <v>80</v>
      </c>
      <c r="E443" s="2">
        <v>0</v>
      </c>
      <c r="F443" s="27">
        <v>0</v>
      </c>
      <c r="G443" s="14">
        <v>16.969696969696901</v>
      </c>
      <c r="H443" s="2">
        <v>0</v>
      </c>
      <c r="I443" s="27">
        <v>0</v>
      </c>
      <c r="J443" s="14">
        <v>18.787877999999999</v>
      </c>
      <c r="K443" s="27"/>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1762</v>
      </c>
      <c r="B444" s="2">
        <v>6</v>
      </c>
      <c r="C444" s="27">
        <v>9.5238095238095233E-2</v>
      </c>
      <c r="D444" s="2">
        <v>6.6666666666666599</v>
      </c>
      <c r="E444" s="2">
        <v>9</v>
      </c>
      <c r="F444" s="27">
        <v>0.12676056338028169</v>
      </c>
      <c r="G444" s="14">
        <v>9.0909090909090899</v>
      </c>
      <c r="H444" s="2">
        <v>0</v>
      </c>
      <c r="I444" s="27">
        <v>0</v>
      </c>
      <c r="J444" s="14">
        <v>18.787877999999999</v>
      </c>
      <c r="K444" s="27">
        <v>-1</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1763</v>
      </c>
      <c r="B445" s="2">
        <v>0</v>
      </c>
      <c r="C445" s="27">
        <v>0</v>
      </c>
      <c r="D445" s="2">
        <v>80</v>
      </c>
      <c r="E445" s="2">
        <v>0</v>
      </c>
      <c r="F445" s="27">
        <v>0</v>
      </c>
      <c r="G445" s="14">
        <v>16.969696969696901</v>
      </c>
      <c r="H445" s="2">
        <v>0</v>
      </c>
      <c r="I445" s="27">
        <v>0</v>
      </c>
      <c r="J445" s="14">
        <v>18.787877999999999</v>
      </c>
      <c r="K445" s="27"/>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1820</v>
      </c>
      <c r="B446" s="2">
        <v>0</v>
      </c>
      <c r="C446" s="27">
        <v>0</v>
      </c>
      <c r="D446" s="2">
        <v>80</v>
      </c>
      <c r="E446" s="2">
        <v>0</v>
      </c>
      <c r="F446" s="27">
        <v>0</v>
      </c>
      <c r="G446" s="14">
        <v>16.969696969696901</v>
      </c>
      <c r="H446" s="2">
        <v>0</v>
      </c>
      <c r="I446" s="27">
        <v>0</v>
      </c>
      <c r="J446" s="14">
        <v>18.787877999999999</v>
      </c>
      <c r="K446" s="197"/>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1821</v>
      </c>
      <c r="B447" s="2">
        <v>0</v>
      </c>
      <c r="C447" s="27">
        <v>0</v>
      </c>
      <c r="D447" s="2">
        <v>80</v>
      </c>
      <c r="E447" s="2">
        <v>0</v>
      </c>
      <c r="F447" s="27">
        <v>0</v>
      </c>
      <c r="G447" s="14">
        <v>16.969696969696901</v>
      </c>
      <c r="H447" s="2">
        <v>0</v>
      </c>
      <c r="I447" s="27">
        <v>0</v>
      </c>
      <c r="J447" s="14">
        <v>18.787877999999999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1822</v>
      </c>
      <c r="B448" s="2">
        <v>0</v>
      </c>
      <c r="C448" s="27">
        <v>0</v>
      </c>
      <c r="D448" s="2">
        <v>80</v>
      </c>
      <c r="E448" s="2">
        <v>0</v>
      </c>
      <c r="F448" s="27">
        <v>0</v>
      </c>
      <c r="G448" s="14">
        <v>16.969696969696901</v>
      </c>
      <c r="H448" s="2">
        <v>0</v>
      </c>
      <c r="I448" s="27">
        <v>0</v>
      </c>
      <c r="J448" s="14">
        <v>18.787877999999999</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1823</v>
      </c>
      <c r="B449" s="2">
        <v>0</v>
      </c>
      <c r="C449" s="27">
        <v>0</v>
      </c>
      <c r="D449" s="2">
        <v>80</v>
      </c>
      <c r="E449" s="2">
        <v>0</v>
      </c>
      <c r="F449" s="27">
        <v>0</v>
      </c>
      <c r="G449" s="14">
        <v>16.969696969696901</v>
      </c>
      <c r="H449" s="2">
        <v>0</v>
      </c>
      <c r="I449" s="27">
        <v>0</v>
      </c>
      <c r="J449" s="14">
        <v>18.787877999999999</v>
      </c>
      <c r="K449" s="197"/>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1824</v>
      </c>
      <c r="B450" s="2">
        <v>0</v>
      </c>
      <c r="C450" s="27">
        <v>0</v>
      </c>
      <c r="D450" s="2">
        <v>80</v>
      </c>
      <c r="E450" s="2">
        <v>0</v>
      </c>
      <c r="F450" s="27">
        <v>0</v>
      </c>
      <c r="G450" s="14">
        <v>16.969696969696901</v>
      </c>
      <c r="H450" s="2">
        <v>0</v>
      </c>
      <c r="I450" s="27">
        <v>0</v>
      </c>
      <c r="J450" s="14">
        <v>18.787877999999999</v>
      </c>
      <c r="K450" s="27"/>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1764</v>
      </c>
      <c r="B451" s="2">
        <v>6</v>
      </c>
      <c r="C451" s="27">
        <v>9.5238095238095233E-2</v>
      </c>
      <c r="D451" s="2">
        <v>6.6666666666666599</v>
      </c>
      <c r="E451" s="2">
        <v>9</v>
      </c>
      <c r="F451" s="27">
        <v>0.12676056338028169</v>
      </c>
      <c r="G451" s="14">
        <v>9.0909090909090899</v>
      </c>
      <c r="H451" s="2">
        <v>0</v>
      </c>
      <c r="I451" s="27">
        <v>0</v>
      </c>
      <c r="J451" s="14">
        <v>18.787877999999999</v>
      </c>
      <c r="K451" s="27">
        <v>-1</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1820</v>
      </c>
      <c r="B452" s="2">
        <v>6</v>
      </c>
      <c r="C452" s="27">
        <v>9.5238095238095233E-2</v>
      </c>
      <c r="D452" s="2">
        <v>6.6666666666666599</v>
      </c>
      <c r="E452" s="2">
        <v>9</v>
      </c>
      <c r="F452" s="27">
        <v>0.12676056338028169</v>
      </c>
      <c r="G452" s="14">
        <v>9.0909090909090899</v>
      </c>
      <c r="H452" s="2">
        <v>0</v>
      </c>
      <c r="I452" s="27">
        <v>0</v>
      </c>
      <c r="J452" s="14">
        <v>18.787877999999999</v>
      </c>
      <c r="K452" s="27">
        <v>-1</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1821</v>
      </c>
      <c r="B453" s="2">
        <v>0</v>
      </c>
      <c r="C453" s="27">
        <v>0</v>
      </c>
      <c r="D453" s="2">
        <v>80</v>
      </c>
      <c r="E453" s="2">
        <v>0</v>
      </c>
      <c r="F453" s="27">
        <v>0</v>
      </c>
      <c r="G453" s="14">
        <v>16.969696969696901</v>
      </c>
      <c r="H453" s="2">
        <v>0</v>
      </c>
      <c r="I453" s="27">
        <v>0</v>
      </c>
      <c r="J453" s="14">
        <v>18.787877999999999</v>
      </c>
      <c r="K453" s="27"/>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1822</v>
      </c>
      <c r="B454" s="2">
        <v>0</v>
      </c>
      <c r="C454" s="27">
        <v>0</v>
      </c>
      <c r="D454" s="2">
        <v>80</v>
      </c>
      <c r="E454" s="2">
        <v>0</v>
      </c>
      <c r="F454" s="27">
        <v>0</v>
      </c>
      <c r="G454" s="14">
        <v>16.969696969696901</v>
      </c>
      <c r="H454" s="2">
        <v>0</v>
      </c>
      <c r="I454" s="27">
        <v>0</v>
      </c>
      <c r="J454" s="14">
        <v>18.787877999999999</v>
      </c>
      <c r="K454" s="27"/>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1823</v>
      </c>
      <c r="B455" s="2">
        <v>6</v>
      </c>
      <c r="C455" s="27">
        <v>9.5238095238095233E-2</v>
      </c>
      <c r="D455" s="2">
        <v>6.6666666666666599</v>
      </c>
      <c r="E455" s="2">
        <v>9</v>
      </c>
      <c r="F455" s="27">
        <v>0.12676056338028169</v>
      </c>
      <c r="G455" s="14">
        <v>9.0909090909090899</v>
      </c>
      <c r="H455" s="2">
        <v>0</v>
      </c>
      <c r="I455" s="27">
        <v>0</v>
      </c>
      <c r="J455" s="14">
        <v>18.787877999999999</v>
      </c>
      <c r="K455" s="27">
        <v>-1</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1824</v>
      </c>
      <c r="B456" s="2">
        <v>0</v>
      </c>
      <c r="C456" s="27">
        <v>0</v>
      </c>
      <c r="D456" s="2">
        <v>80</v>
      </c>
      <c r="E456" s="2">
        <v>0</v>
      </c>
      <c r="F456" s="27">
        <v>0</v>
      </c>
      <c r="G456" s="14">
        <v>16.969696969696901</v>
      </c>
      <c r="H456" s="2">
        <v>0</v>
      </c>
      <c r="I456" s="27">
        <v>0</v>
      </c>
      <c r="J456" s="14">
        <v>18.787877999999999</v>
      </c>
      <c r="K456" s="27"/>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1813</v>
      </c>
      <c r="B457" s="2">
        <v>57</v>
      </c>
      <c r="C457" s="27">
        <v>0.90476190476190477</v>
      </c>
      <c r="D457" s="2">
        <v>27.272727272727199</v>
      </c>
      <c r="E457" s="2">
        <v>62</v>
      </c>
      <c r="F457" s="27">
        <v>0.87323943661971826</v>
      </c>
      <c r="G457" s="14">
        <v>24.2424242424242</v>
      </c>
      <c r="H457" s="2">
        <v>81</v>
      </c>
      <c r="I457" s="27">
        <v>1</v>
      </c>
      <c r="J457" s="14">
        <v>40.606059999999999</v>
      </c>
      <c r="K457" s="27">
        <v>0.42105263157894735</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1761</v>
      </c>
      <c r="B458" s="2">
        <v>31</v>
      </c>
      <c r="C458" s="27">
        <v>0.49206349206349204</v>
      </c>
      <c r="D458" s="2">
        <v>20.606060606060598</v>
      </c>
      <c r="E458" s="2">
        <v>48</v>
      </c>
      <c r="F458" s="27">
        <v>0.676056338028169</v>
      </c>
      <c r="G458" s="14">
        <v>22.424242424242401</v>
      </c>
      <c r="H458" s="2">
        <v>66</v>
      </c>
      <c r="I458" s="27">
        <v>0.81481481481481477</v>
      </c>
      <c r="J458" s="14">
        <v>32.121212</v>
      </c>
      <c r="K458" s="27">
        <v>1.1290322580645162</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1815</v>
      </c>
      <c r="B459" s="2">
        <v>31</v>
      </c>
      <c r="C459" s="27">
        <v>0.49206349206349204</v>
      </c>
      <c r="D459" s="2">
        <v>20.606060606060598</v>
      </c>
      <c r="E459" s="2">
        <v>42</v>
      </c>
      <c r="F459" s="27">
        <v>0.59154929577464788</v>
      </c>
      <c r="G459" s="14">
        <v>21.818181818181799</v>
      </c>
      <c r="H459" s="2">
        <v>28</v>
      </c>
      <c r="I459" s="27">
        <v>0.34567901234567899</v>
      </c>
      <c r="J459" s="14">
        <v>20</v>
      </c>
      <c r="K459" s="27">
        <v>-9.6774193548387094E-2</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1816</v>
      </c>
      <c r="B460" s="2">
        <v>0</v>
      </c>
      <c r="C460" s="27">
        <v>0</v>
      </c>
      <c r="D460" s="2">
        <v>80</v>
      </c>
      <c r="E460" s="2">
        <v>11</v>
      </c>
      <c r="F460" s="27">
        <v>0.15492957746478872</v>
      </c>
      <c r="G460" s="14">
        <v>9.6969696969696901</v>
      </c>
      <c r="H460" s="2">
        <v>0</v>
      </c>
      <c r="I460" s="27">
        <v>0</v>
      </c>
      <c r="J460" s="14">
        <v>18.787877999999999</v>
      </c>
      <c r="K460" s="27"/>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1817</v>
      </c>
      <c r="B461" s="2">
        <v>0</v>
      </c>
      <c r="C461" s="27">
        <v>0</v>
      </c>
      <c r="D461" s="2">
        <v>80</v>
      </c>
      <c r="E461" s="2">
        <v>7</v>
      </c>
      <c r="F461" s="27">
        <v>9.8591549295774641E-2</v>
      </c>
      <c r="G461" s="14">
        <v>6.0606060606060597</v>
      </c>
      <c r="H461" s="2">
        <v>0</v>
      </c>
      <c r="I461" s="27">
        <v>0</v>
      </c>
      <c r="J461" s="14">
        <v>18.787877999999999</v>
      </c>
      <c r="K461" s="27"/>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1818</v>
      </c>
      <c r="B462" s="2">
        <v>31</v>
      </c>
      <c r="C462" s="27">
        <v>0.49206349206349204</v>
      </c>
      <c r="D462" s="2">
        <v>20.606060606060598</v>
      </c>
      <c r="E462" s="2">
        <v>24</v>
      </c>
      <c r="F462" s="27">
        <v>0.3380281690140845</v>
      </c>
      <c r="G462" s="14">
        <v>16.969696969696901</v>
      </c>
      <c r="H462" s="2">
        <v>28</v>
      </c>
      <c r="I462" s="27">
        <v>0.34567901234567899</v>
      </c>
      <c r="J462" s="14">
        <v>20</v>
      </c>
      <c r="K462" s="27">
        <v>-9.6774193548387094E-2</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1819</v>
      </c>
      <c r="B463" s="2">
        <v>0</v>
      </c>
      <c r="C463" s="27">
        <v>0</v>
      </c>
      <c r="D463" s="2">
        <v>80</v>
      </c>
      <c r="E463" s="2">
        <v>6</v>
      </c>
      <c r="F463" s="27">
        <v>8.4507042253521125E-2</v>
      </c>
      <c r="G463" s="14">
        <v>5.4545454545454497</v>
      </c>
      <c r="H463" s="2">
        <v>38</v>
      </c>
      <c r="I463" s="27">
        <v>0.46913580246913578</v>
      </c>
      <c r="J463" s="14">
        <v>27.878788</v>
      </c>
      <c r="K463" s="27"/>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1762</v>
      </c>
      <c r="B464" s="2">
        <v>26</v>
      </c>
      <c r="C464" s="27">
        <v>0.41269841269841268</v>
      </c>
      <c r="D464" s="2">
        <v>18.7878787878787</v>
      </c>
      <c r="E464" s="2">
        <v>14</v>
      </c>
      <c r="F464" s="27">
        <v>0.19718309859154928</v>
      </c>
      <c r="G464" s="14">
        <v>9.6969696969696901</v>
      </c>
      <c r="H464" s="2">
        <v>15</v>
      </c>
      <c r="I464" s="27">
        <v>0.18518518518518517</v>
      </c>
      <c r="J464" s="14">
        <v>15.151515</v>
      </c>
      <c r="K464" s="27">
        <v>-0.42307692307692307</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1763</v>
      </c>
      <c r="B465" s="2">
        <v>17</v>
      </c>
      <c r="C465" s="27">
        <v>0.26984126984126983</v>
      </c>
      <c r="D465" s="2">
        <v>15.757575757575699</v>
      </c>
      <c r="E465" s="2">
        <v>0</v>
      </c>
      <c r="F465" s="27">
        <v>0</v>
      </c>
      <c r="G465" s="14">
        <v>16.969696969696901</v>
      </c>
      <c r="H465" s="2">
        <v>0</v>
      </c>
      <c r="I465" s="27">
        <v>0</v>
      </c>
      <c r="J465" s="14">
        <v>18.787877999999999</v>
      </c>
      <c r="K465" s="27">
        <v>-1</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1820</v>
      </c>
      <c r="B466" s="2">
        <v>17</v>
      </c>
      <c r="C466" s="27">
        <v>0.26984126984126983</v>
      </c>
      <c r="D466" s="2">
        <v>15.757575757575699</v>
      </c>
      <c r="E466" s="2">
        <v>0</v>
      </c>
      <c r="F466" s="27">
        <v>0</v>
      </c>
      <c r="G466" s="14">
        <v>16.969696969696901</v>
      </c>
      <c r="H466" s="2">
        <v>0</v>
      </c>
      <c r="I466" s="27">
        <v>0</v>
      </c>
      <c r="J466" s="14">
        <v>18.787877999999999</v>
      </c>
      <c r="K466" s="27">
        <v>-1</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1821</v>
      </c>
      <c r="B467" s="2">
        <v>0</v>
      </c>
      <c r="C467" s="27">
        <v>0</v>
      </c>
      <c r="D467" s="2">
        <v>80</v>
      </c>
      <c r="E467" s="2">
        <v>0</v>
      </c>
      <c r="F467" s="27">
        <v>0</v>
      </c>
      <c r="G467" s="14">
        <v>16.969696969696901</v>
      </c>
      <c r="H467" s="2">
        <v>0</v>
      </c>
      <c r="I467" s="27">
        <v>0</v>
      </c>
      <c r="J467" s="14">
        <v>18.787877999999999</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1822</v>
      </c>
      <c r="B468" s="2">
        <v>0</v>
      </c>
      <c r="C468" s="27">
        <v>0</v>
      </c>
      <c r="D468" s="2">
        <v>80</v>
      </c>
      <c r="E468" s="2">
        <v>0</v>
      </c>
      <c r="F468" s="27">
        <v>0</v>
      </c>
      <c r="G468" s="14">
        <v>16.969696969696901</v>
      </c>
      <c r="H468" s="2">
        <v>0</v>
      </c>
      <c r="I468" s="27">
        <v>0</v>
      </c>
      <c r="J468" s="14">
        <v>18.787877999999999</v>
      </c>
      <c r="K468" s="27"/>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1823</v>
      </c>
      <c r="B469" s="2">
        <v>17</v>
      </c>
      <c r="C469" s="27">
        <v>0.26984126984126983</v>
      </c>
      <c r="D469" s="2">
        <v>15.757575757575699</v>
      </c>
      <c r="E469" s="2">
        <v>0</v>
      </c>
      <c r="F469" s="27">
        <v>0</v>
      </c>
      <c r="G469" s="14">
        <v>16.969696969696901</v>
      </c>
      <c r="H469" s="2">
        <v>0</v>
      </c>
      <c r="I469" s="27">
        <v>0</v>
      </c>
      <c r="J469" s="14">
        <v>18.787877999999999</v>
      </c>
      <c r="K469" s="27">
        <v>-1</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1824</v>
      </c>
      <c r="B470" s="2">
        <v>0</v>
      </c>
      <c r="C470" s="27">
        <v>0</v>
      </c>
      <c r="D470" s="2">
        <v>80</v>
      </c>
      <c r="E470" s="2">
        <v>0</v>
      </c>
      <c r="F470" s="27">
        <v>0</v>
      </c>
      <c r="G470" s="14">
        <v>16.969696969696901</v>
      </c>
      <c r="H470" s="2">
        <v>0</v>
      </c>
      <c r="I470" s="27">
        <v>0</v>
      </c>
      <c r="J470" s="14">
        <v>18.787877999999999</v>
      </c>
      <c r="K470" s="27"/>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1764</v>
      </c>
      <c r="B471" s="2">
        <v>9</v>
      </c>
      <c r="C471" s="27">
        <v>0.14285714285714285</v>
      </c>
      <c r="D471" s="2">
        <v>9.0909090909090899</v>
      </c>
      <c r="E471" s="2">
        <v>14</v>
      </c>
      <c r="F471" s="27">
        <v>0.19718309859154928</v>
      </c>
      <c r="G471" s="14">
        <v>9.6969696969696901</v>
      </c>
      <c r="H471" s="2">
        <v>15</v>
      </c>
      <c r="I471" s="27">
        <v>0.18518518518518517</v>
      </c>
      <c r="J471" s="14">
        <v>15.151515</v>
      </c>
      <c r="K471" s="27">
        <v>0.66666666666666663</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1820</v>
      </c>
      <c r="B472" s="2">
        <v>9</v>
      </c>
      <c r="C472" s="27">
        <v>0.14285714285714285</v>
      </c>
      <c r="D472" s="2">
        <v>9.0909090909090899</v>
      </c>
      <c r="E472" s="2">
        <v>7</v>
      </c>
      <c r="F472" s="27">
        <v>9.8591549295774641E-2</v>
      </c>
      <c r="G472" s="14">
        <v>6.6666666666666599</v>
      </c>
      <c r="H472" s="2">
        <v>0</v>
      </c>
      <c r="I472" s="27">
        <v>0</v>
      </c>
      <c r="J472" s="14">
        <v>18.787877999999999</v>
      </c>
      <c r="K472" s="27">
        <v>-1</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1821</v>
      </c>
      <c r="B473" s="2">
        <v>0</v>
      </c>
      <c r="C473" s="27">
        <v>0</v>
      </c>
      <c r="D473" s="2">
        <v>80</v>
      </c>
      <c r="E473" s="2">
        <v>7</v>
      </c>
      <c r="F473" s="27">
        <v>9.8591549295774641E-2</v>
      </c>
      <c r="G473" s="14">
        <v>6.6666666666666599</v>
      </c>
      <c r="H473" s="2">
        <v>0</v>
      </c>
      <c r="I473" s="27">
        <v>0</v>
      </c>
      <c r="J473" s="14">
        <v>18.787877999999999</v>
      </c>
      <c r="K473" s="27"/>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1822</v>
      </c>
      <c r="B474" s="2">
        <v>0</v>
      </c>
      <c r="C474" s="27">
        <v>0</v>
      </c>
      <c r="D474" s="2">
        <v>80</v>
      </c>
      <c r="E474" s="2">
        <v>0</v>
      </c>
      <c r="F474" s="27">
        <v>0</v>
      </c>
      <c r="G474" s="14">
        <v>16.969696969696901</v>
      </c>
      <c r="H474" s="2">
        <v>0</v>
      </c>
      <c r="I474" s="27">
        <v>0</v>
      </c>
      <c r="J474" s="14">
        <v>18.787877999999999</v>
      </c>
      <c r="K474" s="27"/>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1823</v>
      </c>
      <c r="B475" s="2">
        <v>9</v>
      </c>
      <c r="C475" s="27">
        <v>0.14285714285714285</v>
      </c>
      <c r="D475" s="2">
        <v>9.0909090909090899</v>
      </c>
      <c r="E475" s="2">
        <v>0</v>
      </c>
      <c r="F475" s="27">
        <v>0</v>
      </c>
      <c r="G475" s="14">
        <v>16.969696969696901</v>
      </c>
      <c r="H475" s="2">
        <v>0</v>
      </c>
      <c r="I475" s="27">
        <v>0</v>
      </c>
      <c r="J475" s="14">
        <v>18.787877999999999</v>
      </c>
      <c r="K475" s="27">
        <v>-1</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1824</v>
      </c>
      <c r="B476" s="2">
        <v>0</v>
      </c>
      <c r="C476" s="27">
        <v>0</v>
      </c>
      <c r="D476" s="2">
        <v>80</v>
      </c>
      <c r="E476" s="2">
        <v>7</v>
      </c>
      <c r="F476" s="27">
        <v>9.8591549295774641E-2</v>
      </c>
      <c r="G476" s="14">
        <v>7.2727272727272698</v>
      </c>
      <c r="H476" s="2">
        <v>15</v>
      </c>
      <c r="I476" s="27">
        <v>0.18518518518518517</v>
      </c>
      <c r="J476" s="14">
        <v>15.151515</v>
      </c>
      <c r="K476" s="27"/>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1828</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1699</v>
      </c>
      <c r="C479" s="211"/>
      <c r="D479" s="211" t="s">
        <v>1700</v>
      </c>
      <c r="E479" s="211" t="s">
        <v>1699</v>
      </c>
      <c r="F479" s="211"/>
      <c r="G479" s="211" t="s">
        <v>1700</v>
      </c>
      <c r="H479" s="211" t="s">
        <v>1699</v>
      </c>
      <c r="I479" s="211"/>
      <c r="J479" s="211" t="s">
        <v>1700</v>
      </c>
      <c r="K479" t="s">
        <v>170</v>
      </c>
      <c r="L479" s="211" t="s">
        <v>1699</v>
      </c>
      <c r="M479" s="211"/>
      <c r="N479" s="211" t="s">
        <v>1700</v>
      </c>
      <c r="O479" s="211" t="s">
        <v>1699</v>
      </c>
      <c r="P479" s="211"/>
      <c r="Q479" s="211" t="s">
        <v>1700</v>
      </c>
      <c r="R479" s="211" t="s">
        <v>1699</v>
      </c>
      <c r="S479" s="211"/>
      <c r="T479" s="211" t="s">
        <v>1700</v>
      </c>
      <c r="U479" t="s">
        <v>170</v>
      </c>
      <c r="V479" s="211" t="s">
        <v>1699</v>
      </c>
      <c r="W479" s="211"/>
      <c r="X479" s="211" t="s">
        <v>1700</v>
      </c>
      <c r="Y479" s="211" t="s">
        <v>1699</v>
      </c>
      <c r="Z479" s="211"/>
      <c r="AA479" s="211" t="s">
        <v>1700</v>
      </c>
      <c r="AB479" s="211" t="s">
        <v>1699</v>
      </c>
      <c r="AC479" s="211"/>
      <c r="AD479" s="211" t="s">
        <v>1700</v>
      </c>
      <c r="AE479" t="s">
        <v>170</v>
      </c>
    </row>
    <row r="480" spans="1:31" x14ac:dyDescent="0.3">
      <c r="A480" t="s">
        <v>172</v>
      </c>
      <c r="B480" s="2">
        <v>2889</v>
      </c>
      <c r="C480" s="27" t="s">
        <v>170</v>
      </c>
      <c r="D480" s="2">
        <v>167.87878787878699</v>
      </c>
      <c r="E480" s="2">
        <v>3099</v>
      </c>
      <c r="F480" s="27" t="s">
        <v>170</v>
      </c>
      <c r="G480" s="14">
        <v>194.54545454545399</v>
      </c>
      <c r="H480" s="2">
        <v>3715</v>
      </c>
      <c r="I480" s="27" t="s">
        <v>170</v>
      </c>
      <c r="J480" s="14">
        <v>253.33332799999999</v>
      </c>
      <c r="K480" s="27">
        <v>0.28591208030460369</v>
      </c>
      <c r="L480" s="2">
        <v>22374</v>
      </c>
      <c r="M480" s="27" t="s">
        <v>170</v>
      </c>
      <c r="N480" s="2">
        <v>344.84848484848402</v>
      </c>
      <c r="O480" s="2">
        <v>22655</v>
      </c>
      <c r="P480" s="27" t="s">
        <v>170</v>
      </c>
      <c r="Q480" s="14">
        <v>422.42424242424198</v>
      </c>
      <c r="R480" s="2">
        <v>25808</v>
      </c>
      <c r="S480" s="27" t="s">
        <v>170</v>
      </c>
      <c r="T480" s="14">
        <v>469.09089999999998</v>
      </c>
      <c r="U480" s="27">
        <v>0.15348171985340128</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1797</v>
      </c>
      <c r="B481" s="2">
        <v>234</v>
      </c>
      <c r="C481" s="27">
        <v>8.0996884735202487E-2</v>
      </c>
      <c r="D481" s="2">
        <v>92.727272727272705</v>
      </c>
      <c r="E481" s="2">
        <v>107</v>
      </c>
      <c r="F481" s="27">
        <v>3.452726686027751E-2</v>
      </c>
      <c r="G481" s="14">
        <v>48.484848484848399</v>
      </c>
      <c r="H481" s="2">
        <v>189</v>
      </c>
      <c r="I481" s="27">
        <v>5.0874831763122477E-2</v>
      </c>
      <c r="J481" s="14">
        <v>64.848489999999998</v>
      </c>
      <c r="K481" s="27">
        <v>-0.19230769230769232</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1761</v>
      </c>
      <c r="B482" s="2">
        <v>125</v>
      </c>
      <c r="C482" s="27">
        <v>4.3267566632052612E-2</v>
      </c>
      <c r="D482" s="2">
        <v>65.454545454545396</v>
      </c>
      <c r="E482" s="2">
        <v>74</v>
      </c>
      <c r="F482" s="27">
        <v>2.3878670538883512E-2</v>
      </c>
      <c r="G482" s="14">
        <v>43.636363636363598</v>
      </c>
      <c r="H482" s="2">
        <v>146</v>
      </c>
      <c r="I482" s="27">
        <v>3.9300134589502017E-2</v>
      </c>
      <c r="J482" s="14">
        <v>65.454544100000007</v>
      </c>
      <c r="K482" s="27">
        <v>0.16800000000000001</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1815</v>
      </c>
      <c r="B483" s="2">
        <v>102</v>
      </c>
      <c r="C483" s="27">
        <v>3.5306334371754934E-2</v>
      </c>
      <c r="D483" s="2">
        <v>64.242424242424207</v>
      </c>
      <c r="E483" s="2">
        <v>69</v>
      </c>
      <c r="F483" s="27">
        <v>2.2265246853823813E-2</v>
      </c>
      <c r="G483" s="14">
        <v>43.030303030303003</v>
      </c>
      <c r="H483" s="2">
        <v>42</v>
      </c>
      <c r="I483" s="27">
        <v>1.1305518169582772E-2</v>
      </c>
      <c r="J483" s="14">
        <v>17.575758</v>
      </c>
      <c r="K483" s="27">
        <v>-0.58823529411764708</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1816</v>
      </c>
      <c r="B484" s="2">
        <v>0</v>
      </c>
      <c r="C484" s="27">
        <v>0</v>
      </c>
      <c r="D484" s="2">
        <v>80</v>
      </c>
      <c r="E484" s="2">
        <v>0</v>
      </c>
      <c r="F484" s="27">
        <v>0</v>
      </c>
      <c r="G484" s="14">
        <v>16.969696969696901</v>
      </c>
      <c r="H484" s="2">
        <v>0</v>
      </c>
      <c r="I484" s="27">
        <v>0</v>
      </c>
      <c r="J484" s="14">
        <v>18.787877999999999</v>
      </c>
      <c r="K484" s="27"/>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1817</v>
      </c>
      <c r="B485" s="2">
        <v>21</v>
      </c>
      <c r="C485" s="27">
        <v>7.2689511941848393E-3</v>
      </c>
      <c r="D485" s="2">
        <v>14.545454545454501</v>
      </c>
      <c r="E485" s="2">
        <v>5</v>
      </c>
      <c r="F485" s="27">
        <v>1.6134236850596966E-3</v>
      </c>
      <c r="G485" s="14">
        <v>4.2424242424242404</v>
      </c>
      <c r="H485" s="2">
        <v>20</v>
      </c>
      <c r="I485" s="27">
        <v>5.3835800807537013E-3</v>
      </c>
      <c r="J485" s="14">
        <v>12.121212</v>
      </c>
      <c r="K485" s="27">
        <v>-4.7619047619047616E-2</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1818</v>
      </c>
      <c r="B486" s="2">
        <v>81</v>
      </c>
      <c r="C486" s="27">
        <v>2.8037383177570093E-2</v>
      </c>
      <c r="D486" s="2">
        <v>61.818181818181799</v>
      </c>
      <c r="E486" s="2">
        <v>64</v>
      </c>
      <c r="F486" s="27">
        <v>2.0651823168764117E-2</v>
      </c>
      <c r="G486" s="14">
        <v>41.212121212121197</v>
      </c>
      <c r="H486" s="2">
        <v>22</v>
      </c>
      <c r="I486" s="27">
        <v>5.9219380888290716E-3</v>
      </c>
      <c r="J486" s="14">
        <v>15.151515</v>
      </c>
      <c r="K486" s="27">
        <v>-0.72839506172839508</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1819</v>
      </c>
      <c r="B487" s="2">
        <v>23</v>
      </c>
      <c r="C487" s="27">
        <v>7.9612322602976814E-3</v>
      </c>
      <c r="D487" s="2">
        <v>16.969696969696901</v>
      </c>
      <c r="E487" s="2">
        <v>5</v>
      </c>
      <c r="F487" s="27">
        <v>1.6134236850596966E-3</v>
      </c>
      <c r="G487" s="14">
        <v>4.8484848484848397</v>
      </c>
      <c r="H487" s="2">
        <v>104</v>
      </c>
      <c r="I487" s="27">
        <v>2.7994616419919245E-2</v>
      </c>
      <c r="J487" s="14">
        <v>61.818179999999998</v>
      </c>
      <c r="K487" s="27">
        <v>3.5217391304347827</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1762</v>
      </c>
      <c r="B488" s="2">
        <v>109</v>
      </c>
      <c r="C488" s="27">
        <v>3.7729318103149882E-2</v>
      </c>
      <c r="D488" s="2">
        <v>58.787878787878803</v>
      </c>
      <c r="E488" s="2">
        <v>33</v>
      </c>
      <c r="F488" s="27">
        <v>1.0648596321393998E-2</v>
      </c>
      <c r="G488" s="14">
        <v>15.757575757575699</v>
      </c>
      <c r="H488" s="2">
        <v>43</v>
      </c>
      <c r="I488" s="27">
        <v>1.1574697173620458E-2</v>
      </c>
      <c r="J488" s="14">
        <v>29.090910000000001</v>
      </c>
      <c r="K488" s="27">
        <v>-0.60550458715596334</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1763</v>
      </c>
      <c r="B489" s="2">
        <v>46</v>
      </c>
      <c r="C489" s="27">
        <v>1.5922464520595363E-2</v>
      </c>
      <c r="D489" s="2">
        <v>41.818181818181799</v>
      </c>
      <c r="E489" s="2">
        <v>9</v>
      </c>
      <c r="F489" s="27">
        <v>2.9041626331074541E-3</v>
      </c>
      <c r="G489" s="14">
        <v>6.6666666666666599</v>
      </c>
      <c r="H489" s="2">
        <v>14</v>
      </c>
      <c r="I489" s="27">
        <v>3.7685060565275908E-3</v>
      </c>
      <c r="J489" s="14">
        <v>12.121212</v>
      </c>
      <c r="K489" s="27">
        <v>-0.69565217391304346</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1820</v>
      </c>
      <c r="B490" s="2">
        <v>46</v>
      </c>
      <c r="C490" s="27">
        <v>1.5922464520595363E-2</v>
      </c>
      <c r="D490" s="2">
        <v>41.818181818181799</v>
      </c>
      <c r="E490" s="2">
        <v>4</v>
      </c>
      <c r="F490" s="27">
        <v>1.2907389480477573E-3</v>
      </c>
      <c r="G490" s="14">
        <v>4.2424242424242404</v>
      </c>
      <c r="H490" s="2">
        <v>11</v>
      </c>
      <c r="I490" s="27">
        <v>2.9609690444145358E-3</v>
      </c>
      <c r="J490" s="14">
        <v>10.909091</v>
      </c>
      <c r="K490" s="27">
        <v>-0.76086956521739135</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1821</v>
      </c>
      <c r="B491" s="2">
        <v>0</v>
      </c>
      <c r="C491" s="27">
        <v>0</v>
      </c>
      <c r="D491" s="2">
        <v>80</v>
      </c>
      <c r="E491" s="2">
        <v>4</v>
      </c>
      <c r="F491" s="27">
        <v>1.2907389480477573E-3</v>
      </c>
      <c r="G491" s="14">
        <v>4.2424242424242404</v>
      </c>
      <c r="H491" s="2">
        <v>0</v>
      </c>
      <c r="I491" s="27">
        <v>0</v>
      </c>
      <c r="J491" s="14">
        <v>18.787877999999999</v>
      </c>
      <c r="K491" s="27"/>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1822</v>
      </c>
      <c r="B492" s="2">
        <v>0</v>
      </c>
      <c r="C492" s="27">
        <v>0</v>
      </c>
      <c r="D492" s="2">
        <v>80</v>
      </c>
      <c r="E492" s="2">
        <v>0</v>
      </c>
      <c r="F492" s="27">
        <v>0</v>
      </c>
      <c r="G492" s="14">
        <v>16.969696969696901</v>
      </c>
      <c r="H492" s="2">
        <v>0</v>
      </c>
      <c r="I492" s="27">
        <v>0</v>
      </c>
      <c r="J492" s="14">
        <v>18.787877999999999</v>
      </c>
      <c r="K492" s="27"/>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1823</v>
      </c>
      <c r="B493" s="2">
        <v>46</v>
      </c>
      <c r="C493" s="27">
        <v>1.5922464520595363E-2</v>
      </c>
      <c r="D493" s="2">
        <v>41.818181818181799</v>
      </c>
      <c r="E493" s="2">
        <v>0</v>
      </c>
      <c r="F493" s="27">
        <v>0</v>
      </c>
      <c r="G493" s="14">
        <v>16.969696969696901</v>
      </c>
      <c r="H493" s="2">
        <v>11</v>
      </c>
      <c r="I493" s="27">
        <v>2.9609690444145358E-3</v>
      </c>
      <c r="J493" s="14">
        <v>10.909091</v>
      </c>
      <c r="K493" s="27">
        <v>-0.76086956521739135</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1824</v>
      </c>
      <c r="B494" s="2">
        <v>0</v>
      </c>
      <c r="C494" s="27">
        <v>0</v>
      </c>
      <c r="D494" s="2">
        <v>80</v>
      </c>
      <c r="E494" s="2">
        <v>5</v>
      </c>
      <c r="F494" s="27">
        <v>1.6134236850596966E-3</v>
      </c>
      <c r="G494" s="14">
        <v>5.4545454545454497</v>
      </c>
      <c r="H494" s="2">
        <v>3</v>
      </c>
      <c r="I494" s="27">
        <v>8.0753701211305523E-4</v>
      </c>
      <c r="J494" s="14">
        <v>4.8484850000000002</v>
      </c>
      <c r="K494" s="27"/>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1764</v>
      </c>
      <c r="B495" s="2">
        <v>63</v>
      </c>
      <c r="C495" s="27">
        <v>2.1806853582554516E-2</v>
      </c>
      <c r="D495" s="2">
        <v>40</v>
      </c>
      <c r="E495" s="2">
        <v>24</v>
      </c>
      <c r="F495" s="27">
        <v>7.7444336882865443E-3</v>
      </c>
      <c r="G495" s="14">
        <v>14.545454545454501</v>
      </c>
      <c r="H495" s="2">
        <v>29</v>
      </c>
      <c r="I495" s="27">
        <v>7.8061911170928672E-3</v>
      </c>
      <c r="J495" s="14">
        <v>26.060606</v>
      </c>
      <c r="K495" s="27">
        <v>-0.53968253968253965</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1820</v>
      </c>
      <c r="B496" s="2">
        <v>63</v>
      </c>
      <c r="C496" s="27">
        <v>2.1806853582554516E-2</v>
      </c>
      <c r="D496" s="2">
        <v>40</v>
      </c>
      <c r="E496" s="2">
        <v>24</v>
      </c>
      <c r="F496" s="27">
        <v>7.7444336882865443E-3</v>
      </c>
      <c r="G496" s="14">
        <v>14.545454545454501</v>
      </c>
      <c r="H496" s="2">
        <v>25</v>
      </c>
      <c r="I496" s="27">
        <v>6.7294751009421266E-3</v>
      </c>
      <c r="J496" s="14">
        <v>25.454546000000001</v>
      </c>
      <c r="K496" s="27">
        <v>-0.60317460317460314</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1821</v>
      </c>
      <c r="B497" s="2">
        <v>0</v>
      </c>
      <c r="C497" s="27">
        <v>0</v>
      </c>
      <c r="D497" s="2">
        <v>80</v>
      </c>
      <c r="E497" s="2">
        <v>0</v>
      </c>
      <c r="F497" s="27">
        <v>0</v>
      </c>
      <c r="G497" s="14">
        <v>16.969696969696901</v>
      </c>
      <c r="H497" s="2">
        <v>0</v>
      </c>
      <c r="I497" s="27">
        <v>0</v>
      </c>
      <c r="J497" s="14">
        <v>18.787877999999999</v>
      </c>
      <c r="K497" s="27"/>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1822</v>
      </c>
      <c r="B498" s="2">
        <v>0</v>
      </c>
      <c r="C498" s="27">
        <v>0</v>
      </c>
      <c r="D498" s="2">
        <v>80</v>
      </c>
      <c r="E498" s="2">
        <v>8</v>
      </c>
      <c r="F498" s="27">
        <v>2.5814778960955146E-3</v>
      </c>
      <c r="G498" s="14">
        <v>7.8787878787878798</v>
      </c>
      <c r="H498" s="2">
        <v>25</v>
      </c>
      <c r="I498" s="27">
        <v>6.7294751009421266E-3</v>
      </c>
      <c r="J498" s="14">
        <v>25.454546000000001</v>
      </c>
      <c r="K498" s="27"/>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1823</v>
      </c>
      <c r="B499" s="2">
        <v>63</v>
      </c>
      <c r="C499" s="27">
        <v>2.1806853582554516E-2</v>
      </c>
      <c r="D499" s="2">
        <v>40</v>
      </c>
      <c r="E499" s="2">
        <v>16</v>
      </c>
      <c r="F499" s="27">
        <v>5.1629557921910292E-3</v>
      </c>
      <c r="G499" s="14">
        <v>12.1212121212121</v>
      </c>
      <c r="H499" s="2">
        <v>0</v>
      </c>
      <c r="I499" s="27">
        <v>0</v>
      </c>
      <c r="J499" s="14">
        <v>18.787877999999999</v>
      </c>
      <c r="K499" s="27">
        <v>-1</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1824</v>
      </c>
      <c r="B500" s="2">
        <v>0</v>
      </c>
      <c r="C500" s="27">
        <v>0</v>
      </c>
      <c r="D500" s="2">
        <v>80</v>
      </c>
      <c r="E500" s="2">
        <v>0</v>
      </c>
      <c r="F500" s="27">
        <v>0</v>
      </c>
      <c r="G500" s="14">
        <v>16.969696969696901</v>
      </c>
      <c r="H500" s="2">
        <v>4</v>
      </c>
      <c r="I500" s="27">
        <v>1.0767160161507402E-3</v>
      </c>
      <c r="J500" s="14">
        <v>3.6363637400000002</v>
      </c>
      <c r="K500" s="27"/>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1813</v>
      </c>
      <c r="B501" s="2">
        <v>2655</v>
      </c>
      <c r="C501" s="27">
        <v>0.9190031152647975</v>
      </c>
      <c r="D501" s="2">
        <v>172.12121212121201</v>
      </c>
      <c r="E501" s="2">
        <v>2992</v>
      </c>
      <c r="F501" s="27">
        <v>0.96547273313972248</v>
      </c>
      <c r="G501" s="14">
        <v>200</v>
      </c>
      <c r="H501" s="2">
        <v>3526</v>
      </c>
      <c r="I501" s="27">
        <v>0.94912516823687754</v>
      </c>
      <c r="J501" s="14">
        <v>250.30302399999999</v>
      </c>
      <c r="K501" s="27">
        <v>0.32806026365348401</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1761</v>
      </c>
      <c r="B502" s="2">
        <v>2148</v>
      </c>
      <c r="C502" s="27">
        <v>0.74350986500519212</v>
      </c>
      <c r="D502" s="2">
        <v>153.939393939393</v>
      </c>
      <c r="E502" s="2">
        <v>2572</v>
      </c>
      <c r="F502" s="27">
        <v>0.82994514359470795</v>
      </c>
      <c r="G502" s="14">
        <v>194.54545454545399</v>
      </c>
      <c r="H502" s="2">
        <v>2802</v>
      </c>
      <c r="I502" s="27">
        <v>0.75423956931359359</v>
      </c>
      <c r="J502" s="14">
        <v>212.72728000000001</v>
      </c>
      <c r="K502" s="27">
        <v>0.30446927374301674</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1815</v>
      </c>
      <c r="B503" s="2">
        <v>1676</v>
      </c>
      <c r="C503" s="27">
        <v>0.58013153340256141</v>
      </c>
      <c r="D503" s="2">
        <v>147.87878787878699</v>
      </c>
      <c r="E503" s="2">
        <v>1669</v>
      </c>
      <c r="F503" s="27">
        <v>0.53856082607292677</v>
      </c>
      <c r="G503" s="14">
        <v>161.21212121212099</v>
      </c>
      <c r="H503" s="2">
        <v>1555</v>
      </c>
      <c r="I503" s="27">
        <v>0.41857335127860029</v>
      </c>
      <c r="J503" s="14">
        <v>189.090912</v>
      </c>
      <c r="K503" s="27">
        <v>-7.2195704057279236E-2</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1816</v>
      </c>
      <c r="B504" s="2">
        <v>245</v>
      </c>
      <c r="C504" s="27">
        <v>8.4804430598823116E-2</v>
      </c>
      <c r="D504" s="2">
        <v>50.909090909090899</v>
      </c>
      <c r="E504" s="2">
        <v>124</v>
      </c>
      <c r="F504" s="27">
        <v>4.0012907389480476E-2</v>
      </c>
      <c r="G504" s="14">
        <v>42.424242424242401</v>
      </c>
      <c r="H504" s="2">
        <v>216</v>
      </c>
      <c r="I504" s="27">
        <v>5.8142664872139975E-2</v>
      </c>
      <c r="J504" s="14">
        <v>66.666664100000006</v>
      </c>
      <c r="K504" s="27">
        <v>-0.11836734693877551</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1817</v>
      </c>
      <c r="B505" s="2">
        <v>328</v>
      </c>
      <c r="C505" s="27">
        <v>0.11353409484250605</v>
      </c>
      <c r="D505" s="2">
        <v>70.303030303030297</v>
      </c>
      <c r="E505" s="2">
        <v>317</v>
      </c>
      <c r="F505" s="27">
        <v>0.10229106163278477</v>
      </c>
      <c r="G505" s="14">
        <v>70.909090909090907</v>
      </c>
      <c r="H505" s="2">
        <v>223</v>
      </c>
      <c r="I505" s="27">
        <v>6.0026917900403771E-2</v>
      </c>
      <c r="J505" s="14">
        <v>99.393936199999999</v>
      </c>
      <c r="K505" s="27">
        <v>-0.3201219512195122</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1818</v>
      </c>
      <c r="B506" s="2">
        <v>1103</v>
      </c>
      <c r="C506" s="27">
        <v>0.38179300796123228</v>
      </c>
      <c r="D506" s="2">
        <v>142.42424242424201</v>
      </c>
      <c r="E506" s="2">
        <v>1228</v>
      </c>
      <c r="F506" s="27">
        <v>0.39625685705066149</v>
      </c>
      <c r="G506" s="14">
        <v>147.272727272727</v>
      </c>
      <c r="H506" s="2">
        <v>1116</v>
      </c>
      <c r="I506" s="27">
        <v>0.30040376850605655</v>
      </c>
      <c r="J506" s="14">
        <v>141.81817599999999</v>
      </c>
      <c r="K506" s="27">
        <v>1.1786038077969175E-2</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1819</v>
      </c>
      <c r="B507" s="2">
        <v>472</v>
      </c>
      <c r="C507" s="27">
        <v>0.16337833160263066</v>
      </c>
      <c r="D507" s="2">
        <v>79.393939393939405</v>
      </c>
      <c r="E507" s="2">
        <v>903</v>
      </c>
      <c r="F507" s="27">
        <v>0.29138431752178123</v>
      </c>
      <c r="G507" s="14">
        <v>140</v>
      </c>
      <c r="H507" s="2">
        <v>1247</v>
      </c>
      <c r="I507" s="27">
        <v>0.33566621803499325</v>
      </c>
      <c r="J507" s="14">
        <v>127.878784</v>
      </c>
      <c r="K507" s="27">
        <v>1.6419491525423728</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1762</v>
      </c>
      <c r="B508" s="2">
        <v>507</v>
      </c>
      <c r="C508" s="27">
        <v>0.17549325025960541</v>
      </c>
      <c r="D508" s="2">
        <v>115.151515151515</v>
      </c>
      <c r="E508" s="2">
        <v>420</v>
      </c>
      <c r="F508" s="27">
        <v>0.13552758954501451</v>
      </c>
      <c r="G508" s="14">
        <v>99.393939393939405</v>
      </c>
      <c r="H508" s="2">
        <v>724</v>
      </c>
      <c r="I508" s="27">
        <v>0.19488559892328397</v>
      </c>
      <c r="J508" s="14">
        <v>158.78787199999999</v>
      </c>
      <c r="K508" s="27">
        <v>0.42800788954635111</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1763</v>
      </c>
      <c r="B509" s="2">
        <v>318</v>
      </c>
      <c r="C509" s="27">
        <v>0.11007268951194185</v>
      </c>
      <c r="D509" s="2">
        <v>86.060606060606005</v>
      </c>
      <c r="E509" s="2">
        <v>150</v>
      </c>
      <c r="F509" s="27">
        <v>4.8402710551790899E-2</v>
      </c>
      <c r="G509" s="14">
        <v>47.878787878787797</v>
      </c>
      <c r="H509" s="2">
        <v>378</v>
      </c>
      <c r="I509" s="27">
        <v>0.10174966352624495</v>
      </c>
      <c r="J509" s="14">
        <v>123.63636</v>
      </c>
      <c r="K509" s="27">
        <v>0.18867924528301888</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1820</v>
      </c>
      <c r="B510" s="2">
        <v>263</v>
      </c>
      <c r="C510" s="27">
        <v>9.1034960193838693E-2</v>
      </c>
      <c r="D510" s="2">
        <v>86.060606060606005</v>
      </c>
      <c r="E510" s="2">
        <v>61</v>
      </c>
      <c r="F510" s="27">
        <v>1.96837689577283E-2</v>
      </c>
      <c r="G510" s="14">
        <v>28.484848484848399</v>
      </c>
      <c r="H510" s="2">
        <v>91</v>
      </c>
      <c r="I510" s="27">
        <v>2.449528936742934E-2</v>
      </c>
      <c r="J510" s="14">
        <v>40.606059999999999</v>
      </c>
      <c r="K510" s="27">
        <v>-0.6539923954372624</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1821</v>
      </c>
      <c r="B511" s="2">
        <v>69</v>
      </c>
      <c r="C511" s="27">
        <v>2.3883696780893044E-2</v>
      </c>
      <c r="D511" s="2">
        <v>49.696969696969703</v>
      </c>
      <c r="E511" s="2">
        <v>16</v>
      </c>
      <c r="F511" s="27">
        <v>5.1629557921910292E-3</v>
      </c>
      <c r="G511" s="14">
        <v>12.1212121212121</v>
      </c>
      <c r="H511" s="2">
        <v>9</v>
      </c>
      <c r="I511" s="27">
        <v>2.4226110363391655E-3</v>
      </c>
      <c r="J511" s="14">
        <v>8.4848479999999995</v>
      </c>
      <c r="K511" s="27">
        <v>-0.86956521739130432</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1822</v>
      </c>
      <c r="B512" s="2">
        <v>12</v>
      </c>
      <c r="C512" s="27">
        <v>4.1536863966770508E-3</v>
      </c>
      <c r="D512" s="2">
        <v>12.7272727272727</v>
      </c>
      <c r="E512" s="2">
        <v>19</v>
      </c>
      <c r="F512" s="27">
        <v>6.1310100032268477E-3</v>
      </c>
      <c r="G512" s="14">
        <v>19.393939393939299</v>
      </c>
      <c r="H512" s="2">
        <v>13</v>
      </c>
      <c r="I512" s="27">
        <v>3.4993270524899056E-3</v>
      </c>
      <c r="J512" s="14">
        <v>10.30303</v>
      </c>
      <c r="K512" s="27">
        <v>8.3333333333333329E-2</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1823</v>
      </c>
      <c r="B513" s="2">
        <v>182</v>
      </c>
      <c r="C513" s="27">
        <v>6.2997577016268611E-2</v>
      </c>
      <c r="D513" s="2">
        <v>72.727272727272705</v>
      </c>
      <c r="E513" s="2">
        <v>26</v>
      </c>
      <c r="F513" s="27">
        <v>8.3898031623104233E-3</v>
      </c>
      <c r="G513" s="14">
        <v>16.969696969696901</v>
      </c>
      <c r="H513" s="2">
        <v>69</v>
      </c>
      <c r="I513" s="27">
        <v>1.857335127860027E-2</v>
      </c>
      <c r="J513" s="14">
        <v>36.969695999999999</v>
      </c>
      <c r="K513" s="27">
        <v>-0.62087912087912089</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1824</v>
      </c>
      <c r="B514" s="2">
        <v>55</v>
      </c>
      <c r="C514" s="27">
        <v>1.9037729318103151E-2</v>
      </c>
      <c r="D514" s="2">
        <v>30.909090909090899</v>
      </c>
      <c r="E514" s="2">
        <v>89</v>
      </c>
      <c r="F514" s="27">
        <v>2.8718941594062602E-2</v>
      </c>
      <c r="G514" s="14">
        <v>39.393939393939398</v>
      </c>
      <c r="H514" s="2">
        <v>287</v>
      </c>
      <c r="I514" s="27">
        <v>7.7254374158815614E-2</v>
      </c>
      <c r="J514" s="14">
        <v>120</v>
      </c>
      <c r="K514" s="27">
        <v>4.2181818181818178</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1764</v>
      </c>
      <c r="B515" s="2">
        <v>189</v>
      </c>
      <c r="C515" s="27">
        <v>6.5420560747663545E-2</v>
      </c>
      <c r="D515" s="2">
        <v>72.727272727272705</v>
      </c>
      <c r="E515" s="2">
        <v>270</v>
      </c>
      <c r="F515" s="27">
        <v>8.7124878993223617E-2</v>
      </c>
      <c r="G515" s="14">
        <v>90.303030303030297</v>
      </c>
      <c r="H515" s="2">
        <v>346</v>
      </c>
      <c r="I515" s="27">
        <v>9.313593539703903E-2</v>
      </c>
      <c r="J515" s="14">
        <v>90.303030000000007</v>
      </c>
      <c r="K515" s="27">
        <v>0.8306878306878307</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1820</v>
      </c>
      <c r="B516" s="2">
        <v>111</v>
      </c>
      <c r="C516" s="27">
        <v>3.8421599169262723E-2</v>
      </c>
      <c r="D516" s="2">
        <v>61.212121212121197</v>
      </c>
      <c r="E516" s="2">
        <v>137</v>
      </c>
      <c r="F516" s="27">
        <v>4.4207808970635691E-2</v>
      </c>
      <c r="G516" s="14">
        <v>63.636363636363598</v>
      </c>
      <c r="H516" s="2">
        <v>78</v>
      </c>
      <c r="I516" s="27">
        <v>2.0995962314939436E-2</v>
      </c>
      <c r="J516" s="14">
        <v>36.969695999999999</v>
      </c>
      <c r="K516" s="27">
        <v>-0.29729729729729731</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1821</v>
      </c>
      <c r="B517" s="2">
        <v>0</v>
      </c>
      <c r="C517" s="27">
        <v>0</v>
      </c>
      <c r="D517" s="2">
        <v>80</v>
      </c>
      <c r="E517" s="2">
        <v>55</v>
      </c>
      <c r="F517" s="27">
        <v>1.7747660535656663E-2</v>
      </c>
      <c r="G517" s="14">
        <v>53.939393939393902</v>
      </c>
      <c r="H517" s="2">
        <v>8</v>
      </c>
      <c r="I517" s="27">
        <v>2.1534320323014803E-3</v>
      </c>
      <c r="J517" s="14">
        <v>8.4848479999999995</v>
      </c>
      <c r="K517" s="27"/>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1822</v>
      </c>
      <c r="B518" s="2">
        <v>4</v>
      </c>
      <c r="C518" s="27">
        <v>1.3845621322256837E-3</v>
      </c>
      <c r="D518" s="2">
        <v>15.151515151515101</v>
      </c>
      <c r="E518" s="2">
        <v>0</v>
      </c>
      <c r="F518" s="27">
        <v>0</v>
      </c>
      <c r="G518" s="14">
        <v>16.969696969696901</v>
      </c>
      <c r="H518" s="2">
        <v>0</v>
      </c>
      <c r="I518" s="27">
        <v>0</v>
      </c>
      <c r="J518" s="14">
        <v>18.787877999999999</v>
      </c>
      <c r="K518" s="27">
        <v>-1</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1823</v>
      </c>
      <c r="B519" s="2">
        <v>107</v>
      </c>
      <c r="C519" s="27">
        <v>3.7037037037037035E-2</v>
      </c>
      <c r="D519" s="2">
        <v>57.5757575757575</v>
      </c>
      <c r="E519" s="2">
        <v>82</v>
      </c>
      <c r="F519" s="27">
        <v>2.6460148434979024E-2</v>
      </c>
      <c r="G519" s="14">
        <v>35.757575757575701</v>
      </c>
      <c r="H519" s="2">
        <v>70</v>
      </c>
      <c r="I519" s="27">
        <v>1.8842530282637954E-2</v>
      </c>
      <c r="J519" s="14">
        <v>35.151516000000001</v>
      </c>
      <c r="K519" s="27">
        <v>-0.34579439252336447</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1824</v>
      </c>
      <c r="B520" s="2">
        <v>78</v>
      </c>
      <c r="C520" s="27">
        <v>2.6998961578400829E-2</v>
      </c>
      <c r="D520" s="2">
        <v>33.3333333333333</v>
      </c>
      <c r="E520" s="2">
        <v>133</v>
      </c>
      <c r="F520" s="27">
        <v>4.2917070022587933E-2</v>
      </c>
      <c r="G520" s="14">
        <v>56.969696969696898</v>
      </c>
      <c r="H520" s="2">
        <v>268</v>
      </c>
      <c r="I520" s="27">
        <v>7.2139973082099601E-2</v>
      </c>
      <c r="J520" s="14">
        <v>76.363640000000004</v>
      </c>
      <c r="K520" s="27">
        <v>2.4358974358974357</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1829</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1699</v>
      </c>
      <c r="C523" s="211"/>
      <c r="D523" s="211" t="s">
        <v>1700</v>
      </c>
      <c r="E523" s="211" t="s">
        <v>1699</v>
      </c>
      <c r="F523" s="211"/>
      <c r="G523" s="211" t="s">
        <v>1700</v>
      </c>
      <c r="H523" s="211" t="s">
        <v>1699</v>
      </c>
      <c r="I523" s="211"/>
      <c r="J523" s="211" t="s">
        <v>1700</v>
      </c>
      <c r="K523" t="s">
        <v>170</v>
      </c>
      <c r="L523" s="211" t="s">
        <v>1699</v>
      </c>
      <c r="M523" s="211"/>
      <c r="N523" s="211" t="s">
        <v>1700</v>
      </c>
      <c r="O523" s="211" t="s">
        <v>1699</v>
      </c>
      <c r="P523" s="211"/>
      <c r="Q523" s="211" t="s">
        <v>1700</v>
      </c>
      <c r="R523" s="211" t="s">
        <v>1699</v>
      </c>
      <c r="S523" s="211"/>
      <c r="T523" s="211" t="s">
        <v>1700</v>
      </c>
      <c r="U523" t="s">
        <v>170</v>
      </c>
      <c r="V523" s="211" t="s">
        <v>1699</v>
      </c>
      <c r="W523" s="211"/>
      <c r="X523" s="211" t="s">
        <v>1700</v>
      </c>
      <c r="Y523" s="211" t="s">
        <v>1699</v>
      </c>
      <c r="Z523" s="211"/>
      <c r="AA523" s="211" t="s">
        <v>1700</v>
      </c>
      <c r="AB523" s="211" t="s">
        <v>1699</v>
      </c>
      <c r="AC523" s="211"/>
      <c r="AD523" s="211" t="s">
        <v>1700</v>
      </c>
      <c r="AE523" t="s">
        <v>170</v>
      </c>
    </row>
    <row r="524" spans="1:31" x14ac:dyDescent="0.3">
      <c r="A524" t="s">
        <v>172</v>
      </c>
      <c r="B524" s="2">
        <v>164</v>
      </c>
      <c r="C524" s="27" t="s">
        <v>170</v>
      </c>
      <c r="D524" s="2">
        <v>61.818181818181799</v>
      </c>
      <c r="E524" s="2">
        <v>123</v>
      </c>
      <c r="F524" s="27" t="s">
        <v>170</v>
      </c>
      <c r="G524" s="14">
        <v>52.121212121212103</v>
      </c>
      <c r="H524" s="2">
        <v>189</v>
      </c>
      <c r="I524" s="27" t="s">
        <v>170</v>
      </c>
      <c r="J524" s="14">
        <v>54.5454559</v>
      </c>
      <c r="K524" s="27">
        <v>0.1524390243902439</v>
      </c>
      <c r="L524" s="2">
        <v>778</v>
      </c>
      <c r="M524" s="27" t="s">
        <v>170</v>
      </c>
      <c r="N524" s="2">
        <v>84.848484848484802</v>
      </c>
      <c r="O524" s="2">
        <v>821</v>
      </c>
      <c r="P524" s="27" t="s">
        <v>170</v>
      </c>
      <c r="Q524" s="14">
        <v>92.727272727272705</v>
      </c>
      <c r="R524" s="2">
        <v>884</v>
      </c>
      <c r="S524" s="27" t="s">
        <v>170</v>
      </c>
      <c r="T524" s="14">
        <v>80.606063800000001</v>
      </c>
      <c r="U524" s="27">
        <v>0.13624678663239073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1797</v>
      </c>
      <c r="B525" s="2">
        <v>0</v>
      </c>
      <c r="C525" s="27">
        <v>0</v>
      </c>
      <c r="D525" s="2">
        <v>80</v>
      </c>
      <c r="E525" s="2">
        <v>0</v>
      </c>
      <c r="F525" s="27">
        <v>0</v>
      </c>
      <c r="G525" s="14">
        <v>16.969696969696901</v>
      </c>
      <c r="H525" s="2">
        <v>11</v>
      </c>
      <c r="I525" s="27">
        <v>5.8201058201058198E-2</v>
      </c>
      <c r="J525" s="14">
        <v>10.909091</v>
      </c>
      <c r="K525" s="27"/>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1761</v>
      </c>
      <c r="B526" s="2">
        <v>0</v>
      </c>
      <c r="C526" s="27">
        <v>0</v>
      </c>
      <c r="D526" s="2">
        <v>80</v>
      </c>
      <c r="E526" s="2">
        <v>0</v>
      </c>
      <c r="F526" s="27">
        <v>0</v>
      </c>
      <c r="G526" s="14">
        <v>16.969696969696901</v>
      </c>
      <c r="H526" s="2">
        <v>11</v>
      </c>
      <c r="I526" s="27">
        <v>5.8201058201058198E-2</v>
      </c>
      <c r="J526" s="14">
        <v>10.909091</v>
      </c>
      <c r="K526" s="197"/>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1815</v>
      </c>
      <c r="B527" s="2">
        <v>0</v>
      </c>
      <c r="C527" s="27">
        <v>0</v>
      </c>
      <c r="D527" s="2">
        <v>80</v>
      </c>
      <c r="E527" s="2">
        <v>0</v>
      </c>
      <c r="F527" s="27">
        <v>0</v>
      </c>
      <c r="G527" s="14">
        <v>16.969696969696901</v>
      </c>
      <c r="H527" s="2">
        <v>11</v>
      </c>
      <c r="I527" s="27">
        <v>5.8201058201058198E-2</v>
      </c>
      <c r="J527" s="14">
        <v>10.909091</v>
      </c>
      <c r="K527" s="197"/>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1816</v>
      </c>
      <c r="B528" s="2">
        <v>0</v>
      </c>
      <c r="C528" s="27">
        <v>0</v>
      </c>
      <c r="D528" s="2">
        <v>80</v>
      </c>
      <c r="E528" s="2">
        <v>0</v>
      </c>
      <c r="F528" s="27">
        <v>0</v>
      </c>
      <c r="G528" s="14">
        <v>16.969696969696901</v>
      </c>
      <c r="H528" s="2">
        <v>0</v>
      </c>
      <c r="I528" s="27">
        <v>0</v>
      </c>
      <c r="J528" s="14">
        <v>18.787877999999999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1817</v>
      </c>
      <c r="B529" s="2">
        <v>0</v>
      </c>
      <c r="C529" s="27">
        <v>0</v>
      </c>
      <c r="D529" s="2">
        <v>80</v>
      </c>
      <c r="E529" s="2">
        <v>0</v>
      </c>
      <c r="F529" s="27">
        <v>0</v>
      </c>
      <c r="G529" s="14">
        <v>16.969696969696901</v>
      </c>
      <c r="H529" s="2">
        <v>0</v>
      </c>
      <c r="I529" s="27">
        <v>0</v>
      </c>
      <c r="J529" s="14">
        <v>18.787877999999999</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1818</v>
      </c>
      <c r="B530" s="2">
        <v>0</v>
      </c>
      <c r="C530" s="27">
        <v>0</v>
      </c>
      <c r="D530" s="2">
        <v>80</v>
      </c>
      <c r="E530" s="2">
        <v>0</v>
      </c>
      <c r="F530" s="27">
        <v>0</v>
      </c>
      <c r="G530" s="14">
        <v>16.969696969696901</v>
      </c>
      <c r="H530" s="2">
        <v>11</v>
      </c>
      <c r="I530" s="27">
        <v>5.8201058201058198E-2</v>
      </c>
      <c r="J530" s="14">
        <v>10.909091</v>
      </c>
      <c r="K530" s="197"/>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1819</v>
      </c>
      <c r="B531" s="2">
        <v>0</v>
      </c>
      <c r="C531" s="27">
        <v>0</v>
      </c>
      <c r="D531" s="2">
        <v>80</v>
      </c>
      <c r="E531" s="2">
        <v>0</v>
      </c>
      <c r="F531" s="27">
        <v>0</v>
      </c>
      <c r="G531" s="14">
        <v>16.969696969696901</v>
      </c>
      <c r="H531" s="2">
        <v>0</v>
      </c>
      <c r="I531" s="27">
        <v>0</v>
      </c>
      <c r="J531" s="14">
        <v>18.787877999999999</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1762</v>
      </c>
      <c r="B532" s="2">
        <v>0</v>
      </c>
      <c r="C532" s="27">
        <v>0</v>
      </c>
      <c r="D532" s="2">
        <v>80</v>
      </c>
      <c r="E532" s="2">
        <v>0</v>
      </c>
      <c r="F532" s="27">
        <v>0</v>
      </c>
      <c r="G532" s="14">
        <v>16.969696969696901</v>
      </c>
      <c r="H532" s="2">
        <v>0</v>
      </c>
      <c r="I532" s="27">
        <v>0</v>
      </c>
      <c r="J532" s="14">
        <v>18.787877999999999</v>
      </c>
      <c r="K532" s="27"/>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1763</v>
      </c>
      <c r="B533" s="2">
        <v>0</v>
      </c>
      <c r="C533" s="27">
        <v>0</v>
      </c>
      <c r="D533" s="2">
        <v>80</v>
      </c>
      <c r="E533" s="2">
        <v>0</v>
      </c>
      <c r="F533" s="27">
        <v>0</v>
      </c>
      <c r="G533" s="14">
        <v>16.969696969696901</v>
      </c>
      <c r="H533" s="2">
        <v>0</v>
      </c>
      <c r="I533" s="27">
        <v>0</v>
      </c>
      <c r="J533" s="14">
        <v>18.787877999999999</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1820</v>
      </c>
      <c r="B534" s="2">
        <v>0</v>
      </c>
      <c r="C534" s="27">
        <v>0</v>
      </c>
      <c r="D534" s="2">
        <v>80</v>
      </c>
      <c r="E534" s="2">
        <v>0</v>
      </c>
      <c r="F534" s="27">
        <v>0</v>
      </c>
      <c r="G534" s="14">
        <v>16.969696969696901</v>
      </c>
      <c r="H534" s="2">
        <v>0</v>
      </c>
      <c r="I534" s="27">
        <v>0</v>
      </c>
      <c r="J534" s="14">
        <v>18.787877999999999</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1821</v>
      </c>
      <c r="B535" s="2">
        <v>0</v>
      </c>
      <c r="C535" s="27">
        <v>0</v>
      </c>
      <c r="D535" s="2">
        <v>80</v>
      </c>
      <c r="E535" s="2">
        <v>0</v>
      </c>
      <c r="F535" s="27">
        <v>0</v>
      </c>
      <c r="G535" s="14">
        <v>16.969696969696901</v>
      </c>
      <c r="H535" s="2">
        <v>0</v>
      </c>
      <c r="I535" s="27">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1822</v>
      </c>
      <c r="B536" s="2">
        <v>0</v>
      </c>
      <c r="C536" s="27">
        <v>0</v>
      </c>
      <c r="D536" s="2">
        <v>80</v>
      </c>
      <c r="E536" s="2">
        <v>0</v>
      </c>
      <c r="F536" s="27">
        <v>0</v>
      </c>
      <c r="G536" s="14">
        <v>16.969696969696901</v>
      </c>
      <c r="H536" s="2">
        <v>0</v>
      </c>
      <c r="I536" s="27">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1823</v>
      </c>
      <c r="B537" s="2">
        <v>0</v>
      </c>
      <c r="C537" s="27">
        <v>0</v>
      </c>
      <c r="D537" s="2">
        <v>80</v>
      </c>
      <c r="E537" s="2">
        <v>0</v>
      </c>
      <c r="F537" s="27">
        <v>0</v>
      </c>
      <c r="G537" s="14">
        <v>16.969696969696901</v>
      </c>
      <c r="H537" s="2">
        <v>0</v>
      </c>
      <c r="I537" s="27">
        <v>0</v>
      </c>
      <c r="J537" s="14">
        <v>18.787877999999999</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1824</v>
      </c>
      <c r="B538" s="2">
        <v>0</v>
      </c>
      <c r="C538" s="27">
        <v>0</v>
      </c>
      <c r="D538" s="2">
        <v>80</v>
      </c>
      <c r="E538" s="2">
        <v>0</v>
      </c>
      <c r="F538" s="27">
        <v>0</v>
      </c>
      <c r="G538" s="14">
        <v>16.969696969696901</v>
      </c>
      <c r="H538" s="2">
        <v>0</v>
      </c>
      <c r="I538" s="27">
        <v>0</v>
      </c>
      <c r="J538" s="14">
        <v>18.787877999999999</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1764</v>
      </c>
      <c r="B539" s="2">
        <v>0</v>
      </c>
      <c r="C539" s="27">
        <v>0</v>
      </c>
      <c r="D539" s="2">
        <v>80</v>
      </c>
      <c r="E539" s="2">
        <v>0</v>
      </c>
      <c r="F539" s="27">
        <v>0</v>
      </c>
      <c r="G539" s="14">
        <v>16.969696969696901</v>
      </c>
      <c r="H539" s="2">
        <v>0</v>
      </c>
      <c r="I539" s="27">
        <v>0</v>
      </c>
      <c r="J539" s="14">
        <v>18.787877999999999</v>
      </c>
      <c r="K539" s="27"/>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1820</v>
      </c>
      <c r="B540" s="2">
        <v>0</v>
      </c>
      <c r="C540" s="27">
        <v>0</v>
      </c>
      <c r="D540" s="2">
        <v>80</v>
      </c>
      <c r="E540" s="2">
        <v>0</v>
      </c>
      <c r="F540" s="27">
        <v>0</v>
      </c>
      <c r="G540" s="14">
        <v>16.969696969696901</v>
      </c>
      <c r="H540" s="2">
        <v>0</v>
      </c>
      <c r="I540" s="27">
        <v>0</v>
      </c>
      <c r="J540" s="14">
        <v>18.787877999999999</v>
      </c>
      <c r="K540" s="27"/>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1821</v>
      </c>
      <c r="B541" s="2">
        <v>0</v>
      </c>
      <c r="C541" s="27">
        <v>0</v>
      </c>
      <c r="D541" s="2">
        <v>80</v>
      </c>
      <c r="E541" s="2">
        <v>0</v>
      </c>
      <c r="F541" s="27">
        <v>0</v>
      </c>
      <c r="G541" s="14">
        <v>16.969696969696901</v>
      </c>
      <c r="H541" s="2">
        <v>0</v>
      </c>
      <c r="I541" s="27">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1822</v>
      </c>
      <c r="B542" s="2">
        <v>0</v>
      </c>
      <c r="C542" s="27">
        <v>0</v>
      </c>
      <c r="D542" s="2">
        <v>80</v>
      </c>
      <c r="E542" s="2">
        <v>0</v>
      </c>
      <c r="F542" s="27">
        <v>0</v>
      </c>
      <c r="G542" s="14">
        <v>16.969696969696901</v>
      </c>
      <c r="H542" s="2">
        <v>0</v>
      </c>
      <c r="I542" s="27">
        <v>0</v>
      </c>
      <c r="J542" s="14">
        <v>18.787877999999999</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1823</v>
      </c>
      <c r="B543" s="2">
        <v>0</v>
      </c>
      <c r="C543" s="27">
        <v>0</v>
      </c>
      <c r="D543" s="2">
        <v>80</v>
      </c>
      <c r="E543" s="2">
        <v>0</v>
      </c>
      <c r="F543" s="27">
        <v>0</v>
      </c>
      <c r="G543" s="14">
        <v>16.969696969696901</v>
      </c>
      <c r="H543" s="2">
        <v>0</v>
      </c>
      <c r="I543" s="27">
        <v>0</v>
      </c>
      <c r="J543" s="14">
        <v>18.787877999999999</v>
      </c>
      <c r="K543" s="27"/>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1824</v>
      </c>
      <c r="B544" s="2">
        <v>0</v>
      </c>
      <c r="C544" s="27">
        <v>0</v>
      </c>
      <c r="D544" s="2">
        <v>80</v>
      </c>
      <c r="E544" s="2">
        <v>0</v>
      </c>
      <c r="F544" s="27">
        <v>0</v>
      </c>
      <c r="G544" s="14">
        <v>16.969696969696901</v>
      </c>
      <c r="H544" s="2">
        <v>0</v>
      </c>
      <c r="I544" s="27">
        <v>0</v>
      </c>
      <c r="J544" s="14">
        <v>18.787877999999999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1813</v>
      </c>
      <c r="B545" s="2">
        <v>164</v>
      </c>
      <c r="C545" s="27">
        <v>1</v>
      </c>
      <c r="D545" s="2">
        <v>61.818181818181799</v>
      </c>
      <c r="E545" s="2">
        <v>123</v>
      </c>
      <c r="F545" s="27">
        <v>1</v>
      </c>
      <c r="G545" s="14">
        <v>52.121212121212103</v>
      </c>
      <c r="H545" s="2">
        <v>178</v>
      </c>
      <c r="I545" s="27">
        <v>0.94179894179894175</v>
      </c>
      <c r="J545" s="14">
        <v>53.939392099999999</v>
      </c>
      <c r="K545" s="27">
        <v>8.5365853658536592E-2</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1761</v>
      </c>
      <c r="B546" s="2">
        <v>105</v>
      </c>
      <c r="C546" s="27">
        <v>0.6402439024390244</v>
      </c>
      <c r="D546" s="2">
        <v>43.636363636363598</v>
      </c>
      <c r="E546" s="2">
        <v>95</v>
      </c>
      <c r="F546" s="27">
        <v>0.77235772357723576</v>
      </c>
      <c r="G546" s="14">
        <v>47.878787878787797</v>
      </c>
      <c r="H546" s="2">
        <v>178</v>
      </c>
      <c r="I546" s="27">
        <v>0.94179894179894175</v>
      </c>
      <c r="J546" s="14">
        <v>53.939392099999999</v>
      </c>
      <c r="K546" s="27">
        <v>0.69523809523809521</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1815</v>
      </c>
      <c r="B547" s="2">
        <v>93</v>
      </c>
      <c r="C547" s="27">
        <v>0.56707317073170727</v>
      </c>
      <c r="D547" s="2">
        <v>38.181818181818102</v>
      </c>
      <c r="E547" s="2">
        <v>54</v>
      </c>
      <c r="F547" s="27">
        <v>0.43902439024390244</v>
      </c>
      <c r="G547" s="14">
        <v>29.696969696969699</v>
      </c>
      <c r="H547" s="2">
        <v>82</v>
      </c>
      <c r="I547" s="27">
        <v>0.43386243386243384</v>
      </c>
      <c r="J547" s="14">
        <v>31.515152</v>
      </c>
      <c r="K547" s="27">
        <v>-0.11827956989247312</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1816</v>
      </c>
      <c r="B548" s="2">
        <v>9</v>
      </c>
      <c r="C548" s="27">
        <v>5.4878048780487805E-2</v>
      </c>
      <c r="D548" s="2">
        <v>8.4848484848484809</v>
      </c>
      <c r="E548" s="2">
        <v>0</v>
      </c>
      <c r="F548" s="27">
        <v>0</v>
      </c>
      <c r="G548" s="14">
        <v>16.969696969696901</v>
      </c>
      <c r="H548" s="2">
        <v>0</v>
      </c>
      <c r="I548" s="27">
        <v>0</v>
      </c>
      <c r="J548" s="14">
        <v>18.787877999999999</v>
      </c>
      <c r="K548">
        <v>-1</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1817</v>
      </c>
      <c r="B549" s="2">
        <v>10</v>
      </c>
      <c r="C549" s="27">
        <v>6.097560975609756E-2</v>
      </c>
      <c r="D549" s="2">
        <v>10.909090909090899</v>
      </c>
      <c r="E549" s="2">
        <v>0</v>
      </c>
      <c r="F549" s="27">
        <v>0</v>
      </c>
      <c r="G549" s="14">
        <v>16.969696969696901</v>
      </c>
      <c r="H549" s="2">
        <v>15</v>
      </c>
      <c r="I549" s="27">
        <v>7.9365079365079361E-2</v>
      </c>
      <c r="J549" s="14">
        <v>13.333333</v>
      </c>
      <c r="K549" s="27">
        <v>0.5</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1818</v>
      </c>
      <c r="B550" s="2">
        <v>74</v>
      </c>
      <c r="C550" s="27">
        <v>0.45121951219512196</v>
      </c>
      <c r="D550" s="2">
        <v>37.5757575757575</v>
      </c>
      <c r="E550" s="2">
        <v>54</v>
      </c>
      <c r="F550" s="27">
        <v>0.43902439024390244</v>
      </c>
      <c r="G550" s="14">
        <v>29.696969696969699</v>
      </c>
      <c r="H550" s="2">
        <v>67</v>
      </c>
      <c r="I550" s="27">
        <v>0.35449735449735448</v>
      </c>
      <c r="J550" s="14">
        <v>30.30303</v>
      </c>
      <c r="K550" s="27">
        <v>-9.45945945945946E-2</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1819</v>
      </c>
      <c r="B551" s="2">
        <v>12</v>
      </c>
      <c r="C551" s="27">
        <v>7.3170731707317069E-2</v>
      </c>
      <c r="D551" s="2">
        <v>12.1212121212121</v>
      </c>
      <c r="E551" s="2">
        <v>41</v>
      </c>
      <c r="F551" s="27">
        <v>0.33333333333333331</v>
      </c>
      <c r="G551" s="14">
        <v>38.181818181818102</v>
      </c>
      <c r="H551" s="2">
        <v>96</v>
      </c>
      <c r="I551" s="27">
        <v>0.50793650793650791</v>
      </c>
      <c r="J551" s="14">
        <v>48.484848</v>
      </c>
      <c r="K551" s="27">
        <v>7</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1762</v>
      </c>
      <c r="B552" s="2">
        <v>59</v>
      </c>
      <c r="C552" s="27">
        <v>0.3597560975609756</v>
      </c>
      <c r="D552" s="2">
        <v>47.878787878787797</v>
      </c>
      <c r="E552" s="2">
        <v>28</v>
      </c>
      <c r="F552" s="27">
        <v>0.22764227642276422</v>
      </c>
      <c r="G552" s="14">
        <v>18.7878787878787</v>
      </c>
      <c r="H552" s="2">
        <v>0</v>
      </c>
      <c r="I552" s="27">
        <v>0</v>
      </c>
      <c r="J552" s="14">
        <v>18.787877999999999</v>
      </c>
      <c r="K552" s="27">
        <v>-1</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1763</v>
      </c>
      <c r="B553" s="2">
        <v>54</v>
      </c>
      <c r="C553" s="27">
        <v>0.32926829268292684</v>
      </c>
      <c r="D553" s="2">
        <v>48.484848484848399</v>
      </c>
      <c r="E553" s="2">
        <v>28</v>
      </c>
      <c r="F553" s="27">
        <v>0.22764227642276422</v>
      </c>
      <c r="G553" s="14">
        <v>18.7878787878787</v>
      </c>
      <c r="H553" s="2">
        <v>0</v>
      </c>
      <c r="I553" s="27">
        <v>0</v>
      </c>
      <c r="J553" s="14">
        <v>18.787877999999999</v>
      </c>
      <c r="K553">
        <v>-1</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1820</v>
      </c>
      <c r="B554" s="2">
        <v>0</v>
      </c>
      <c r="C554" s="27">
        <v>0</v>
      </c>
      <c r="D554" s="2">
        <v>80</v>
      </c>
      <c r="E554" s="2">
        <v>28</v>
      </c>
      <c r="F554" s="27">
        <v>0.22764227642276422</v>
      </c>
      <c r="G554" s="14">
        <v>18.7878787878787</v>
      </c>
      <c r="H554" s="2">
        <v>0</v>
      </c>
      <c r="I554" s="27">
        <v>0</v>
      </c>
      <c r="J554" s="14">
        <v>18.787877999999999</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1821</v>
      </c>
      <c r="B555" s="2">
        <v>0</v>
      </c>
      <c r="C555" s="27">
        <v>0</v>
      </c>
      <c r="D555" s="2">
        <v>80</v>
      </c>
      <c r="E555" s="2">
        <v>28</v>
      </c>
      <c r="F555" s="27">
        <v>0.22764227642276422</v>
      </c>
      <c r="G555" s="14">
        <v>18.7878787878787</v>
      </c>
      <c r="H555" s="2">
        <v>0</v>
      </c>
      <c r="I555" s="27">
        <v>0</v>
      </c>
      <c r="J555" s="14">
        <v>18.787877999999999</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1822</v>
      </c>
      <c r="B556" s="2">
        <v>0</v>
      </c>
      <c r="C556" s="27">
        <v>0</v>
      </c>
      <c r="D556" s="2">
        <v>80</v>
      </c>
      <c r="E556" s="2">
        <v>0</v>
      </c>
      <c r="F556" s="27">
        <v>0</v>
      </c>
      <c r="G556" s="14">
        <v>16.969696969696901</v>
      </c>
      <c r="H556" s="2">
        <v>0</v>
      </c>
      <c r="I556" s="27">
        <v>0</v>
      </c>
      <c r="J556" s="14">
        <v>18.787877999999999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1823</v>
      </c>
      <c r="B557" s="2">
        <v>0</v>
      </c>
      <c r="C557" s="27">
        <v>0</v>
      </c>
      <c r="D557" s="2">
        <v>80</v>
      </c>
      <c r="E557" s="2">
        <v>0</v>
      </c>
      <c r="F557" s="27">
        <v>0</v>
      </c>
      <c r="G557" s="14">
        <v>16.969696969696901</v>
      </c>
      <c r="H557" s="2">
        <v>0</v>
      </c>
      <c r="I557" s="27">
        <v>0</v>
      </c>
      <c r="J557" s="14">
        <v>18.787877999999999</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1824</v>
      </c>
      <c r="B558" s="2">
        <v>54</v>
      </c>
      <c r="C558" s="27">
        <v>0.32926829268292684</v>
      </c>
      <c r="D558" s="2">
        <v>48.484848484848399</v>
      </c>
      <c r="E558" s="2">
        <v>0</v>
      </c>
      <c r="F558" s="27">
        <v>0</v>
      </c>
      <c r="G558" s="14">
        <v>16.969696969696901</v>
      </c>
      <c r="H558" s="2">
        <v>0</v>
      </c>
      <c r="I558" s="27">
        <v>0</v>
      </c>
      <c r="J558" s="14">
        <v>18.787877999999999</v>
      </c>
      <c r="K558">
        <v>-1</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1764</v>
      </c>
      <c r="B559" s="2">
        <v>5</v>
      </c>
      <c r="C559" s="27">
        <v>3.048780487804878E-2</v>
      </c>
      <c r="D559" s="2">
        <v>7.8787878787878798</v>
      </c>
      <c r="E559" s="2">
        <v>0</v>
      </c>
      <c r="F559" s="27">
        <v>0</v>
      </c>
      <c r="G559" s="14">
        <v>16.969696969696901</v>
      </c>
      <c r="H559" s="2">
        <v>0</v>
      </c>
      <c r="I559" s="27">
        <v>0</v>
      </c>
      <c r="J559" s="14">
        <v>18.787877999999999</v>
      </c>
      <c r="K559" s="27">
        <v>-1</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1820</v>
      </c>
      <c r="B560" s="2">
        <v>5</v>
      </c>
      <c r="C560" s="27">
        <v>3.048780487804878E-2</v>
      </c>
      <c r="D560" s="2">
        <v>7.8787878787878798</v>
      </c>
      <c r="E560" s="2">
        <v>0</v>
      </c>
      <c r="F560" s="27">
        <v>0</v>
      </c>
      <c r="G560" s="14">
        <v>16.969696969696901</v>
      </c>
      <c r="H560" s="2">
        <v>0</v>
      </c>
      <c r="I560" s="27">
        <v>0</v>
      </c>
      <c r="J560" s="14">
        <v>18.787877999999999</v>
      </c>
      <c r="K560" s="27">
        <v>-1</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1821</v>
      </c>
      <c r="B561" s="2">
        <v>0</v>
      </c>
      <c r="C561" s="27">
        <v>0</v>
      </c>
      <c r="D561" s="2">
        <v>80</v>
      </c>
      <c r="E561" s="2">
        <v>0</v>
      </c>
      <c r="F561" s="27">
        <v>0</v>
      </c>
      <c r="G561" s="14">
        <v>16.969696969696901</v>
      </c>
      <c r="H561" s="2">
        <v>0</v>
      </c>
      <c r="I561" s="27">
        <v>0</v>
      </c>
      <c r="J561" s="14">
        <v>18.787877999999999</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1822</v>
      </c>
      <c r="B562" s="2">
        <v>0</v>
      </c>
      <c r="C562" s="27">
        <v>0</v>
      </c>
      <c r="D562" s="2">
        <v>80</v>
      </c>
      <c r="E562" s="2">
        <v>0</v>
      </c>
      <c r="F562" s="27">
        <v>0</v>
      </c>
      <c r="G562" s="14">
        <v>16.969696969696901</v>
      </c>
      <c r="H562" s="2">
        <v>0</v>
      </c>
      <c r="I562" s="27">
        <v>0</v>
      </c>
      <c r="J562" s="14">
        <v>18.787877999999999</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1823</v>
      </c>
      <c r="B563" s="2">
        <v>5</v>
      </c>
      <c r="C563" s="27">
        <v>3.048780487804878E-2</v>
      </c>
      <c r="D563" s="2">
        <v>7.8787878787878798</v>
      </c>
      <c r="E563" s="2">
        <v>0</v>
      </c>
      <c r="F563" s="27">
        <v>0</v>
      </c>
      <c r="G563" s="14">
        <v>16.969696969696901</v>
      </c>
      <c r="H563" s="2">
        <v>0</v>
      </c>
      <c r="I563" s="27">
        <v>0</v>
      </c>
      <c r="J563" s="14">
        <v>18.787877999999999</v>
      </c>
      <c r="K563" s="27">
        <v>-1</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1824</v>
      </c>
      <c r="B564" s="2">
        <v>0</v>
      </c>
      <c r="C564" s="27">
        <v>0</v>
      </c>
      <c r="D564" s="2">
        <v>80</v>
      </c>
      <c r="E564" s="2">
        <v>0</v>
      </c>
      <c r="F564" s="27">
        <v>0</v>
      </c>
      <c r="G564" s="14">
        <v>16.969696969696901</v>
      </c>
      <c r="H564" s="2">
        <v>0</v>
      </c>
      <c r="I564" s="27">
        <v>0</v>
      </c>
      <c r="J564" s="14">
        <v>18.787877999999999</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1830</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1699</v>
      </c>
      <c r="C567" s="211"/>
      <c r="D567" s="211" t="s">
        <v>1700</v>
      </c>
      <c r="E567" s="211" t="s">
        <v>1699</v>
      </c>
      <c r="F567" s="211"/>
      <c r="G567" s="211" t="s">
        <v>1700</v>
      </c>
      <c r="H567" s="211" t="s">
        <v>1699</v>
      </c>
      <c r="I567" s="211"/>
      <c r="J567" s="211" t="s">
        <v>1700</v>
      </c>
      <c r="K567" t="s">
        <v>170</v>
      </c>
      <c r="L567" s="211" t="s">
        <v>1699</v>
      </c>
      <c r="M567" s="211"/>
      <c r="N567" s="211" t="s">
        <v>1700</v>
      </c>
      <c r="O567" s="211" t="s">
        <v>1699</v>
      </c>
      <c r="P567" s="211"/>
      <c r="Q567" s="211" t="s">
        <v>1700</v>
      </c>
      <c r="R567" s="211" t="s">
        <v>1699</v>
      </c>
      <c r="S567" s="211"/>
      <c r="T567" s="211" t="s">
        <v>1700</v>
      </c>
      <c r="U567" t="s">
        <v>170</v>
      </c>
      <c r="V567" s="211" t="s">
        <v>1699</v>
      </c>
      <c r="W567" s="211"/>
      <c r="X567" s="211" t="s">
        <v>1700</v>
      </c>
      <c r="Y567" s="211" t="s">
        <v>1699</v>
      </c>
      <c r="Z567" s="211"/>
      <c r="AA567" s="211" t="s">
        <v>1700</v>
      </c>
      <c r="AB567" s="211" t="s">
        <v>1699</v>
      </c>
      <c r="AC567" s="211"/>
      <c r="AD567" s="211" t="s">
        <v>1700</v>
      </c>
      <c r="AE567" t="s">
        <v>170</v>
      </c>
    </row>
    <row r="568" spans="1:31" x14ac:dyDescent="0.3">
      <c r="A568" t="s">
        <v>172</v>
      </c>
      <c r="B568" s="2">
        <v>2897</v>
      </c>
      <c r="C568" s="27" t="s">
        <v>170</v>
      </c>
      <c r="D568" s="2">
        <v>206.06060606060601</v>
      </c>
      <c r="E568" s="2">
        <v>1839</v>
      </c>
      <c r="F568" s="27" t="s">
        <v>170</v>
      </c>
      <c r="G568" s="14">
        <v>173.939393939393</v>
      </c>
      <c r="H568" s="2">
        <v>2093</v>
      </c>
      <c r="I568" s="27" t="s">
        <v>170</v>
      </c>
      <c r="J568" s="14">
        <v>209.69697600000001</v>
      </c>
      <c r="K568" s="27">
        <v>-0.27752847773558853</v>
      </c>
      <c r="L568" s="2">
        <v>17486</v>
      </c>
      <c r="M568" s="27" t="s">
        <v>170</v>
      </c>
      <c r="N568" s="2">
        <v>493.93939393939399</v>
      </c>
      <c r="O568" s="2">
        <v>18066</v>
      </c>
      <c r="P568" s="27" t="s">
        <v>170</v>
      </c>
      <c r="Q568" s="14">
        <v>490.90909090909099</v>
      </c>
      <c r="R568" s="2">
        <v>16478</v>
      </c>
      <c r="S568" s="27" t="s">
        <v>170</v>
      </c>
      <c r="T568" s="14">
        <v>537.57574499999998</v>
      </c>
      <c r="U568" s="27">
        <v>-5.7646116893514815E-2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1797</v>
      </c>
      <c r="B569" s="2">
        <v>394</v>
      </c>
      <c r="C569" s="27">
        <v>0.1360027614773904</v>
      </c>
      <c r="D569" s="2">
        <v>98.181818181818201</v>
      </c>
      <c r="E569" s="2">
        <v>229</v>
      </c>
      <c r="F569" s="27">
        <v>0.1245241979336596</v>
      </c>
      <c r="G569" s="14">
        <v>74.545454545454504</v>
      </c>
      <c r="H569" s="2">
        <v>227</v>
      </c>
      <c r="I569" s="27">
        <v>0.10845676063067368</v>
      </c>
      <c r="J569" s="14">
        <v>68.484849999999994</v>
      </c>
      <c r="K569" s="27">
        <v>-0.42385786802030456</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1761</v>
      </c>
      <c r="B570" s="2">
        <v>163</v>
      </c>
      <c r="C570" s="27">
        <v>5.6265101829478768E-2</v>
      </c>
      <c r="D570" s="2">
        <v>54.545454545454497</v>
      </c>
      <c r="E570" s="2">
        <v>71</v>
      </c>
      <c r="F570" s="27">
        <v>3.8607939097335509E-2</v>
      </c>
      <c r="G570" s="14">
        <v>33.3333333333333</v>
      </c>
      <c r="H570" s="2">
        <v>53</v>
      </c>
      <c r="I570" s="27">
        <v>2.5322503583373148E-2</v>
      </c>
      <c r="J570" s="14">
        <v>25.454546000000001</v>
      </c>
      <c r="K570" s="27">
        <v>-0.67484662576687116</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1815</v>
      </c>
      <c r="B571" s="2">
        <v>163</v>
      </c>
      <c r="C571" s="27">
        <v>5.6265101829478768E-2</v>
      </c>
      <c r="D571" s="2">
        <v>54.545454545454497</v>
      </c>
      <c r="E571" s="2">
        <v>43</v>
      </c>
      <c r="F571" s="27">
        <v>2.3382272974442633E-2</v>
      </c>
      <c r="G571" s="14">
        <v>26.6666666666666</v>
      </c>
      <c r="H571" s="2">
        <v>53</v>
      </c>
      <c r="I571" s="27">
        <v>2.5322503583373148E-2</v>
      </c>
      <c r="J571" s="14">
        <v>25.454546000000001</v>
      </c>
      <c r="K571" s="27">
        <v>-0.67484662576687116</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1816</v>
      </c>
      <c r="B572" s="2">
        <v>0</v>
      </c>
      <c r="C572" s="27">
        <v>0</v>
      </c>
      <c r="D572" s="2">
        <v>80</v>
      </c>
      <c r="E572" s="2">
        <v>0</v>
      </c>
      <c r="F572" s="27">
        <v>0</v>
      </c>
      <c r="G572" s="14">
        <v>16.969696969696901</v>
      </c>
      <c r="H572" s="2">
        <v>0</v>
      </c>
      <c r="I572" s="27">
        <v>0</v>
      </c>
      <c r="J572" s="14">
        <v>18.787877999999999</v>
      </c>
      <c r="K572" s="27"/>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1817</v>
      </c>
      <c r="B573" s="2">
        <v>59</v>
      </c>
      <c r="C573" s="27">
        <v>2.0365895754228511E-2</v>
      </c>
      <c r="D573" s="2">
        <v>30.909090909090899</v>
      </c>
      <c r="E573" s="2">
        <v>24</v>
      </c>
      <c r="F573" s="27">
        <v>1.3050570962479609E-2</v>
      </c>
      <c r="G573" s="14">
        <v>24.2424242424242</v>
      </c>
      <c r="H573" s="2">
        <v>32</v>
      </c>
      <c r="I573" s="27">
        <v>1.5289058767319636E-2</v>
      </c>
      <c r="J573" s="14">
        <v>20.606059999999999</v>
      </c>
      <c r="K573" s="27">
        <v>-0.4576271186440678</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1818</v>
      </c>
      <c r="B574" s="2">
        <v>104</v>
      </c>
      <c r="C574" s="27">
        <v>3.589920607525026E-2</v>
      </c>
      <c r="D574" s="2">
        <v>50.909090909090899</v>
      </c>
      <c r="E574" s="2">
        <v>19</v>
      </c>
      <c r="F574" s="27">
        <v>1.0331702011963024E-2</v>
      </c>
      <c r="G574" s="14">
        <v>13.3333333333333</v>
      </c>
      <c r="H574" s="2">
        <v>21</v>
      </c>
      <c r="I574" s="27">
        <v>1.0033444816053512E-2</v>
      </c>
      <c r="J574" s="14">
        <v>15.151515</v>
      </c>
      <c r="K574" s="27">
        <v>-0.79807692307692313</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1819</v>
      </c>
      <c r="B575" s="2">
        <v>0</v>
      </c>
      <c r="C575" s="27">
        <v>0</v>
      </c>
      <c r="D575" s="2">
        <v>80</v>
      </c>
      <c r="E575" s="2">
        <v>28</v>
      </c>
      <c r="F575" s="27">
        <v>1.5225666122892877E-2</v>
      </c>
      <c r="G575" s="14">
        <v>19.393939393939299</v>
      </c>
      <c r="H575" s="2">
        <v>0</v>
      </c>
      <c r="I575" s="27">
        <v>0</v>
      </c>
      <c r="J575" s="14">
        <v>18.787877999999999</v>
      </c>
      <c r="K575" s="27"/>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1762</v>
      </c>
      <c r="B576" s="2">
        <v>231</v>
      </c>
      <c r="C576" s="27">
        <v>7.973765964791163E-2</v>
      </c>
      <c r="D576" s="2">
        <v>77.575757575757507</v>
      </c>
      <c r="E576" s="2">
        <v>158</v>
      </c>
      <c r="F576" s="27">
        <v>8.5916258836324089E-2</v>
      </c>
      <c r="G576" s="14">
        <v>69.696969696969703</v>
      </c>
      <c r="H576" s="2">
        <v>174</v>
      </c>
      <c r="I576" s="27">
        <v>8.3134257047300528E-2</v>
      </c>
      <c r="J576" s="14">
        <v>70.909090000000006</v>
      </c>
      <c r="K576" s="27">
        <v>-0.24675324675324675</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1763</v>
      </c>
      <c r="B577" s="2">
        <v>10</v>
      </c>
      <c r="C577" s="27">
        <v>3.4518467380048328E-3</v>
      </c>
      <c r="D577" s="2">
        <v>10.303030303030299</v>
      </c>
      <c r="E577" s="2">
        <v>45</v>
      </c>
      <c r="F577" s="27">
        <v>2.4469820554649267E-2</v>
      </c>
      <c r="G577" s="14">
        <v>33.3333333333333</v>
      </c>
      <c r="H577" s="2">
        <v>33</v>
      </c>
      <c r="I577" s="27">
        <v>1.5766841853798376E-2</v>
      </c>
      <c r="J577" s="14">
        <v>27.272728000000001</v>
      </c>
      <c r="K577" s="27">
        <v>2.2999999999999998</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1820</v>
      </c>
      <c r="B578" s="2">
        <v>10</v>
      </c>
      <c r="C578" s="27">
        <v>3.4518467380048328E-3</v>
      </c>
      <c r="D578" s="2">
        <v>10.303030303030299</v>
      </c>
      <c r="E578" s="2">
        <v>14</v>
      </c>
      <c r="F578" s="27">
        <v>7.6128330614464385E-3</v>
      </c>
      <c r="G578" s="14">
        <v>14.545454545454501</v>
      </c>
      <c r="H578" s="2">
        <v>33</v>
      </c>
      <c r="I578" s="27">
        <v>1.5766841853798376E-2</v>
      </c>
      <c r="J578" s="14">
        <v>27.272728000000001</v>
      </c>
      <c r="K578" s="27">
        <v>2.2999999999999998</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1821</v>
      </c>
      <c r="B579" s="2">
        <v>0</v>
      </c>
      <c r="C579" s="27">
        <v>0</v>
      </c>
      <c r="D579" s="2">
        <v>80</v>
      </c>
      <c r="E579" s="2">
        <v>0</v>
      </c>
      <c r="F579" s="27">
        <v>0</v>
      </c>
      <c r="G579" s="14">
        <v>16.969696969696901</v>
      </c>
      <c r="H579" s="2">
        <v>0</v>
      </c>
      <c r="I579" s="27">
        <v>0</v>
      </c>
      <c r="J579" s="14">
        <v>18.787877999999999</v>
      </c>
      <c r="K579" s="27"/>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1822</v>
      </c>
      <c r="B580" s="2">
        <v>0</v>
      </c>
      <c r="C580" s="27">
        <v>0</v>
      </c>
      <c r="D580" s="2">
        <v>80</v>
      </c>
      <c r="E580" s="2">
        <v>14</v>
      </c>
      <c r="F580" s="27">
        <v>7.6128330614464385E-3</v>
      </c>
      <c r="G580" s="14">
        <v>14.545454545454501</v>
      </c>
      <c r="H580" s="2">
        <v>0</v>
      </c>
      <c r="I580" s="27">
        <v>0</v>
      </c>
      <c r="J580" s="14">
        <v>18.787877999999999</v>
      </c>
      <c r="K580" s="27"/>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1823</v>
      </c>
      <c r="B581" s="2">
        <v>10</v>
      </c>
      <c r="C581" s="27">
        <v>3.4518467380048328E-3</v>
      </c>
      <c r="D581" s="2">
        <v>10.303030303030299</v>
      </c>
      <c r="E581" s="2">
        <v>0</v>
      </c>
      <c r="F581" s="27">
        <v>0</v>
      </c>
      <c r="G581" s="14">
        <v>16.969696969696901</v>
      </c>
      <c r="H581" s="2">
        <v>33</v>
      </c>
      <c r="I581" s="27">
        <v>1.5766841853798376E-2</v>
      </c>
      <c r="J581" s="14">
        <v>27.272728000000001</v>
      </c>
      <c r="K581" s="27">
        <v>2.2999999999999998</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1824</v>
      </c>
      <c r="B582" s="2">
        <v>0</v>
      </c>
      <c r="C582" s="27">
        <v>0</v>
      </c>
      <c r="D582" s="2">
        <v>80</v>
      </c>
      <c r="E582" s="2">
        <v>31</v>
      </c>
      <c r="F582" s="27">
        <v>1.6856987493202826E-2</v>
      </c>
      <c r="G582" s="14">
        <v>29.090909090909101</v>
      </c>
      <c r="H582" s="2">
        <v>0</v>
      </c>
      <c r="I582" s="27">
        <v>0</v>
      </c>
      <c r="J582" s="14">
        <v>18.787877999999999</v>
      </c>
      <c r="K582" s="27"/>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1764</v>
      </c>
      <c r="B583" s="2">
        <v>221</v>
      </c>
      <c r="C583" s="27">
        <v>7.6285812909906797E-2</v>
      </c>
      <c r="D583" s="2">
        <v>76.969696969696898</v>
      </c>
      <c r="E583" s="2">
        <v>113</v>
      </c>
      <c r="F583" s="27">
        <v>6.1446438281674821E-2</v>
      </c>
      <c r="G583" s="14">
        <v>61.212121212121197</v>
      </c>
      <c r="H583" s="2">
        <v>141</v>
      </c>
      <c r="I583" s="27">
        <v>6.7367415193502145E-2</v>
      </c>
      <c r="J583" s="14">
        <v>65.454544100000007</v>
      </c>
      <c r="K583" s="27">
        <v>-0.36199095022624433</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1820</v>
      </c>
      <c r="B584" s="2">
        <v>221</v>
      </c>
      <c r="C584" s="27">
        <v>7.6285812909906797E-2</v>
      </c>
      <c r="D584" s="2">
        <v>76.969696969696898</v>
      </c>
      <c r="E584" s="2">
        <v>113</v>
      </c>
      <c r="F584" s="27">
        <v>6.1446438281674821E-2</v>
      </c>
      <c r="G584" s="14">
        <v>61.212121212121197</v>
      </c>
      <c r="H584" s="2">
        <v>115</v>
      </c>
      <c r="I584" s="27">
        <v>5.4945054945054944E-2</v>
      </c>
      <c r="J584" s="14">
        <v>60</v>
      </c>
      <c r="K584" s="27">
        <v>-0.47963800904977377</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1821</v>
      </c>
      <c r="B585" s="2">
        <v>0</v>
      </c>
      <c r="C585" s="27">
        <v>0</v>
      </c>
      <c r="D585" s="2">
        <v>80</v>
      </c>
      <c r="E585" s="2">
        <v>0</v>
      </c>
      <c r="F585" s="27">
        <v>0</v>
      </c>
      <c r="G585" s="14">
        <v>16.969696969696901</v>
      </c>
      <c r="H585" s="2">
        <v>39</v>
      </c>
      <c r="I585" s="27">
        <v>1.8633540372670808E-2</v>
      </c>
      <c r="J585" s="14">
        <v>35.757576</v>
      </c>
      <c r="K585" s="27"/>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1822</v>
      </c>
      <c r="B586" s="2">
        <v>142</v>
      </c>
      <c r="C586" s="27">
        <v>4.9016223679668625E-2</v>
      </c>
      <c r="D586" s="2">
        <v>64.848484848484802</v>
      </c>
      <c r="E586" s="2">
        <v>35</v>
      </c>
      <c r="F586" s="27">
        <v>1.9032082653616094E-2</v>
      </c>
      <c r="G586" s="14">
        <v>20</v>
      </c>
      <c r="H586" s="2">
        <v>0</v>
      </c>
      <c r="I586" s="27">
        <v>0</v>
      </c>
      <c r="J586" s="14">
        <v>18.787877999999999</v>
      </c>
      <c r="K586" s="27">
        <v>-1</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1823</v>
      </c>
      <c r="B587" s="2">
        <v>79</v>
      </c>
      <c r="C587" s="27">
        <v>2.7269589230238176E-2</v>
      </c>
      <c r="D587" s="2">
        <v>42.424242424242401</v>
      </c>
      <c r="E587" s="2">
        <v>78</v>
      </c>
      <c r="F587" s="27">
        <v>4.2414355628058731E-2</v>
      </c>
      <c r="G587" s="14">
        <v>56.969696969696898</v>
      </c>
      <c r="H587" s="2">
        <v>76</v>
      </c>
      <c r="I587" s="27">
        <v>3.6311514572384136E-2</v>
      </c>
      <c r="J587" s="14">
        <v>47.878788</v>
      </c>
      <c r="K587" s="27">
        <v>-3.7974683544303799E-2</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1824</v>
      </c>
      <c r="B588" s="2">
        <v>0</v>
      </c>
      <c r="C588" s="27">
        <v>0</v>
      </c>
      <c r="D588" s="2">
        <v>80</v>
      </c>
      <c r="E588" s="2">
        <v>0</v>
      </c>
      <c r="F588" s="27">
        <v>0</v>
      </c>
      <c r="G588" s="14">
        <v>16.969696969696901</v>
      </c>
      <c r="H588" s="2">
        <v>26</v>
      </c>
      <c r="I588" s="27">
        <v>1.2422360248447204E-2</v>
      </c>
      <c r="J588" s="14">
        <v>24.242424</v>
      </c>
      <c r="K588" s="27"/>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1813</v>
      </c>
      <c r="B589" s="2">
        <v>2503</v>
      </c>
      <c r="C589" s="27">
        <v>0.86399723852260957</v>
      </c>
      <c r="D589" s="2">
        <v>204.84848484848399</v>
      </c>
      <c r="E589" s="2">
        <v>1610</v>
      </c>
      <c r="F589" s="27">
        <v>0.87547580206634035</v>
      </c>
      <c r="G589" s="14">
        <v>175.75757575757501</v>
      </c>
      <c r="H589" s="2">
        <v>1866</v>
      </c>
      <c r="I589" s="27">
        <v>0.89154323936932633</v>
      </c>
      <c r="J589" s="14">
        <v>206.060608</v>
      </c>
      <c r="K589" s="27">
        <v>-0.25449460647223332</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1761</v>
      </c>
      <c r="B590" s="2">
        <v>1901</v>
      </c>
      <c r="C590" s="27">
        <v>0.65619606489471871</v>
      </c>
      <c r="D590" s="2">
        <v>153.333333333333</v>
      </c>
      <c r="E590" s="2">
        <v>1250</v>
      </c>
      <c r="F590" s="27">
        <v>0.67971723762914626</v>
      </c>
      <c r="G590" s="14">
        <v>165.45454545454501</v>
      </c>
      <c r="H590" s="2">
        <v>1356</v>
      </c>
      <c r="I590" s="27">
        <v>0.64787386526516966</v>
      </c>
      <c r="J590" s="14">
        <v>172.121216</v>
      </c>
      <c r="K590" s="27">
        <v>-0.28669121514992107</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1815</v>
      </c>
      <c r="B591" s="2">
        <v>1410</v>
      </c>
      <c r="C591" s="27">
        <v>0.48671039005868139</v>
      </c>
      <c r="D591" s="2">
        <v>132.72727272727201</v>
      </c>
      <c r="E591" s="2">
        <v>917</v>
      </c>
      <c r="F591" s="27">
        <v>0.49864056552474173</v>
      </c>
      <c r="G591" s="14">
        <v>142.42424242424201</v>
      </c>
      <c r="H591" s="2">
        <v>964</v>
      </c>
      <c r="I591" s="27">
        <v>0.46058289536550406</v>
      </c>
      <c r="J591" s="14">
        <v>156.363632</v>
      </c>
      <c r="K591" s="27">
        <v>-0.31631205673758866</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1816</v>
      </c>
      <c r="B592" s="2">
        <v>337</v>
      </c>
      <c r="C592" s="27">
        <v>0.11632723507076285</v>
      </c>
      <c r="D592" s="2">
        <v>99.393939393939405</v>
      </c>
      <c r="E592" s="2">
        <v>150</v>
      </c>
      <c r="F592" s="27">
        <v>8.1566068515497553E-2</v>
      </c>
      <c r="G592" s="14">
        <v>46.060606060605998</v>
      </c>
      <c r="H592" s="2">
        <v>93</v>
      </c>
      <c r="I592" s="27">
        <v>4.4433827042522696E-2</v>
      </c>
      <c r="J592" s="14">
        <v>40</v>
      </c>
      <c r="K592" s="27">
        <v>-0.72403560830860536</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1817</v>
      </c>
      <c r="B593" s="2">
        <v>513</v>
      </c>
      <c r="C593" s="27">
        <v>0.17707973765964791</v>
      </c>
      <c r="D593" s="2">
        <v>103.636363636363</v>
      </c>
      <c r="E593" s="2">
        <v>156</v>
      </c>
      <c r="F593" s="27">
        <v>8.4828711256117462E-2</v>
      </c>
      <c r="G593" s="14">
        <v>52.727272727272698</v>
      </c>
      <c r="H593" s="2">
        <v>218</v>
      </c>
      <c r="I593" s="27">
        <v>0.10415671285236502</v>
      </c>
      <c r="J593" s="14">
        <v>71.515150000000006</v>
      </c>
      <c r="K593" s="27">
        <v>-0.57504873294346981</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1818</v>
      </c>
      <c r="B594" s="2">
        <v>560</v>
      </c>
      <c r="C594" s="27">
        <v>0.19330341732827064</v>
      </c>
      <c r="D594" s="2">
        <v>90.303030303030297</v>
      </c>
      <c r="E594" s="2">
        <v>611</v>
      </c>
      <c r="F594" s="27">
        <v>0.33224578575312669</v>
      </c>
      <c r="G594" s="14">
        <v>124.84848484848401</v>
      </c>
      <c r="H594" s="2">
        <v>653</v>
      </c>
      <c r="I594" s="27">
        <v>0.31199235547061632</v>
      </c>
      <c r="J594" s="14">
        <v>139.393936</v>
      </c>
      <c r="K594" s="27">
        <v>0.16607142857142856</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1819</v>
      </c>
      <c r="B595" s="2">
        <v>491</v>
      </c>
      <c r="C595" s="27">
        <v>0.16948567483603727</v>
      </c>
      <c r="D595" s="2">
        <v>90.303030303030297</v>
      </c>
      <c r="E595" s="2">
        <v>333</v>
      </c>
      <c r="F595" s="27">
        <v>0.18107667210440456</v>
      </c>
      <c r="G595" s="14">
        <v>73.939393939393895</v>
      </c>
      <c r="H595" s="2">
        <v>392</v>
      </c>
      <c r="I595" s="27">
        <v>0.18729096989966554</v>
      </c>
      <c r="J595" s="14">
        <v>90.909090000000006</v>
      </c>
      <c r="K595" s="27">
        <v>-0.20162932790224034</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1762</v>
      </c>
      <c r="B596" s="2">
        <v>602</v>
      </c>
      <c r="C596" s="27">
        <v>0.20780117362789091</v>
      </c>
      <c r="D596" s="2">
        <v>112.72727272727199</v>
      </c>
      <c r="E596" s="2">
        <v>360</v>
      </c>
      <c r="F596" s="27">
        <v>0.19575856443719414</v>
      </c>
      <c r="G596" s="14">
        <v>90.909090909090907</v>
      </c>
      <c r="H596" s="2">
        <v>510</v>
      </c>
      <c r="I596" s="27">
        <v>0.24366937410415671</v>
      </c>
      <c r="J596" s="14">
        <v>123.63636</v>
      </c>
      <c r="K596" s="27">
        <v>-0.15282392026578073</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1763</v>
      </c>
      <c r="B597" s="2">
        <v>379</v>
      </c>
      <c r="C597" s="27">
        <v>0.13082499137038314</v>
      </c>
      <c r="D597" s="2">
        <v>98.181818181818201</v>
      </c>
      <c r="E597" s="2">
        <v>260</v>
      </c>
      <c r="F597" s="27">
        <v>0.14138118542686243</v>
      </c>
      <c r="G597" s="14">
        <v>80.606060606060595</v>
      </c>
      <c r="H597" s="2">
        <v>245</v>
      </c>
      <c r="I597" s="27">
        <v>0.11705685618729098</v>
      </c>
      <c r="J597" s="14">
        <v>72.121215800000002</v>
      </c>
      <c r="K597" s="27">
        <v>-0.35356200527704484</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1820</v>
      </c>
      <c r="B598" s="2">
        <v>179</v>
      </c>
      <c r="C598" s="27">
        <v>6.1788056610286503E-2</v>
      </c>
      <c r="D598" s="2">
        <v>71.515151515151501</v>
      </c>
      <c r="E598" s="2">
        <v>172</v>
      </c>
      <c r="F598" s="27">
        <v>9.3529091897770533E-2</v>
      </c>
      <c r="G598" s="14">
        <v>75.151515151515099</v>
      </c>
      <c r="H598" s="2">
        <v>144</v>
      </c>
      <c r="I598" s="27">
        <v>6.8800764452938368E-2</v>
      </c>
      <c r="J598" s="14">
        <v>63.636364</v>
      </c>
      <c r="K598" s="27">
        <v>-0.19553072625698323</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1821</v>
      </c>
      <c r="B599" s="2">
        <v>17</v>
      </c>
      <c r="C599" s="27">
        <v>5.8681394546082153E-3</v>
      </c>
      <c r="D599" s="2">
        <v>16.363636363636299</v>
      </c>
      <c r="E599" s="2">
        <v>80</v>
      </c>
      <c r="F599" s="27">
        <v>4.3501903208265365E-2</v>
      </c>
      <c r="G599" s="14">
        <v>61.818181818181799</v>
      </c>
      <c r="H599" s="2">
        <v>13</v>
      </c>
      <c r="I599" s="27">
        <v>6.2111801242236021E-3</v>
      </c>
      <c r="J599" s="14">
        <v>12.727273</v>
      </c>
      <c r="K599" s="27">
        <v>-0.23529411764705882</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1822</v>
      </c>
      <c r="B600" s="2">
        <v>101</v>
      </c>
      <c r="C600" s="27">
        <v>3.4863652053848809E-2</v>
      </c>
      <c r="D600" s="2">
        <v>53.939393939393902</v>
      </c>
      <c r="E600" s="2">
        <v>14</v>
      </c>
      <c r="F600" s="27">
        <v>7.6128330614464385E-3</v>
      </c>
      <c r="G600" s="14">
        <v>12.1212121212121</v>
      </c>
      <c r="H600" s="2">
        <v>55</v>
      </c>
      <c r="I600" s="27">
        <v>2.6278069756330624E-2</v>
      </c>
      <c r="J600" s="14">
        <v>30.909089999999999</v>
      </c>
      <c r="K600" s="27">
        <v>-0.45544554455445546</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1823</v>
      </c>
      <c r="B601" s="2">
        <v>61</v>
      </c>
      <c r="C601" s="27">
        <v>2.105626510182948E-2</v>
      </c>
      <c r="D601" s="2">
        <v>43.636363636363598</v>
      </c>
      <c r="E601" s="2">
        <v>78</v>
      </c>
      <c r="F601" s="27">
        <v>4.2414355628058731E-2</v>
      </c>
      <c r="G601" s="14">
        <v>36.363636363636303</v>
      </c>
      <c r="H601" s="2">
        <v>76</v>
      </c>
      <c r="I601" s="27">
        <v>3.6311514572384136E-2</v>
      </c>
      <c r="J601" s="14">
        <v>50.9090919</v>
      </c>
      <c r="K601" s="27">
        <v>0.24590163934426229</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1824</v>
      </c>
      <c r="B602" s="2">
        <v>200</v>
      </c>
      <c r="C602" s="27">
        <v>6.9036934760096647E-2</v>
      </c>
      <c r="D602" s="2">
        <v>78.181818181818201</v>
      </c>
      <c r="E602" s="2">
        <v>88</v>
      </c>
      <c r="F602" s="27">
        <v>4.7852093529091901E-2</v>
      </c>
      <c r="G602" s="14">
        <v>29.090909090909101</v>
      </c>
      <c r="H602" s="2">
        <v>101</v>
      </c>
      <c r="I602" s="27">
        <v>4.8256091734352601E-2</v>
      </c>
      <c r="J602" s="14">
        <v>44.242424</v>
      </c>
      <c r="K602" s="27">
        <v>-0.495</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1764</v>
      </c>
      <c r="B603" s="2">
        <v>223</v>
      </c>
      <c r="C603" s="27">
        <v>7.6976182257507769E-2</v>
      </c>
      <c r="D603" s="2">
        <v>67.272727272727195</v>
      </c>
      <c r="E603" s="2">
        <v>100</v>
      </c>
      <c r="F603" s="27">
        <v>5.4377379010331704E-2</v>
      </c>
      <c r="G603" s="14">
        <v>33.939393939393902</v>
      </c>
      <c r="H603" s="2">
        <v>265</v>
      </c>
      <c r="I603" s="27">
        <v>0.12661251791686573</v>
      </c>
      <c r="J603" s="14">
        <v>94.545455899999993</v>
      </c>
      <c r="K603" s="27">
        <v>0.18834080717488788</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1820</v>
      </c>
      <c r="B604" s="2">
        <v>156</v>
      </c>
      <c r="C604" s="27">
        <v>5.3848809112875387E-2</v>
      </c>
      <c r="D604" s="2">
        <v>62.424242424242401</v>
      </c>
      <c r="E604" s="2">
        <v>64</v>
      </c>
      <c r="F604" s="27">
        <v>3.4801522566612286E-2</v>
      </c>
      <c r="G604" s="14">
        <v>27.272727272727199</v>
      </c>
      <c r="H604" s="2">
        <v>222</v>
      </c>
      <c r="I604" s="27">
        <v>0.10606784519827998</v>
      </c>
      <c r="J604" s="14">
        <v>92.727270000000004</v>
      </c>
      <c r="K604" s="27">
        <v>0.42307692307692307</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1821</v>
      </c>
      <c r="B605" s="2">
        <v>0</v>
      </c>
      <c r="C605" s="27">
        <v>0</v>
      </c>
      <c r="D605" s="2">
        <v>80</v>
      </c>
      <c r="E605" s="2">
        <v>0</v>
      </c>
      <c r="F605" s="27">
        <v>0</v>
      </c>
      <c r="G605" s="14">
        <v>16.969696969696901</v>
      </c>
      <c r="H605" s="2">
        <v>79</v>
      </c>
      <c r="I605" s="27">
        <v>3.7744863831820352E-2</v>
      </c>
      <c r="J605" s="14">
        <v>49.0909081</v>
      </c>
      <c r="K605" s="27"/>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1822</v>
      </c>
      <c r="B606" s="2">
        <v>44</v>
      </c>
      <c r="C606" s="27">
        <v>1.5188125647221263E-2</v>
      </c>
      <c r="D606" s="2">
        <v>30.303030303030301</v>
      </c>
      <c r="E606" s="2">
        <v>8</v>
      </c>
      <c r="F606" s="27">
        <v>4.3501903208265358E-3</v>
      </c>
      <c r="G606" s="14">
        <v>7.8787878787878798</v>
      </c>
      <c r="H606" s="2">
        <v>21</v>
      </c>
      <c r="I606" s="27">
        <v>1.0033444816053512E-2</v>
      </c>
      <c r="J606" s="14">
        <v>15.151515</v>
      </c>
      <c r="K606" s="27">
        <v>-0.52272727272727271</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1823</v>
      </c>
      <c r="B607" s="2">
        <v>112</v>
      </c>
      <c r="C607" s="27">
        <v>3.8660683465654128E-2</v>
      </c>
      <c r="D607" s="2">
        <v>54.545454545454497</v>
      </c>
      <c r="E607" s="2">
        <v>56</v>
      </c>
      <c r="F607" s="27">
        <v>3.0451332245785754E-2</v>
      </c>
      <c r="G607" s="14">
        <v>26.060606060605998</v>
      </c>
      <c r="H607" s="2">
        <v>122</v>
      </c>
      <c r="I607" s="27">
        <v>5.8289536550406112E-2</v>
      </c>
      <c r="J607" s="14">
        <v>83.030304000000001</v>
      </c>
      <c r="K607" s="27">
        <v>8.9285714285714288E-2</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1824</v>
      </c>
      <c r="B608" s="2">
        <v>67</v>
      </c>
      <c r="C608" s="27">
        <v>2.3127373144632379E-2</v>
      </c>
      <c r="D608" s="2">
        <v>38.181818181818102</v>
      </c>
      <c r="E608" s="2">
        <v>36</v>
      </c>
      <c r="F608" s="27">
        <v>1.9575856443719411E-2</v>
      </c>
      <c r="G608" s="14">
        <v>18.7878787878787</v>
      </c>
      <c r="H608" s="2">
        <v>43</v>
      </c>
      <c r="I608" s="27">
        <v>2.0544672718585764E-2</v>
      </c>
      <c r="J608" s="14">
        <v>19.393940000000001</v>
      </c>
      <c r="K608" s="27">
        <v>-0.35820895522388058</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1831</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1699</v>
      </c>
      <c r="C611" s="211"/>
      <c r="D611" s="211" t="s">
        <v>1700</v>
      </c>
      <c r="E611" s="211" t="s">
        <v>1699</v>
      </c>
      <c r="F611" s="211"/>
      <c r="G611" s="211" t="s">
        <v>1700</v>
      </c>
      <c r="H611" s="211" t="s">
        <v>1699</v>
      </c>
      <c r="I611" s="211"/>
      <c r="J611" s="211" t="s">
        <v>1700</v>
      </c>
      <c r="K611" t="s">
        <v>170</v>
      </c>
      <c r="L611" s="211" t="s">
        <v>1699</v>
      </c>
      <c r="M611" s="211"/>
      <c r="N611" s="211" t="s">
        <v>1700</v>
      </c>
      <c r="O611" s="211" t="s">
        <v>1699</v>
      </c>
      <c r="P611" s="211"/>
      <c r="Q611" s="211" t="s">
        <v>1700</v>
      </c>
      <c r="R611" s="211" t="s">
        <v>1699</v>
      </c>
      <c r="S611" s="211"/>
      <c r="T611" s="211" t="s">
        <v>1700</v>
      </c>
      <c r="U611" t="s">
        <v>170</v>
      </c>
      <c r="V611" s="211" t="s">
        <v>1699</v>
      </c>
      <c r="W611" s="211"/>
      <c r="X611" s="211" t="s">
        <v>1700</v>
      </c>
      <c r="Y611" s="211" t="s">
        <v>1699</v>
      </c>
      <c r="Z611" s="211"/>
      <c r="AA611" s="211" t="s">
        <v>1700</v>
      </c>
      <c r="AB611" s="211" t="s">
        <v>1699</v>
      </c>
      <c r="AC611" s="211"/>
      <c r="AD611" s="211" t="s">
        <v>1700</v>
      </c>
      <c r="AE611" t="s">
        <v>170</v>
      </c>
    </row>
    <row r="612" spans="1:31" x14ac:dyDescent="0.3">
      <c r="A612" t="s">
        <v>172</v>
      </c>
      <c r="B612" s="2">
        <v>734</v>
      </c>
      <c r="C612" s="27" t="s">
        <v>170</v>
      </c>
      <c r="D612" s="2">
        <v>126.06060606060601</v>
      </c>
      <c r="E612" s="2">
        <v>1281</v>
      </c>
      <c r="F612" s="27" t="s">
        <v>170</v>
      </c>
      <c r="G612" s="14">
        <v>126.666666666666</v>
      </c>
      <c r="H612" s="2">
        <v>2591</v>
      </c>
      <c r="I612" s="27" t="s">
        <v>170</v>
      </c>
      <c r="J612" s="14">
        <v>313.93939999999998</v>
      </c>
      <c r="K612" s="27">
        <v>2.5299727520435966</v>
      </c>
      <c r="L612" s="2">
        <v>5117</v>
      </c>
      <c r="M612" s="27" t="s">
        <v>170</v>
      </c>
      <c r="N612" s="2">
        <v>312.12121212121201</v>
      </c>
      <c r="O612" s="2">
        <v>9995</v>
      </c>
      <c r="P612" s="27" t="s">
        <v>170</v>
      </c>
      <c r="Q612" s="14">
        <v>455.15151515151501</v>
      </c>
      <c r="R612" s="2">
        <v>20013</v>
      </c>
      <c r="S612" s="27" t="s">
        <v>170</v>
      </c>
      <c r="T612" s="14">
        <v>796.36364700000001</v>
      </c>
      <c r="U612" s="27">
        <v>2.9110807113543093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1797</v>
      </c>
      <c r="B613" s="2">
        <v>52</v>
      </c>
      <c r="C613" s="27">
        <v>7.0844686648501368E-2</v>
      </c>
      <c r="D613" s="2">
        <v>42.424242424242401</v>
      </c>
      <c r="E613" s="2">
        <v>103</v>
      </c>
      <c r="F613" s="27">
        <v>8.0405932864949264E-2</v>
      </c>
      <c r="G613" s="14">
        <v>47.272727272727202</v>
      </c>
      <c r="H613" s="2">
        <v>286</v>
      </c>
      <c r="I613" s="27">
        <v>0.11038209185642608</v>
      </c>
      <c r="J613" s="14">
        <v>165.454544</v>
      </c>
      <c r="K613" s="27">
        <v>4.5</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1761</v>
      </c>
      <c r="B614" s="2">
        <v>0</v>
      </c>
      <c r="C614" s="27">
        <v>0</v>
      </c>
      <c r="D614" s="2">
        <v>80</v>
      </c>
      <c r="E614" s="2">
        <v>61</v>
      </c>
      <c r="F614" s="27">
        <v>4.7619047619047616E-2</v>
      </c>
      <c r="G614" s="14">
        <v>40.606060606060602</v>
      </c>
      <c r="H614" s="2">
        <v>22</v>
      </c>
      <c r="I614" s="27">
        <v>8.490930142802007E-3</v>
      </c>
      <c r="J614" s="14">
        <v>23.030304000000001</v>
      </c>
      <c r="K614" s="27"/>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1815</v>
      </c>
      <c r="B615" s="2">
        <v>0</v>
      </c>
      <c r="C615" s="27">
        <v>0</v>
      </c>
      <c r="D615" s="2">
        <v>80</v>
      </c>
      <c r="E615" s="2">
        <v>33</v>
      </c>
      <c r="F615" s="27">
        <v>2.576112412177986E-2</v>
      </c>
      <c r="G615" s="14">
        <v>29.696969696969699</v>
      </c>
      <c r="H615" s="2">
        <v>22</v>
      </c>
      <c r="I615" s="27">
        <v>8.490930142802007E-3</v>
      </c>
      <c r="J615" s="14">
        <v>23.030304000000001</v>
      </c>
      <c r="K615" s="27"/>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1816</v>
      </c>
      <c r="B616" s="2">
        <v>0</v>
      </c>
      <c r="C616" s="27">
        <v>0</v>
      </c>
      <c r="D616" s="2">
        <v>80</v>
      </c>
      <c r="E616" s="2">
        <v>0</v>
      </c>
      <c r="F616" s="27">
        <v>0</v>
      </c>
      <c r="G616" s="14">
        <v>16.969696969696901</v>
      </c>
      <c r="H616" s="2">
        <v>0</v>
      </c>
      <c r="I616" s="27">
        <v>0</v>
      </c>
      <c r="J616" s="14">
        <v>18.787877999999999</v>
      </c>
      <c r="K616" s="27"/>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1817</v>
      </c>
      <c r="B617" s="2">
        <v>0</v>
      </c>
      <c r="C617" s="27">
        <v>0</v>
      </c>
      <c r="D617" s="2">
        <v>80</v>
      </c>
      <c r="E617" s="2">
        <v>33</v>
      </c>
      <c r="F617" s="27">
        <v>2.576112412177986E-2</v>
      </c>
      <c r="G617" s="14">
        <v>29.696969696969699</v>
      </c>
      <c r="H617" s="2">
        <v>0</v>
      </c>
      <c r="I617" s="27">
        <v>0</v>
      </c>
      <c r="J617" s="14">
        <v>18.787877999999999</v>
      </c>
      <c r="K617" s="197"/>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1818</v>
      </c>
      <c r="B618" s="2">
        <v>0</v>
      </c>
      <c r="C618" s="27">
        <v>0</v>
      </c>
      <c r="D618" s="2">
        <v>80</v>
      </c>
      <c r="E618" s="2">
        <v>0</v>
      </c>
      <c r="F618" s="27">
        <v>0</v>
      </c>
      <c r="G618" s="14">
        <v>16.969696969696901</v>
      </c>
      <c r="H618" s="2">
        <v>22</v>
      </c>
      <c r="I618" s="27">
        <v>8.490930142802007E-3</v>
      </c>
      <c r="J618" s="14">
        <v>23.030304000000001</v>
      </c>
      <c r="K618" s="27"/>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1819</v>
      </c>
      <c r="B619" s="2">
        <v>0</v>
      </c>
      <c r="C619" s="27">
        <v>0</v>
      </c>
      <c r="D619" s="2">
        <v>80</v>
      </c>
      <c r="E619" s="2">
        <v>28</v>
      </c>
      <c r="F619" s="27">
        <v>2.185792349726776E-2</v>
      </c>
      <c r="G619" s="14">
        <v>27.272727272727199</v>
      </c>
      <c r="H619" s="2">
        <v>0</v>
      </c>
      <c r="I619" s="27">
        <v>0</v>
      </c>
      <c r="J619" s="14">
        <v>18.787877999999999</v>
      </c>
      <c r="K619" s="27"/>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1762</v>
      </c>
      <c r="B620" s="2">
        <v>52</v>
      </c>
      <c r="C620" s="27">
        <v>7.0844686648501368E-2</v>
      </c>
      <c r="D620" s="2">
        <v>42.424242424242401</v>
      </c>
      <c r="E620" s="2">
        <v>42</v>
      </c>
      <c r="F620" s="27">
        <v>3.2786885245901641E-2</v>
      </c>
      <c r="G620" s="14">
        <v>21.2121212121212</v>
      </c>
      <c r="H620" s="2">
        <v>264</v>
      </c>
      <c r="I620" s="27">
        <v>0.10189116171362408</v>
      </c>
      <c r="J620" s="14">
        <v>164.84848</v>
      </c>
      <c r="K620" s="27">
        <v>4.0769230769230766</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1763</v>
      </c>
      <c r="B621" s="2">
        <v>10</v>
      </c>
      <c r="C621" s="27">
        <v>1.3623978201634877E-2</v>
      </c>
      <c r="D621" s="2">
        <v>10.909090909090899</v>
      </c>
      <c r="E621" s="2">
        <v>13</v>
      </c>
      <c r="F621" s="27">
        <v>1.0148321623731461E-2</v>
      </c>
      <c r="G621" s="14">
        <v>12.1212121212121</v>
      </c>
      <c r="H621" s="2">
        <v>10</v>
      </c>
      <c r="I621" s="27">
        <v>3.8595137012736396E-3</v>
      </c>
      <c r="J621" s="14">
        <v>9.6969700000000003</v>
      </c>
      <c r="K621" s="27">
        <v>0</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1820</v>
      </c>
      <c r="B622" s="2">
        <v>10</v>
      </c>
      <c r="C622" s="27">
        <v>1.3623978201634877E-2</v>
      </c>
      <c r="D622" s="2">
        <v>10.909090909090899</v>
      </c>
      <c r="E622" s="2">
        <v>0</v>
      </c>
      <c r="F622" s="27">
        <v>0</v>
      </c>
      <c r="G622" s="14">
        <v>16.969696969696901</v>
      </c>
      <c r="H622" s="2">
        <v>0</v>
      </c>
      <c r="I622" s="27">
        <v>0</v>
      </c>
      <c r="J622" s="14">
        <v>18.787877999999999</v>
      </c>
      <c r="K622" s="27">
        <v>-1</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1821</v>
      </c>
      <c r="B623" s="2">
        <v>0</v>
      </c>
      <c r="C623" s="27">
        <v>0</v>
      </c>
      <c r="D623" s="2">
        <v>80</v>
      </c>
      <c r="E623" s="2">
        <v>0</v>
      </c>
      <c r="F623" s="27">
        <v>0</v>
      </c>
      <c r="G623" s="14">
        <v>16.969696969696901</v>
      </c>
      <c r="H623" s="2">
        <v>0</v>
      </c>
      <c r="I623" s="27">
        <v>0</v>
      </c>
      <c r="J623" s="14">
        <v>18.787877999999999</v>
      </c>
      <c r="K623" s="27"/>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1822</v>
      </c>
      <c r="B624" s="2">
        <v>0</v>
      </c>
      <c r="C624" s="27">
        <v>0</v>
      </c>
      <c r="D624" s="2">
        <v>80</v>
      </c>
      <c r="E624" s="2">
        <v>0</v>
      </c>
      <c r="F624" s="27">
        <v>0</v>
      </c>
      <c r="G624" s="14">
        <v>16.969696969696901</v>
      </c>
      <c r="H624" s="2">
        <v>0</v>
      </c>
      <c r="I624" s="27">
        <v>0</v>
      </c>
      <c r="J624" s="14">
        <v>18.787877999999999</v>
      </c>
      <c r="K624" s="27"/>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1823</v>
      </c>
      <c r="B625" s="2">
        <v>10</v>
      </c>
      <c r="C625" s="27">
        <v>1.3623978201634877E-2</v>
      </c>
      <c r="D625" s="2">
        <v>10.909090909090899</v>
      </c>
      <c r="E625" s="2">
        <v>0</v>
      </c>
      <c r="F625" s="27">
        <v>0</v>
      </c>
      <c r="G625" s="14">
        <v>16.969696969696901</v>
      </c>
      <c r="H625" s="2">
        <v>0</v>
      </c>
      <c r="I625" s="27">
        <v>0</v>
      </c>
      <c r="J625" s="14">
        <v>18.787877999999999</v>
      </c>
      <c r="K625">
        <v>-1</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1824</v>
      </c>
      <c r="B626" s="2">
        <v>0</v>
      </c>
      <c r="C626" s="27">
        <v>0</v>
      </c>
      <c r="D626" s="2">
        <v>80</v>
      </c>
      <c r="E626" s="2">
        <v>13</v>
      </c>
      <c r="F626" s="27">
        <v>1.0148321623731461E-2</v>
      </c>
      <c r="G626" s="14">
        <v>12.1212121212121</v>
      </c>
      <c r="H626" s="2">
        <v>10</v>
      </c>
      <c r="I626" s="27">
        <v>3.8595137012736396E-3</v>
      </c>
      <c r="J626" s="14">
        <v>9.6969700000000003</v>
      </c>
      <c r="K626" s="27"/>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1764</v>
      </c>
      <c r="B627" s="2">
        <v>42</v>
      </c>
      <c r="C627" s="27">
        <v>5.7220708446866483E-2</v>
      </c>
      <c r="D627" s="2">
        <v>40.606060606060602</v>
      </c>
      <c r="E627" s="2">
        <v>29</v>
      </c>
      <c r="F627" s="27">
        <v>2.263856362217018E-2</v>
      </c>
      <c r="G627" s="14">
        <v>16.969696969696901</v>
      </c>
      <c r="H627" s="2">
        <v>254</v>
      </c>
      <c r="I627" s="27">
        <v>9.8031648012350439E-2</v>
      </c>
      <c r="J627" s="14">
        <v>165.454544</v>
      </c>
      <c r="K627" s="27">
        <v>5.0476190476190474</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1820</v>
      </c>
      <c r="B628" s="2">
        <v>42</v>
      </c>
      <c r="C628" s="27">
        <v>5.7220708446866483E-2</v>
      </c>
      <c r="D628" s="2">
        <v>40.606060606060602</v>
      </c>
      <c r="E628" s="2">
        <v>29</v>
      </c>
      <c r="F628" s="27">
        <v>2.263856362217018E-2</v>
      </c>
      <c r="G628" s="14">
        <v>16.969696969696901</v>
      </c>
      <c r="H628" s="2">
        <v>254</v>
      </c>
      <c r="I628" s="27">
        <v>9.8031648012350439E-2</v>
      </c>
      <c r="J628" s="14">
        <v>165.454544</v>
      </c>
      <c r="K628" s="27">
        <v>5.0476190476190474</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1821</v>
      </c>
      <c r="B629" s="2">
        <v>0</v>
      </c>
      <c r="C629" s="27">
        <v>0</v>
      </c>
      <c r="D629" s="2">
        <v>80</v>
      </c>
      <c r="E629" s="2">
        <v>0</v>
      </c>
      <c r="F629" s="27">
        <v>0</v>
      </c>
      <c r="G629" s="14">
        <v>16.969696969696901</v>
      </c>
      <c r="H629" s="2">
        <v>0</v>
      </c>
      <c r="I629" s="27">
        <v>0</v>
      </c>
      <c r="J629" s="14">
        <v>18.787877999999999</v>
      </c>
      <c r="K629" s="27"/>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1822</v>
      </c>
      <c r="B630" s="2">
        <v>42</v>
      </c>
      <c r="C630" s="27">
        <v>5.7220708446866483E-2</v>
      </c>
      <c r="D630" s="2">
        <v>40.606060606060602</v>
      </c>
      <c r="E630" s="2">
        <v>12</v>
      </c>
      <c r="F630" s="27">
        <v>9.3676814988290398E-3</v>
      </c>
      <c r="G630" s="14">
        <v>12.1212121212121</v>
      </c>
      <c r="H630" s="2">
        <v>97</v>
      </c>
      <c r="I630" s="27">
        <v>3.7437282902354305E-2</v>
      </c>
      <c r="J630" s="14">
        <v>85.454544100000007</v>
      </c>
      <c r="K630" s="27">
        <v>1.3095238095238095</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1823</v>
      </c>
      <c r="B631" s="2">
        <v>0</v>
      </c>
      <c r="C631" s="27">
        <v>0</v>
      </c>
      <c r="D631" s="2">
        <v>80</v>
      </c>
      <c r="E631" s="2">
        <v>17</v>
      </c>
      <c r="F631" s="27">
        <v>1.3270882123341141E-2</v>
      </c>
      <c r="G631" s="14">
        <v>12.7272727272727</v>
      </c>
      <c r="H631" s="2">
        <v>157</v>
      </c>
      <c r="I631" s="27">
        <v>6.0594365109996141E-2</v>
      </c>
      <c r="J631" s="14">
        <v>144.84848</v>
      </c>
      <c r="K631" s="27"/>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1824</v>
      </c>
      <c r="B632" s="2">
        <v>0</v>
      </c>
      <c r="C632" s="27">
        <v>0</v>
      </c>
      <c r="D632" s="2">
        <v>80</v>
      </c>
      <c r="E632" s="2">
        <v>0</v>
      </c>
      <c r="F632" s="27">
        <v>0</v>
      </c>
      <c r="G632" s="14">
        <v>16.969696969696901</v>
      </c>
      <c r="H632" s="2">
        <v>0</v>
      </c>
      <c r="I632" s="27">
        <v>0</v>
      </c>
      <c r="J632" s="14">
        <v>18.787877999999999</v>
      </c>
      <c r="K632" s="27"/>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1813</v>
      </c>
      <c r="B633" s="2">
        <v>682</v>
      </c>
      <c r="C633" s="27">
        <v>0.92915531335149859</v>
      </c>
      <c r="D633" s="2">
        <v>115.757575757575</v>
      </c>
      <c r="E633" s="2">
        <v>1178</v>
      </c>
      <c r="F633" s="27">
        <v>0.91959406713505076</v>
      </c>
      <c r="G633" s="14">
        <v>126.666666666666</v>
      </c>
      <c r="H633" s="2">
        <v>2305</v>
      </c>
      <c r="I633" s="27">
        <v>0.88961790814357389</v>
      </c>
      <c r="J633" s="14">
        <v>293.33334400000001</v>
      </c>
      <c r="K633" s="27">
        <v>2.3797653958944283</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1761</v>
      </c>
      <c r="B634" s="2">
        <v>521</v>
      </c>
      <c r="C634" s="27">
        <v>0.7098092643051771</v>
      </c>
      <c r="D634" s="2">
        <v>104.84848484848401</v>
      </c>
      <c r="E634" s="2">
        <v>810</v>
      </c>
      <c r="F634" s="27">
        <v>0.63231850117096022</v>
      </c>
      <c r="G634" s="14">
        <v>112.72727272727199</v>
      </c>
      <c r="H634" s="2">
        <v>1611</v>
      </c>
      <c r="I634" s="27">
        <v>0.62176765727518335</v>
      </c>
      <c r="J634" s="14">
        <v>250.30302399999999</v>
      </c>
      <c r="K634" s="27">
        <v>2.092130518234165</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1815</v>
      </c>
      <c r="B635" s="2">
        <v>367</v>
      </c>
      <c r="C635" s="27">
        <v>0.5</v>
      </c>
      <c r="D635" s="2">
        <v>101.212121212121</v>
      </c>
      <c r="E635" s="2">
        <v>614</v>
      </c>
      <c r="F635" s="27">
        <v>0.47931303669008585</v>
      </c>
      <c r="G635" s="14">
        <v>101.818181818181</v>
      </c>
      <c r="H635" s="2">
        <v>1056</v>
      </c>
      <c r="I635" s="27">
        <v>0.40756464685449634</v>
      </c>
      <c r="J635" s="14">
        <v>232.72728000000001</v>
      </c>
      <c r="K635" s="27">
        <v>1.8773841961852862</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1816</v>
      </c>
      <c r="B636" s="2">
        <v>55</v>
      </c>
      <c r="C636" s="27">
        <v>7.4931880108991822E-2</v>
      </c>
      <c r="D636" s="2">
        <v>38.787878787878697</v>
      </c>
      <c r="E636" s="2">
        <v>63</v>
      </c>
      <c r="F636" s="27">
        <v>4.9180327868852458E-2</v>
      </c>
      <c r="G636" s="14">
        <v>33.3333333333333</v>
      </c>
      <c r="H636" s="2">
        <v>129</v>
      </c>
      <c r="I636" s="27">
        <v>4.978772674642995E-2</v>
      </c>
      <c r="J636" s="14">
        <v>55.757576</v>
      </c>
      <c r="K636" s="27">
        <v>1.3454545454545455</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1817</v>
      </c>
      <c r="B637" s="2">
        <v>109</v>
      </c>
      <c r="C637" s="27">
        <v>0.14850136239782016</v>
      </c>
      <c r="D637" s="2">
        <v>47.272727272727202</v>
      </c>
      <c r="E637" s="2">
        <v>160</v>
      </c>
      <c r="F637" s="27">
        <v>0.1249024199843872</v>
      </c>
      <c r="G637" s="14">
        <v>49.090909090909101</v>
      </c>
      <c r="H637" s="2">
        <v>166</v>
      </c>
      <c r="I637" s="27">
        <v>6.4067927441142411E-2</v>
      </c>
      <c r="J637" s="14">
        <v>76.969695999999999</v>
      </c>
      <c r="K637" s="27">
        <v>0.52293577981651373</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1818</v>
      </c>
      <c r="B638" s="2">
        <v>203</v>
      </c>
      <c r="C638" s="27">
        <v>0.27656675749318799</v>
      </c>
      <c r="D638" s="2">
        <v>70.303030303030297</v>
      </c>
      <c r="E638" s="2">
        <v>391</v>
      </c>
      <c r="F638" s="27">
        <v>0.30523028883684622</v>
      </c>
      <c r="G638" s="14">
        <v>84.848484848484802</v>
      </c>
      <c r="H638" s="2">
        <v>761</v>
      </c>
      <c r="I638" s="27">
        <v>0.29370899266692396</v>
      </c>
      <c r="J638" s="14">
        <v>221.21212800000001</v>
      </c>
      <c r="K638" s="27">
        <v>2.7487684729064039</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1819</v>
      </c>
      <c r="B639" s="2">
        <v>154</v>
      </c>
      <c r="C639" s="27">
        <v>0.2098092643051771</v>
      </c>
      <c r="D639" s="2">
        <v>50.909090909090899</v>
      </c>
      <c r="E639" s="2">
        <v>196</v>
      </c>
      <c r="F639" s="27">
        <v>0.15300546448087432</v>
      </c>
      <c r="G639" s="14">
        <v>60</v>
      </c>
      <c r="H639" s="2">
        <v>555</v>
      </c>
      <c r="I639" s="27">
        <v>0.21420301042068698</v>
      </c>
      <c r="J639" s="14">
        <v>117.57576</v>
      </c>
      <c r="K639" s="27">
        <v>2.6038961038961039</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1762</v>
      </c>
      <c r="B640" s="2">
        <v>161</v>
      </c>
      <c r="C640" s="27">
        <v>0.21934604904632152</v>
      </c>
      <c r="D640" s="2">
        <v>58.181818181818201</v>
      </c>
      <c r="E640" s="2">
        <v>368</v>
      </c>
      <c r="F640" s="27">
        <v>0.28727556596409054</v>
      </c>
      <c r="G640" s="14">
        <v>74.545454545454504</v>
      </c>
      <c r="H640" s="2">
        <v>694</v>
      </c>
      <c r="I640" s="27">
        <v>0.26785025086839059</v>
      </c>
      <c r="J640" s="14">
        <v>159.393936</v>
      </c>
      <c r="K640" s="27">
        <v>3.31055900621118</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1763</v>
      </c>
      <c r="B641" s="2">
        <v>42</v>
      </c>
      <c r="C641" s="27">
        <v>5.7220708446866483E-2</v>
      </c>
      <c r="D641" s="2">
        <v>23.636363636363601</v>
      </c>
      <c r="E641" s="2">
        <v>98</v>
      </c>
      <c r="F641" s="27">
        <v>7.650273224043716E-2</v>
      </c>
      <c r="G641" s="14">
        <v>39.393939393939398</v>
      </c>
      <c r="H641" s="2">
        <v>172</v>
      </c>
      <c r="I641" s="27">
        <v>6.6383635661906595E-2</v>
      </c>
      <c r="J641" s="14">
        <v>105.454544</v>
      </c>
      <c r="K641" s="27">
        <v>3.0952380952380953</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1820</v>
      </c>
      <c r="B642" s="2">
        <v>22</v>
      </c>
      <c r="C642" s="27">
        <v>2.9972752043596729E-2</v>
      </c>
      <c r="D642" s="2">
        <v>12.7272727272727</v>
      </c>
      <c r="E642" s="2">
        <v>79</v>
      </c>
      <c r="F642" s="27">
        <v>6.1670569867291178E-2</v>
      </c>
      <c r="G642" s="14">
        <v>38.181818181818102</v>
      </c>
      <c r="H642" s="2">
        <v>31</v>
      </c>
      <c r="I642" s="27">
        <v>1.1964492473948282E-2</v>
      </c>
      <c r="J642" s="14">
        <v>18.181818</v>
      </c>
      <c r="K642" s="27">
        <v>0.40909090909090912</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1821</v>
      </c>
      <c r="B643" s="2">
        <v>12</v>
      </c>
      <c r="C643" s="27">
        <v>1.6348773841961851E-2</v>
      </c>
      <c r="D643" s="2">
        <v>13.3333333333333</v>
      </c>
      <c r="E643" s="2">
        <v>40</v>
      </c>
      <c r="F643" s="27">
        <v>3.1225604996096799E-2</v>
      </c>
      <c r="G643" s="14">
        <v>27.272727272727199</v>
      </c>
      <c r="H643" s="2">
        <v>0</v>
      </c>
      <c r="I643" s="27">
        <v>0</v>
      </c>
      <c r="J643" s="14">
        <v>18.787877999999999</v>
      </c>
      <c r="K643" s="27">
        <v>-1</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1822</v>
      </c>
      <c r="B644" s="2">
        <v>0</v>
      </c>
      <c r="C644" s="27">
        <v>0</v>
      </c>
      <c r="D644" s="2">
        <v>80</v>
      </c>
      <c r="E644" s="2">
        <v>0</v>
      </c>
      <c r="F644" s="27">
        <v>0</v>
      </c>
      <c r="G644" s="14">
        <v>16.969696969696901</v>
      </c>
      <c r="H644" s="2">
        <v>14</v>
      </c>
      <c r="I644" s="27">
        <v>5.4033191817830957E-3</v>
      </c>
      <c r="J644" s="14">
        <v>12.727273</v>
      </c>
      <c r="K644" s="27"/>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1823</v>
      </c>
      <c r="B645" s="2">
        <v>10</v>
      </c>
      <c r="C645" s="27">
        <v>1.3623978201634877E-2</v>
      </c>
      <c r="D645" s="2">
        <v>9.6969696969696901</v>
      </c>
      <c r="E645" s="2">
        <v>39</v>
      </c>
      <c r="F645" s="27">
        <v>3.0444964871194378E-2</v>
      </c>
      <c r="G645" s="14">
        <v>27.272727272727199</v>
      </c>
      <c r="H645" s="2">
        <v>17</v>
      </c>
      <c r="I645" s="27">
        <v>6.561173292165187E-3</v>
      </c>
      <c r="J645" s="14">
        <v>12.121212</v>
      </c>
      <c r="K645" s="27">
        <v>0.7</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1824</v>
      </c>
      <c r="B646" s="2">
        <v>20</v>
      </c>
      <c r="C646" s="27">
        <v>2.7247956403269755E-2</v>
      </c>
      <c r="D646" s="2">
        <v>18.7878787878787</v>
      </c>
      <c r="E646" s="2">
        <v>19</v>
      </c>
      <c r="F646" s="27">
        <v>1.4832162373145981E-2</v>
      </c>
      <c r="G646" s="14">
        <v>12.7272727272727</v>
      </c>
      <c r="H646" s="2">
        <v>141</v>
      </c>
      <c r="I646" s="27">
        <v>5.4419143187958319E-2</v>
      </c>
      <c r="J646" s="14">
        <v>104.848488</v>
      </c>
      <c r="K646" s="27">
        <v>6.05</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1764</v>
      </c>
      <c r="B647" s="2">
        <v>119</v>
      </c>
      <c r="C647" s="27">
        <v>0.16212534059945505</v>
      </c>
      <c r="D647" s="2">
        <v>47.878787878787797</v>
      </c>
      <c r="E647" s="2">
        <v>270</v>
      </c>
      <c r="F647" s="27">
        <v>0.21077283372365341</v>
      </c>
      <c r="G647" s="14">
        <v>60</v>
      </c>
      <c r="H647" s="2">
        <v>522</v>
      </c>
      <c r="I647" s="27">
        <v>0.20146661520648398</v>
      </c>
      <c r="J647" s="14">
        <v>126.060608</v>
      </c>
      <c r="K647" s="27">
        <v>3.3865546218487395</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1820</v>
      </c>
      <c r="B648" s="2">
        <v>106</v>
      </c>
      <c r="C648" s="27">
        <v>0.1444141689373297</v>
      </c>
      <c r="D648" s="2">
        <v>46.6666666666666</v>
      </c>
      <c r="E648" s="2">
        <v>151</v>
      </c>
      <c r="F648" s="27">
        <v>0.11787665886026542</v>
      </c>
      <c r="G648" s="14">
        <v>52.121212121212103</v>
      </c>
      <c r="H648" s="2">
        <v>304</v>
      </c>
      <c r="I648" s="27">
        <v>0.11732921651871864</v>
      </c>
      <c r="J648" s="14">
        <v>103.030304</v>
      </c>
      <c r="K648" s="27">
        <v>1.8679245283018868</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1821</v>
      </c>
      <c r="B649" s="2">
        <v>18</v>
      </c>
      <c r="C649" s="27">
        <v>2.4523160762942781E-2</v>
      </c>
      <c r="D649" s="2">
        <v>12.7272727272727</v>
      </c>
      <c r="E649" s="2">
        <v>53</v>
      </c>
      <c r="F649" s="27">
        <v>4.1373926619828257E-2</v>
      </c>
      <c r="G649" s="14">
        <v>30.303030303030301</v>
      </c>
      <c r="H649" s="2">
        <v>104</v>
      </c>
      <c r="I649" s="27">
        <v>4.0138942493245851E-2</v>
      </c>
      <c r="J649" s="14">
        <v>87.878784199999998</v>
      </c>
      <c r="K649" s="27">
        <v>4.7777777777777777</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1822</v>
      </c>
      <c r="B650" s="2">
        <v>58</v>
      </c>
      <c r="C650" s="27">
        <v>7.901907356948229E-2</v>
      </c>
      <c r="D650" s="2">
        <v>41.212121212121197</v>
      </c>
      <c r="E650" s="2">
        <v>0</v>
      </c>
      <c r="F650" s="27">
        <v>0</v>
      </c>
      <c r="G650" s="14">
        <v>16.969696969696901</v>
      </c>
      <c r="H650" s="2">
        <v>60</v>
      </c>
      <c r="I650" s="27">
        <v>2.3157082207641837E-2</v>
      </c>
      <c r="J650" s="14">
        <v>35.757576</v>
      </c>
      <c r="K650" s="27">
        <v>3.4482758620689655E-2</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1823</v>
      </c>
      <c r="B651" s="2">
        <v>30</v>
      </c>
      <c r="C651" s="27">
        <v>4.0871934604904632E-2</v>
      </c>
      <c r="D651" s="2">
        <v>20.606060606060598</v>
      </c>
      <c r="E651" s="2">
        <v>98</v>
      </c>
      <c r="F651" s="27">
        <v>7.650273224043716E-2</v>
      </c>
      <c r="G651" s="14">
        <v>40.606060606060602</v>
      </c>
      <c r="H651" s="2">
        <v>140</v>
      </c>
      <c r="I651" s="27">
        <v>5.403319181783095E-2</v>
      </c>
      <c r="J651" s="14">
        <v>53.939392099999999</v>
      </c>
      <c r="K651" s="27">
        <v>3.6666666666666665</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1824</v>
      </c>
      <c r="B652" s="2">
        <v>13</v>
      </c>
      <c r="C652" s="27">
        <v>1.7711171662125342E-2</v>
      </c>
      <c r="D652" s="2">
        <v>12.7272727272727</v>
      </c>
      <c r="E652" s="2">
        <v>119</v>
      </c>
      <c r="F652" s="27">
        <v>9.2896174863387984E-2</v>
      </c>
      <c r="G652" s="14">
        <v>39.393939393939398</v>
      </c>
      <c r="H652" s="2">
        <v>218</v>
      </c>
      <c r="I652" s="27">
        <v>8.4137398687765347E-2</v>
      </c>
      <c r="J652" s="14">
        <v>70.303030000000007</v>
      </c>
      <c r="K652" s="27">
        <v>15.76923076923077</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1832</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1699</v>
      </c>
      <c r="C655" s="211"/>
      <c r="D655" s="211" t="s">
        <v>1700</v>
      </c>
      <c r="E655" s="211" t="s">
        <v>1699</v>
      </c>
      <c r="F655" s="211"/>
      <c r="G655" s="211" t="s">
        <v>1700</v>
      </c>
      <c r="H655" s="211" t="s">
        <v>1699</v>
      </c>
      <c r="I655" s="211"/>
      <c r="J655" s="211" t="s">
        <v>1700</v>
      </c>
      <c r="K655" t="s">
        <v>170</v>
      </c>
      <c r="L655" s="211" t="s">
        <v>1699</v>
      </c>
      <c r="M655" s="211"/>
      <c r="N655" s="211" t="s">
        <v>1700</v>
      </c>
      <c r="O655" s="211" t="s">
        <v>1699</v>
      </c>
      <c r="P655" s="211"/>
      <c r="Q655" s="211" t="s">
        <v>1700</v>
      </c>
      <c r="R655" s="211" t="s">
        <v>1699</v>
      </c>
      <c r="S655" s="211"/>
      <c r="T655" s="211" t="s">
        <v>1700</v>
      </c>
      <c r="U655" t="s">
        <v>170</v>
      </c>
      <c r="V655" s="211" t="s">
        <v>1699</v>
      </c>
      <c r="W655" s="211"/>
      <c r="X655" s="211" t="s">
        <v>1700</v>
      </c>
      <c r="Y655" s="211" t="s">
        <v>1699</v>
      </c>
      <c r="Z655" s="211"/>
      <c r="AA655" s="211" t="s">
        <v>1700</v>
      </c>
      <c r="AB655" s="211" t="s">
        <v>1699</v>
      </c>
      <c r="AC655" s="211"/>
      <c r="AD655" s="211" t="s">
        <v>1700</v>
      </c>
      <c r="AE655" t="s">
        <v>170</v>
      </c>
    </row>
    <row r="656" spans="1:31" x14ac:dyDescent="0.3">
      <c r="A656" t="s">
        <v>172</v>
      </c>
      <c r="B656" s="2">
        <v>7834</v>
      </c>
      <c r="C656" s="27" t="s">
        <v>170</v>
      </c>
      <c r="D656" s="2">
        <v>261.21212121212102</v>
      </c>
      <c r="E656" s="2">
        <v>8274</v>
      </c>
      <c r="F656" s="27" t="s">
        <v>170</v>
      </c>
      <c r="G656" s="14">
        <v>265.45454545454498</v>
      </c>
      <c r="H656" s="2">
        <v>7499</v>
      </c>
      <c r="I656" s="27" t="s">
        <v>170</v>
      </c>
      <c r="J656" s="14">
        <v>338.18182400000001</v>
      </c>
      <c r="K656" s="27">
        <v>-4.2762318100587185E-2</v>
      </c>
      <c r="L656" s="2">
        <v>69403</v>
      </c>
      <c r="M656" s="27" t="s">
        <v>170</v>
      </c>
      <c r="N656" s="2">
        <v>732.12121212121201</v>
      </c>
      <c r="O656" s="2">
        <v>66332</v>
      </c>
      <c r="P656" s="27" t="s">
        <v>170</v>
      </c>
      <c r="Q656" s="14">
        <v>573.33333333333303</v>
      </c>
      <c r="R656" s="2">
        <v>64041</v>
      </c>
      <c r="S656" s="27" t="s">
        <v>170</v>
      </c>
      <c r="T656" s="14">
        <v>671.51513699999998</v>
      </c>
      <c r="U656" s="27">
        <v>-7.725890811636385E-2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1797</v>
      </c>
      <c r="B657" s="2">
        <v>256</v>
      </c>
      <c r="C657" s="27">
        <v>3.2678069951493492E-2</v>
      </c>
      <c r="D657" s="2">
        <v>66.6666666666666</v>
      </c>
      <c r="E657" s="2">
        <v>361</v>
      </c>
      <c r="F657" s="27">
        <v>4.3630650229634999E-2</v>
      </c>
      <c r="G657" s="14">
        <v>77.575757575757507</v>
      </c>
      <c r="H657" s="2">
        <v>315</v>
      </c>
      <c r="I657" s="27">
        <v>4.2005600746766236E-2</v>
      </c>
      <c r="J657" s="14">
        <v>79.393936199999999</v>
      </c>
      <c r="K657" s="27">
        <v>0.23046875</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1761</v>
      </c>
      <c r="B658" s="2">
        <v>49</v>
      </c>
      <c r="C658" s="27">
        <v>6.2547868266530507E-3</v>
      </c>
      <c r="D658" s="2">
        <v>22.424242424242401</v>
      </c>
      <c r="E658" s="2">
        <v>124</v>
      </c>
      <c r="F658" s="27">
        <v>1.4986705342035292E-2</v>
      </c>
      <c r="G658" s="14">
        <v>46.6666666666666</v>
      </c>
      <c r="H658" s="2">
        <v>165</v>
      </c>
      <c r="I658" s="27">
        <v>2.20029337244966E-2</v>
      </c>
      <c r="J658" s="14">
        <v>50.9090919</v>
      </c>
      <c r="K658" s="27">
        <v>2.3673469387755102</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1815</v>
      </c>
      <c r="B659" s="2">
        <v>20</v>
      </c>
      <c r="C659" s="27">
        <v>2.5529742149604288E-3</v>
      </c>
      <c r="D659" s="2">
        <v>15.151515151515101</v>
      </c>
      <c r="E659" s="2">
        <v>109</v>
      </c>
      <c r="F659" s="27">
        <v>1.3173797437756828E-2</v>
      </c>
      <c r="G659" s="14">
        <v>46.060606060605998</v>
      </c>
      <c r="H659" s="2">
        <v>133</v>
      </c>
      <c r="I659" s="27">
        <v>1.7735698093079077E-2</v>
      </c>
      <c r="J659" s="14">
        <v>49.0909081</v>
      </c>
      <c r="K659" s="27">
        <v>5.65</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1816</v>
      </c>
      <c r="B660" s="2">
        <v>0</v>
      </c>
      <c r="C660" s="27">
        <v>0</v>
      </c>
      <c r="D660" s="2">
        <v>80</v>
      </c>
      <c r="E660" s="2">
        <v>0</v>
      </c>
      <c r="F660" s="27">
        <v>0</v>
      </c>
      <c r="G660" s="14">
        <v>16.969696969696901</v>
      </c>
      <c r="H660" s="2">
        <v>70</v>
      </c>
      <c r="I660" s="27">
        <v>9.3345779437258303E-3</v>
      </c>
      <c r="J660" s="14">
        <v>40</v>
      </c>
      <c r="K660" s="27"/>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1817</v>
      </c>
      <c r="B661" s="2">
        <v>8</v>
      </c>
      <c r="C661" s="27">
        <v>1.0211896859841716E-3</v>
      </c>
      <c r="D661" s="2">
        <v>8.4848484848484809</v>
      </c>
      <c r="E661" s="2">
        <v>7</v>
      </c>
      <c r="F661" s="27">
        <v>8.4602368866328254E-4</v>
      </c>
      <c r="G661" s="14">
        <v>6.6666666666666599</v>
      </c>
      <c r="H661" s="2">
        <v>17</v>
      </c>
      <c r="I661" s="27">
        <v>2.2669689291905585E-3</v>
      </c>
      <c r="J661" s="14">
        <v>13.939394</v>
      </c>
      <c r="K661" s="27">
        <v>1.125</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1818</v>
      </c>
      <c r="B662" s="2">
        <v>12</v>
      </c>
      <c r="C662" s="27">
        <v>1.5317845289762573E-3</v>
      </c>
      <c r="D662" s="2">
        <v>12.1212121212121</v>
      </c>
      <c r="E662" s="2">
        <v>102</v>
      </c>
      <c r="F662" s="27">
        <v>1.2327773749093546E-2</v>
      </c>
      <c r="G662" s="14">
        <v>45.454545454545404</v>
      </c>
      <c r="H662" s="2">
        <v>46</v>
      </c>
      <c r="I662" s="27">
        <v>6.1341512201626884E-3</v>
      </c>
      <c r="J662" s="14">
        <v>21.818182</v>
      </c>
      <c r="K662" s="27">
        <v>2.8333333333333335</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1819</v>
      </c>
      <c r="B663" s="2">
        <v>29</v>
      </c>
      <c r="C663" s="27">
        <v>3.701812611692622E-3</v>
      </c>
      <c r="D663" s="2">
        <v>18.181818181818102</v>
      </c>
      <c r="E663" s="2">
        <v>15</v>
      </c>
      <c r="F663" s="27">
        <v>1.8129079042784628E-3</v>
      </c>
      <c r="G663" s="14">
        <v>8.4848484848484809</v>
      </c>
      <c r="H663" s="2">
        <v>32</v>
      </c>
      <c r="I663" s="27">
        <v>4.2672356314175227E-3</v>
      </c>
      <c r="J663" s="14">
        <v>16.363636</v>
      </c>
      <c r="K663" s="27">
        <v>0.10344827586206896</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1762</v>
      </c>
      <c r="B664" s="2">
        <v>207</v>
      </c>
      <c r="C664" s="27">
        <v>2.6423283124840439E-2</v>
      </c>
      <c r="D664" s="2">
        <v>64.242424242424207</v>
      </c>
      <c r="E664" s="2">
        <v>237</v>
      </c>
      <c r="F664" s="27">
        <v>2.864394488759971E-2</v>
      </c>
      <c r="G664" s="14">
        <v>63.030303030303003</v>
      </c>
      <c r="H664" s="2">
        <v>150</v>
      </c>
      <c r="I664" s="27">
        <v>2.0002667022269636E-2</v>
      </c>
      <c r="J664" s="14">
        <v>59.393940000000001</v>
      </c>
      <c r="K664" s="27">
        <v>-0.27536231884057971</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1763</v>
      </c>
      <c r="B665" s="2">
        <v>50</v>
      </c>
      <c r="C665" s="27">
        <v>6.3824355374010721E-3</v>
      </c>
      <c r="D665" s="2">
        <v>27.878787878787801</v>
      </c>
      <c r="E665" s="2">
        <v>39</v>
      </c>
      <c r="F665" s="27">
        <v>4.7135605511240027E-3</v>
      </c>
      <c r="G665" s="14">
        <v>33.3333333333333</v>
      </c>
      <c r="H665" s="2">
        <v>72</v>
      </c>
      <c r="I665" s="27">
        <v>9.6012801706894246E-3</v>
      </c>
      <c r="J665" s="14">
        <v>40.606059999999999</v>
      </c>
      <c r="K665" s="27">
        <v>0.44</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1820</v>
      </c>
      <c r="B666" s="2">
        <v>26</v>
      </c>
      <c r="C666" s="27">
        <v>3.3188664794485574E-3</v>
      </c>
      <c r="D666" s="2">
        <v>20.606060606060598</v>
      </c>
      <c r="E666" s="2">
        <v>35</v>
      </c>
      <c r="F666" s="27">
        <v>4.2301184433164128E-3</v>
      </c>
      <c r="G666" s="14">
        <v>32.727272727272698</v>
      </c>
      <c r="H666" s="2">
        <v>54</v>
      </c>
      <c r="I666" s="27">
        <v>7.2009601280170693E-3</v>
      </c>
      <c r="J666" s="14">
        <v>36.363636</v>
      </c>
      <c r="K666" s="27">
        <v>1.0769230769230769</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1821</v>
      </c>
      <c r="B667" s="2">
        <v>0</v>
      </c>
      <c r="C667" s="27">
        <v>0</v>
      </c>
      <c r="D667" s="2">
        <v>80</v>
      </c>
      <c r="E667" s="2">
        <v>0</v>
      </c>
      <c r="F667" s="27">
        <v>0</v>
      </c>
      <c r="G667" s="14">
        <v>16.969696969696901</v>
      </c>
      <c r="H667" s="2">
        <v>0</v>
      </c>
      <c r="I667" s="27">
        <v>0</v>
      </c>
      <c r="J667" s="14">
        <v>18.787877999999999</v>
      </c>
      <c r="K667" s="27"/>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1822</v>
      </c>
      <c r="B668" s="2">
        <v>0</v>
      </c>
      <c r="C668" s="27">
        <v>0</v>
      </c>
      <c r="D668" s="2">
        <v>80</v>
      </c>
      <c r="E668" s="2">
        <v>35</v>
      </c>
      <c r="F668" s="27">
        <v>4.2301184433164128E-3</v>
      </c>
      <c r="G668" s="14">
        <v>32.727272727272698</v>
      </c>
      <c r="H668" s="2">
        <v>0</v>
      </c>
      <c r="I668" s="27">
        <v>0</v>
      </c>
      <c r="J668" s="14">
        <v>18.787877999999999</v>
      </c>
      <c r="K668" s="27"/>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1823</v>
      </c>
      <c r="B669" s="2">
        <v>26</v>
      </c>
      <c r="C669" s="27">
        <v>3.3188664794485574E-3</v>
      </c>
      <c r="D669" s="2">
        <v>20.606060606060598</v>
      </c>
      <c r="E669" s="2">
        <v>0</v>
      </c>
      <c r="F669" s="27">
        <v>0</v>
      </c>
      <c r="G669" s="14">
        <v>16.969696969696901</v>
      </c>
      <c r="H669" s="2">
        <v>54</v>
      </c>
      <c r="I669" s="27">
        <v>7.2009601280170693E-3</v>
      </c>
      <c r="J669" s="14">
        <v>36.363636</v>
      </c>
      <c r="K669" s="27">
        <v>1.0769230769230769</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1824</v>
      </c>
      <c r="B670" s="2">
        <v>24</v>
      </c>
      <c r="C670" s="27">
        <v>3.0635690579525147E-3</v>
      </c>
      <c r="D670" s="2">
        <v>18.7878787878787</v>
      </c>
      <c r="E670" s="2">
        <v>4</v>
      </c>
      <c r="F670" s="27">
        <v>4.8344210780759005E-4</v>
      </c>
      <c r="G670" s="14">
        <v>5.4545454545454497</v>
      </c>
      <c r="H670" s="2">
        <v>18</v>
      </c>
      <c r="I670" s="27">
        <v>2.4003200426723562E-3</v>
      </c>
      <c r="J670" s="14">
        <v>17.575758</v>
      </c>
      <c r="K670" s="27">
        <v>-0.25</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1764</v>
      </c>
      <c r="B671" s="2">
        <v>157</v>
      </c>
      <c r="C671" s="27">
        <v>2.0040847587439369E-2</v>
      </c>
      <c r="D671" s="2">
        <v>56.363636363636303</v>
      </c>
      <c r="E671" s="2">
        <v>198</v>
      </c>
      <c r="F671" s="27">
        <v>2.3930384336475707E-2</v>
      </c>
      <c r="G671" s="14">
        <v>55.151515151515099</v>
      </c>
      <c r="H671" s="2">
        <v>78</v>
      </c>
      <c r="I671" s="27">
        <v>1.0401386851580211E-2</v>
      </c>
      <c r="J671" s="14">
        <v>46.060607900000001</v>
      </c>
      <c r="K671" s="27">
        <v>-0.50318471337579618</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1820</v>
      </c>
      <c r="B672" s="2">
        <v>157</v>
      </c>
      <c r="C672" s="27">
        <v>2.0040847587439369E-2</v>
      </c>
      <c r="D672" s="2">
        <v>56.363636363636303</v>
      </c>
      <c r="E672" s="2">
        <v>187</v>
      </c>
      <c r="F672" s="27">
        <v>2.2600918540004834E-2</v>
      </c>
      <c r="G672" s="14">
        <v>55.151515151515099</v>
      </c>
      <c r="H672" s="2">
        <v>67</v>
      </c>
      <c r="I672" s="27">
        <v>8.934524603280437E-3</v>
      </c>
      <c r="J672" s="14">
        <v>44.848483999999999</v>
      </c>
      <c r="K672" s="27">
        <v>-0.57324840764331209</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1821</v>
      </c>
      <c r="B673" s="2">
        <v>6</v>
      </c>
      <c r="C673" s="27">
        <v>7.6589226448812867E-4</v>
      </c>
      <c r="D673" s="2">
        <v>6.0606060606060597</v>
      </c>
      <c r="E673" s="2">
        <v>63</v>
      </c>
      <c r="F673" s="27">
        <v>7.6142131979695434E-3</v>
      </c>
      <c r="G673" s="14">
        <v>33.3333333333333</v>
      </c>
      <c r="H673" s="2">
        <v>0</v>
      </c>
      <c r="I673" s="27">
        <v>0</v>
      </c>
      <c r="J673" s="14">
        <v>18.787877999999999</v>
      </c>
      <c r="K673" s="27">
        <v>-1</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1822</v>
      </c>
      <c r="B674" s="2">
        <v>38</v>
      </c>
      <c r="C674" s="27">
        <v>4.8506510084248148E-3</v>
      </c>
      <c r="D674" s="2">
        <v>29.090909090909101</v>
      </c>
      <c r="E674" s="2">
        <v>54</v>
      </c>
      <c r="F674" s="27">
        <v>6.5264684554024654E-3</v>
      </c>
      <c r="G674" s="14">
        <v>32.121212121212103</v>
      </c>
      <c r="H674" s="2">
        <v>0</v>
      </c>
      <c r="I674" s="27">
        <v>0</v>
      </c>
      <c r="J674" s="14">
        <v>18.787877999999999</v>
      </c>
      <c r="K674" s="27">
        <v>-1</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1823</v>
      </c>
      <c r="B675" s="2">
        <v>113</v>
      </c>
      <c r="C675" s="27">
        <v>1.4424304314526423E-2</v>
      </c>
      <c r="D675" s="2">
        <v>45.454545454545404</v>
      </c>
      <c r="E675" s="2">
        <v>70</v>
      </c>
      <c r="F675" s="27">
        <v>8.4602368866328256E-3</v>
      </c>
      <c r="G675" s="14">
        <v>33.939393939393902</v>
      </c>
      <c r="H675" s="2">
        <v>67</v>
      </c>
      <c r="I675" s="27">
        <v>8.934524603280437E-3</v>
      </c>
      <c r="J675" s="14">
        <v>44.848483999999999</v>
      </c>
      <c r="K675" s="27">
        <v>-0.40707964601769914</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1824</v>
      </c>
      <c r="B676" s="2">
        <v>0</v>
      </c>
      <c r="C676" s="27">
        <v>0</v>
      </c>
      <c r="D676" s="2">
        <v>80</v>
      </c>
      <c r="E676" s="2">
        <v>11</v>
      </c>
      <c r="F676" s="27">
        <v>1.3294657964708727E-3</v>
      </c>
      <c r="G676" s="14">
        <v>6.6666666666666599</v>
      </c>
      <c r="H676" s="2">
        <v>11</v>
      </c>
      <c r="I676" s="27">
        <v>1.4668622482997733E-3</v>
      </c>
      <c r="J676" s="14">
        <v>11.515152</v>
      </c>
      <c r="K676" s="27"/>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1813</v>
      </c>
      <c r="B677" s="2">
        <v>7578</v>
      </c>
      <c r="C677" s="27">
        <v>0.96732193004850653</v>
      </c>
      <c r="D677" s="2">
        <v>255.75757575757501</v>
      </c>
      <c r="E677" s="2">
        <v>7913</v>
      </c>
      <c r="F677" s="27">
        <v>0.95636934977036503</v>
      </c>
      <c r="G677" s="14">
        <v>263.030303030303</v>
      </c>
      <c r="H677" s="2">
        <v>7184</v>
      </c>
      <c r="I677" s="27">
        <v>0.95799439925323382</v>
      </c>
      <c r="J677" s="14">
        <v>335.15152</v>
      </c>
      <c r="K677" s="27">
        <v>-5.1992610187384533E-2</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1761</v>
      </c>
      <c r="B678" s="2">
        <v>6057</v>
      </c>
      <c r="C678" s="27">
        <v>0.77316824100076587</v>
      </c>
      <c r="D678" s="2">
        <v>258.78787878787801</v>
      </c>
      <c r="E678" s="2">
        <v>6520</v>
      </c>
      <c r="F678" s="27">
        <v>0.78801063572637176</v>
      </c>
      <c r="G678" s="14">
        <v>303.030303030303</v>
      </c>
      <c r="H678" s="2">
        <v>5609</v>
      </c>
      <c r="I678" s="27">
        <v>0.74796639551940258</v>
      </c>
      <c r="J678" s="14">
        <v>270.30304000000001</v>
      </c>
      <c r="K678" s="27">
        <v>-7.396400858510814E-2</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1815</v>
      </c>
      <c r="B679" s="2">
        <v>3289</v>
      </c>
      <c r="C679" s="27">
        <v>0.41983660965024255</v>
      </c>
      <c r="D679" s="2">
        <v>203.636363636363</v>
      </c>
      <c r="E679" s="2">
        <v>3123</v>
      </c>
      <c r="F679" s="27">
        <v>0.37744742567077594</v>
      </c>
      <c r="G679" s="14">
        <v>198.18181818181799</v>
      </c>
      <c r="H679" s="2">
        <v>2788</v>
      </c>
      <c r="I679" s="27">
        <v>0.37178290438725164</v>
      </c>
      <c r="J679" s="14">
        <v>207.27271999999999</v>
      </c>
      <c r="K679" s="27">
        <v>-0.15232593493463059</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1816</v>
      </c>
      <c r="B680" s="2">
        <v>817</v>
      </c>
      <c r="C680" s="27">
        <v>0.10428899668113352</v>
      </c>
      <c r="D680" s="2">
        <v>125.454545454545</v>
      </c>
      <c r="E680" s="2">
        <v>345</v>
      </c>
      <c r="F680" s="27">
        <v>4.1696881798404639E-2</v>
      </c>
      <c r="G680" s="14">
        <v>70.909090909090907</v>
      </c>
      <c r="H680" s="2">
        <v>461</v>
      </c>
      <c r="I680" s="27">
        <v>6.147486331510868E-2</v>
      </c>
      <c r="J680" s="14">
        <v>109.696968</v>
      </c>
      <c r="K680" s="27">
        <v>-0.43574051407588738</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1817</v>
      </c>
      <c r="B681" s="2">
        <v>610</v>
      </c>
      <c r="C681" s="27">
        <v>7.7865713556293084E-2</v>
      </c>
      <c r="D681" s="2">
        <v>89.090909090909093</v>
      </c>
      <c r="E681" s="2">
        <v>725</v>
      </c>
      <c r="F681" s="27">
        <v>8.7623882040125695E-2</v>
      </c>
      <c r="G681" s="14">
        <v>124.24242424242399</v>
      </c>
      <c r="H681" s="2">
        <v>501</v>
      </c>
      <c r="I681" s="27">
        <v>6.6808907854380581E-2</v>
      </c>
      <c r="J681" s="14">
        <v>100</v>
      </c>
      <c r="K681" s="27">
        <v>-0.17868852459016393</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1818</v>
      </c>
      <c r="B682" s="2">
        <v>1862</v>
      </c>
      <c r="C682" s="27">
        <v>0.23768189941281592</v>
      </c>
      <c r="D682" s="2">
        <v>186.06060606060601</v>
      </c>
      <c r="E682" s="2">
        <v>2053</v>
      </c>
      <c r="F682" s="27">
        <v>0.24812666183224558</v>
      </c>
      <c r="G682" s="14">
        <v>178.18181818181799</v>
      </c>
      <c r="H682" s="2">
        <v>1826</v>
      </c>
      <c r="I682" s="27">
        <v>0.24349913321776237</v>
      </c>
      <c r="J682" s="14">
        <v>185.454544</v>
      </c>
      <c r="K682" s="27">
        <v>-1.9334049409237379E-2</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1819</v>
      </c>
      <c r="B683" s="2">
        <v>2768</v>
      </c>
      <c r="C683" s="27">
        <v>0.35333163135052337</v>
      </c>
      <c r="D683" s="2">
        <v>175.75757575757501</v>
      </c>
      <c r="E683" s="2">
        <v>3397</v>
      </c>
      <c r="F683" s="27">
        <v>0.41056321005559582</v>
      </c>
      <c r="G683" s="14">
        <v>220.60606060606</v>
      </c>
      <c r="H683" s="2">
        <v>2821</v>
      </c>
      <c r="I683" s="27">
        <v>0.37618349113215094</v>
      </c>
      <c r="J683" s="14">
        <v>178.18182400000001</v>
      </c>
      <c r="K683" s="27">
        <v>1.9147398843930637E-2</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1762</v>
      </c>
      <c r="B684" s="2">
        <v>1521</v>
      </c>
      <c r="C684" s="27">
        <v>0.19415368904774061</v>
      </c>
      <c r="D684" s="2">
        <v>133.939393939393</v>
      </c>
      <c r="E684" s="2">
        <v>1393</v>
      </c>
      <c r="F684" s="27">
        <v>0.16835871404399322</v>
      </c>
      <c r="G684" s="14">
        <v>164.84848484848399</v>
      </c>
      <c r="H684" s="2">
        <v>1575</v>
      </c>
      <c r="I684" s="27">
        <v>0.21002800373383118</v>
      </c>
      <c r="J684" s="14">
        <v>205.454544</v>
      </c>
      <c r="K684" s="27">
        <v>3.5502958579881658E-2</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1763</v>
      </c>
      <c r="B685" s="2">
        <v>633</v>
      </c>
      <c r="C685" s="27">
        <v>8.080163390349758E-2</v>
      </c>
      <c r="D685" s="2">
        <v>112.72727272727199</v>
      </c>
      <c r="E685" s="2">
        <v>523</v>
      </c>
      <c r="F685" s="27">
        <v>6.3210055595842404E-2</v>
      </c>
      <c r="G685" s="14">
        <v>93.939393939393895</v>
      </c>
      <c r="H685" s="2">
        <v>549</v>
      </c>
      <c r="I685" s="27">
        <v>7.3209761301506873E-2</v>
      </c>
      <c r="J685" s="14">
        <v>124.242424</v>
      </c>
      <c r="K685" s="27">
        <v>-0.13270142180094788</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1820</v>
      </c>
      <c r="B686" s="2">
        <v>346</v>
      </c>
      <c r="C686" s="27">
        <v>4.4166453918815421E-2</v>
      </c>
      <c r="D686" s="2">
        <v>81.818181818181799</v>
      </c>
      <c r="E686" s="2">
        <v>157</v>
      </c>
      <c r="F686" s="27">
        <v>1.897510273144791E-2</v>
      </c>
      <c r="G686" s="14">
        <v>49.696969696969703</v>
      </c>
      <c r="H686" s="2">
        <v>263</v>
      </c>
      <c r="I686" s="27">
        <v>3.5071342845712762E-2</v>
      </c>
      <c r="J686" s="14">
        <v>76.969695999999999</v>
      </c>
      <c r="K686" s="27">
        <v>-0.23988439306358381</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1821</v>
      </c>
      <c r="B687" s="2">
        <v>63</v>
      </c>
      <c r="C687" s="27">
        <v>8.0418687771253508E-3</v>
      </c>
      <c r="D687" s="2">
        <v>28.484848484848399</v>
      </c>
      <c r="E687" s="2">
        <v>65</v>
      </c>
      <c r="F687" s="27">
        <v>7.8559342518733383E-3</v>
      </c>
      <c r="G687" s="14">
        <v>35.757575757575701</v>
      </c>
      <c r="H687" s="2">
        <v>6</v>
      </c>
      <c r="I687" s="27">
        <v>8.0010668089078546E-4</v>
      </c>
      <c r="J687" s="14">
        <v>5.4545455</v>
      </c>
      <c r="K687" s="27">
        <v>-0.90476190476190477</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1822</v>
      </c>
      <c r="B688" s="2">
        <v>0</v>
      </c>
      <c r="C688" s="27">
        <v>0</v>
      </c>
      <c r="D688" s="2">
        <v>80</v>
      </c>
      <c r="E688" s="2">
        <v>26</v>
      </c>
      <c r="F688" s="27">
        <v>3.1423737007493352E-3</v>
      </c>
      <c r="G688" s="14">
        <v>18.7878787878787</v>
      </c>
      <c r="H688" s="2">
        <v>0</v>
      </c>
      <c r="I688" s="27">
        <v>0</v>
      </c>
      <c r="J688" s="14">
        <v>18.787877999999999</v>
      </c>
      <c r="K688" s="27"/>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1823</v>
      </c>
      <c r="B689" s="2">
        <v>283</v>
      </c>
      <c r="C689" s="27">
        <v>3.612458514169007E-2</v>
      </c>
      <c r="D689" s="2">
        <v>80.606060606060595</v>
      </c>
      <c r="E689" s="2">
        <v>66</v>
      </c>
      <c r="F689" s="27">
        <v>7.9767947788252358E-3</v>
      </c>
      <c r="G689" s="14">
        <v>30.909090909090899</v>
      </c>
      <c r="H689" s="2">
        <v>257</v>
      </c>
      <c r="I689" s="27">
        <v>3.4271236164821979E-2</v>
      </c>
      <c r="J689" s="14">
        <v>75.151510000000002</v>
      </c>
      <c r="K689" s="27">
        <v>-9.187279151943463E-2</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1824</v>
      </c>
      <c r="B690" s="2">
        <v>287</v>
      </c>
      <c r="C690" s="27">
        <v>3.6635179984682152E-2</v>
      </c>
      <c r="D690" s="2">
        <v>78.787878787878796</v>
      </c>
      <c r="E690" s="2">
        <v>366</v>
      </c>
      <c r="F690" s="27">
        <v>4.4234952864394488E-2</v>
      </c>
      <c r="G690" s="14">
        <v>82.424242424242394</v>
      </c>
      <c r="H690" s="2">
        <v>286</v>
      </c>
      <c r="I690" s="27">
        <v>3.8138418455794104E-2</v>
      </c>
      <c r="J690" s="14">
        <v>109.696968</v>
      </c>
      <c r="K690" s="27">
        <v>-3.4843205574912892E-3</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1764</v>
      </c>
      <c r="B691" s="2">
        <v>888</v>
      </c>
      <c r="C691" s="27">
        <v>0.11335205514424304</v>
      </c>
      <c r="D691" s="2">
        <v>112.72727272727199</v>
      </c>
      <c r="E691" s="2">
        <v>870</v>
      </c>
      <c r="F691" s="27">
        <v>0.10514865844815083</v>
      </c>
      <c r="G691" s="14">
        <v>136.969696969696</v>
      </c>
      <c r="H691" s="2">
        <v>1026</v>
      </c>
      <c r="I691" s="27">
        <v>0.13681824243232432</v>
      </c>
      <c r="J691" s="14">
        <v>155.75756799999999</v>
      </c>
      <c r="K691" s="27">
        <v>0.1554054054054054</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1820</v>
      </c>
      <c r="B692" s="2">
        <v>619</v>
      </c>
      <c r="C692" s="27">
        <v>7.9014551953025272E-2</v>
      </c>
      <c r="D692" s="2">
        <v>101.212121212121</v>
      </c>
      <c r="E692" s="2">
        <v>629</v>
      </c>
      <c r="F692" s="27">
        <v>7.6021271452743538E-2</v>
      </c>
      <c r="G692" s="14">
        <v>129.69696969696901</v>
      </c>
      <c r="H692" s="2">
        <v>572</v>
      </c>
      <c r="I692" s="27">
        <v>7.6276836911588208E-2</v>
      </c>
      <c r="J692" s="14">
        <v>98.181816100000006</v>
      </c>
      <c r="K692" s="27">
        <v>-7.5928917609046853E-2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1821</v>
      </c>
      <c r="B693" s="2">
        <v>50</v>
      </c>
      <c r="C693" s="27">
        <v>6.3824355374010721E-3</v>
      </c>
      <c r="D693" s="2">
        <v>30.303030303030301</v>
      </c>
      <c r="E693" s="2">
        <v>88</v>
      </c>
      <c r="F693" s="27">
        <v>1.0635726371766982E-2</v>
      </c>
      <c r="G693" s="14">
        <v>34.545454545454497</v>
      </c>
      <c r="H693" s="2">
        <v>29</v>
      </c>
      <c r="I693" s="27">
        <v>3.8671822909721295E-3</v>
      </c>
      <c r="J693" s="14">
        <v>27.272728000000001</v>
      </c>
      <c r="K693" s="27">
        <v>-0.42</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1822</v>
      </c>
      <c r="B694" s="2">
        <v>81</v>
      </c>
      <c r="C694" s="27">
        <v>1.0339545570589737E-2</v>
      </c>
      <c r="D694" s="2">
        <v>45.454545454545404</v>
      </c>
      <c r="E694" s="2">
        <v>0</v>
      </c>
      <c r="F694" s="27">
        <v>0</v>
      </c>
      <c r="G694" s="14">
        <v>16.969696969696901</v>
      </c>
      <c r="H694" s="2">
        <v>53</v>
      </c>
      <c r="I694" s="27">
        <v>7.0676090145352713E-3</v>
      </c>
      <c r="J694" s="14">
        <v>33.939392099999999</v>
      </c>
      <c r="K694" s="27">
        <v>-0.34567901234567899</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1823</v>
      </c>
      <c r="B695" s="2">
        <v>488</v>
      </c>
      <c r="C695" s="27">
        <v>6.2292570845034465E-2</v>
      </c>
      <c r="D695" s="2">
        <v>86.060606060606005</v>
      </c>
      <c r="E695" s="2">
        <v>541</v>
      </c>
      <c r="F695" s="27">
        <v>6.5385545080976548E-2</v>
      </c>
      <c r="G695" s="14">
        <v>124.24242424242399</v>
      </c>
      <c r="H695" s="2">
        <v>490</v>
      </c>
      <c r="I695" s="27">
        <v>6.5342045606080812E-2</v>
      </c>
      <c r="J695" s="14">
        <v>93.333335899999994</v>
      </c>
      <c r="K695" s="27">
        <v>4.0983606557377051E-3</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1824</v>
      </c>
      <c r="B696" s="2">
        <v>269</v>
      </c>
      <c r="C696" s="27">
        <v>3.4337503191217769E-2</v>
      </c>
      <c r="D696" s="2">
        <v>69.090909090909093</v>
      </c>
      <c r="E696" s="2">
        <v>241</v>
      </c>
      <c r="F696" s="27">
        <v>2.91273869954073E-2</v>
      </c>
      <c r="G696" s="14">
        <v>57.5757575757575</v>
      </c>
      <c r="H696" s="2">
        <v>454</v>
      </c>
      <c r="I696" s="27">
        <v>6.05414055207361E-2</v>
      </c>
      <c r="J696" s="14">
        <v>107.272728</v>
      </c>
      <c r="K696" s="27">
        <v>0.68773234200743494</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1833</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1699</v>
      </c>
      <c r="C699" s="211"/>
      <c r="D699" s="211" t="s">
        <v>1700</v>
      </c>
      <c r="E699" s="211" t="s">
        <v>1699</v>
      </c>
      <c r="F699" s="211"/>
      <c r="G699" s="211" t="s">
        <v>1700</v>
      </c>
      <c r="H699" s="211" t="s">
        <v>1699</v>
      </c>
      <c r="I699" s="211"/>
      <c r="J699" s="211" t="s">
        <v>1700</v>
      </c>
      <c r="K699" t="s">
        <v>170</v>
      </c>
      <c r="L699" s="211" t="s">
        <v>1699</v>
      </c>
      <c r="M699" s="211"/>
      <c r="N699" s="211" t="s">
        <v>1700</v>
      </c>
      <c r="O699" s="211" t="s">
        <v>1699</v>
      </c>
      <c r="P699" s="211"/>
      <c r="Q699" s="211" t="s">
        <v>1700</v>
      </c>
      <c r="R699" s="211" t="s">
        <v>1699</v>
      </c>
      <c r="S699" s="211"/>
      <c r="T699" s="211" t="s">
        <v>1700</v>
      </c>
      <c r="U699" t="s">
        <v>170</v>
      </c>
      <c r="V699" s="211" t="s">
        <v>1699</v>
      </c>
      <c r="W699" s="211"/>
      <c r="X699" s="211" t="s">
        <v>1700</v>
      </c>
      <c r="Y699" s="211" t="s">
        <v>1699</v>
      </c>
      <c r="Z699" s="211"/>
      <c r="AA699" s="211" t="s">
        <v>1700</v>
      </c>
      <c r="AB699" s="211" t="s">
        <v>1699</v>
      </c>
      <c r="AC699" s="211"/>
      <c r="AD699" s="211" t="s">
        <v>1700</v>
      </c>
      <c r="AE699" t="s">
        <v>170</v>
      </c>
    </row>
    <row r="700" spans="1:31" x14ac:dyDescent="0.3">
      <c r="A700" t="s">
        <v>172</v>
      </c>
      <c r="B700" s="2">
        <v>6209</v>
      </c>
      <c r="C700" s="27" t="s">
        <v>170</v>
      </c>
      <c r="D700" s="2">
        <v>220</v>
      </c>
      <c r="E700" s="2">
        <v>6459</v>
      </c>
      <c r="F700" s="27" t="s">
        <v>170</v>
      </c>
      <c r="G700" s="14">
        <v>261.21212121212102</v>
      </c>
      <c r="H700" s="2">
        <v>7984</v>
      </c>
      <c r="I700" s="27" t="s">
        <v>170</v>
      </c>
      <c r="J700" s="14">
        <v>355.75756799999999</v>
      </c>
      <c r="K700" s="27">
        <v>0.28587534224512806</v>
      </c>
      <c r="L700" s="2">
        <v>51222</v>
      </c>
      <c r="M700" s="27" t="s">
        <v>170</v>
      </c>
      <c r="N700" s="2">
        <v>724.24242424242402</v>
      </c>
      <c r="O700" s="2">
        <v>58240</v>
      </c>
      <c r="P700" s="27" t="s">
        <v>170</v>
      </c>
      <c r="Q700" s="14">
        <v>707.87878787878697</v>
      </c>
      <c r="R700" s="2">
        <v>64679</v>
      </c>
      <c r="S700" s="27" t="s">
        <v>170</v>
      </c>
      <c r="T700" s="14">
        <v>578.78790000000004</v>
      </c>
      <c r="U700" s="27">
        <v>0.26271914411776193</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1797</v>
      </c>
      <c r="B701" s="2">
        <v>766</v>
      </c>
      <c r="C701" s="27">
        <v>0.12336930262522146</v>
      </c>
      <c r="D701" s="2">
        <v>126.06060606060601</v>
      </c>
      <c r="E701" s="2">
        <v>697</v>
      </c>
      <c r="F701" s="27">
        <v>0.10791144139959746</v>
      </c>
      <c r="G701" s="14">
        <v>113.333333333333</v>
      </c>
      <c r="H701" s="2">
        <v>827</v>
      </c>
      <c r="I701" s="27">
        <v>0.10358216432865731</v>
      </c>
      <c r="J701" s="14">
        <v>193.33332799999999</v>
      </c>
      <c r="K701" s="27">
        <v>7.963446475195822E-2</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1761</v>
      </c>
      <c r="B702" s="2">
        <v>316</v>
      </c>
      <c r="C702" s="27">
        <v>5.0893863746174904E-2</v>
      </c>
      <c r="D702" s="2">
        <v>76.969696969696898</v>
      </c>
      <c r="E702" s="2">
        <v>343</v>
      </c>
      <c r="F702" s="27">
        <v>5.3104195695928162E-2</v>
      </c>
      <c r="G702" s="14">
        <v>72.121212121212096</v>
      </c>
      <c r="H702" s="2">
        <v>189</v>
      </c>
      <c r="I702" s="27">
        <v>2.3672344689378757E-2</v>
      </c>
      <c r="J702" s="14">
        <v>54.5454559</v>
      </c>
      <c r="K702" s="27">
        <v>-0.40189873417721517</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1815</v>
      </c>
      <c r="B703" s="2">
        <v>316</v>
      </c>
      <c r="C703" s="27">
        <v>5.0893863746174904E-2</v>
      </c>
      <c r="D703" s="2">
        <v>76.969696969696898</v>
      </c>
      <c r="E703" s="2">
        <v>236</v>
      </c>
      <c r="F703" s="27">
        <v>3.6538163802446198E-2</v>
      </c>
      <c r="G703" s="14">
        <v>58.787878787878803</v>
      </c>
      <c r="H703" s="2">
        <v>172</v>
      </c>
      <c r="I703" s="27">
        <v>2.154308617234469E-2</v>
      </c>
      <c r="J703" s="14">
        <v>52.727271999999999</v>
      </c>
      <c r="K703" s="27">
        <v>-0.45569620253164556</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1816</v>
      </c>
      <c r="B704" s="2">
        <v>20</v>
      </c>
      <c r="C704" s="27">
        <v>3.2211306168465131E-3</v>
      </c>
      <c r="D704" s="2">
        <v>17.5757575757575</v>
      </c>
      <c r="E704" s="2">
        <v>24</v>
      </c>
      <c r="F704" s="27">
        <v>3.7157454714352067E-3</v>
      </c>
      <c r="G704" s="14">
        <v>23.636363636363601</v>
      </c>
      <c r="H704" s="2">
        <v>0</v>
      </c>
      <c r="I704" s="27">
        <v>0</v>
      </c>
      <c r="J704" s="14">
        <v>18.787877999999999</v>
      </c>
      <c r="K704" s="27">
        <v>-1</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1817</v>
      </c>
      <c r="B705" s="2">
        <v>135</v>
      </c>
      <c r="C705" s="27">
        <v>2.1742631663713964E-2</v>
      </c>
      <c r="D705" s="2">
        <v>52.727272727272698</v>
      </c>
      <c r="E705" s="2">
        <v>62</v>
      </c>
      <c r="F705" s="27">
        <v>9.5990091345409499E-3</v>
      </c>
      <c r="G705" s="14">
        <v>28.484848484848399</v>
      </c>
      <c r="H705" s="2">
        <v>129</v>
      </c>
      <c r="I705" s="27">
        <v>1.6157314629258516E-2</v>
      </c>
      <c r="J705" s="14">
        <v>49.0909081</v>
      </c>
      <c r="K705" s="27">
        <v>-4.4444444444444446E-2</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1818</v>
      </c>
      <c r="B706" s="2">
        <v>161</v>
      </c>
      <c r="C706" s="27">
        <v>2.5930101465614429E-2</v>
      </c>
      <c r="D706" s="2">
        <v>64.242424242424207</v>
      </c>
      <c r="E706" s="2">
        <v>150</v>
      </c>
      <c r="F706" s="27">
        <v>2.3223409196470042E-2</v>
      </c>
      <c r="G706" s="14">
        <v>48.484848484848399</v>
      </c>
      <c r="H706" s="2">
        <v>43</v>
      </c>
      <c r="I706" s="27">
        <v>5.3857715430861725E-3</v>
      </c>
      <c r="J706" s="14">
        <v>17.575758</v>
      </c>
      <c r="K706" s="27">
        <v>-0.73291925465838514</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1819</v>
      </c>
      <c r="B707" s="2">
        <v>0</v>
      </c>
      <c r="C707" s="27">
        <v>0</v>
      </c>
      <c r="D707" s="2">
        <v>80</v>
      </c>
      <c r="E707" s="2">
        <v>107</v>
      </c>
      <c r="F707" s="27">
        <v>1.6566031893481964E-2</v>
      </c>
      <c r="G707" s="14">
        <v>51.515151515151501</v>
      </c>
      <c r="H707" s="2">
        <v>17</v>
      </c>
      <c r="I707" s="27">
        <v>2.1292585170340681E-3</v>
      </c>
      <c r="J707" s="14">
        <v>15.757576</v>
      </c>
      <c r="K707" s="27"/>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1762</v>
      </c>
      <c r="B708" s="2">
        <v>450</v>
      </c>
      <c r="C708" s="27">
        <v>7.2475438879046547E-2</v>
      </c>
      <c r="D708" s="2">
        <v>98.181818181818201</v>
      </c>
      <c r="E708" s="2">
        <v>354</v>
      </c>
      <c r="F708" s="27">
        <v>5.4807245703669301E-2</v>
      </c>
      <c r="G708" s="14">
        <v>89.090909090909093</v>
      </c>
      <c r="H708" s="2">
        <v>638</v>
      </c>
      <c r="I708" s="27">
        <v>7.9909819639278554E-2</v>
      </c>
      <c r="J708" s="14">
        <v>184.84848</v>
      </c>
      <c r="K708" s="27">
        <v>0.4177777777777778</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1763</v>
      </c>
      <c r="B709" s="2">
        <v>46</v>
      </c>
      <c r="C709" s="27">
        <v>7.4086004187469802E-3</v>
      </c>
      <c r="D709" s="2">
        <v>28.484848484848399</v>
      </c>
      <c r="E709" s="2">
        <v>99</v>
      </c>
      <c r="F709" s="27">
        <v>1.5327450069670227E-2</v>
      </c>
      <c r="G709" s="14">
        <v>37.5757575757575</v>
      </c>
      <c r="H709" s="2">
        <v>59</v>
      </c>
      <c r="I709" s="27">
        <v>7.3897795591182361E-3</v>
      </c>
      <c r="J709" s="14">
        <v>33.3333321</v>
      </c>
      <c r="K709" s="27">
        <v>0.28260869565217389</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1820</v>
      </c>
      <c r="B710" s="2">
        <v>46</v>
      </c>
      <c r="C710" s="27">
        <v>7.4086004187469802E-3</v>
      </c>
      <c r="D710" s="2">
        <v>28.484848484848399</v>
      </c>
      <c r="E710" s="2">
        <v>51</v>
      </c>
      <c r="F710" s="27">
        <v>7.8959591267998147E-3</v>
      </c>
      <c r="G710" s="14">
        <v>20</v>
      </c>
      <c r="H710" s="2">
        <v>33</v>
      </c>
      <c r="I710" s="27">
        <v>4.1332665330661321E-3</v>
      </c>
      <c r="J710" s="14">
        <v>27.272728000000001</v>
      </c>
      <c r="K710" s="27">
        <v>-0.28260869565217389</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1821</v>
      </c>
      <c r="B711" s="2">
        <v>0</v>
      </c>
      <c r="C711" s="27">
        <v>0</v>
      </c>
      <c r="D711" s="2">
        <v>80</v>
      </c>
      <c r="E711" s="2">
        <v>0</v>
      </c>
      <c r="F711" s="27">
        <v>0</v>
      </c>
      <c r="G711" s="14">
        <v>16.969696969696901</v>
      </c>
      <c r="H711" s="2">
        <v>0</v>
      </c>
      <c r="I711" s="27">
        <v>0</v>
      </c>
      <c r="J711" s="14">
        <v>18.787877999999999</v>
      </c>
      <c r="K711" s="27"/>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1822</v>
      </c>
      <c r="B712" s="2">
        <v>26</v>
      </c>
      <c r="C712" s="27">
        <v>4.1874698019004671E-3</v>
      </c>
      <c r="D712" s="2">
        <v>21.2121212121212</v>
      </c>
      <c r="E712" s="2">
        <v>18</v>
      </c>
      <c r="F712" s="27">
        <v>2.7868091035764052E-3</v>
      </c>
      <c r="G712" s="14">
        <v>15.151515151515101</v>
      </c>
      <c r="H712" s="2">
        <v>0</v>
      </c>
      <c r="I712" s="27">
        <v>0</v>
      </c>
      <c r="J712" s="14">
        <v>18.787877999999999</v>
      </c>
      <c r="K712" s="27">
        <v>-1</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1823</v>
      </c>
      <c r="B713" s="2">
        <v>20</v>
      </c>
      <c r="C713" s="27">
        <v>3.2211306168465131E-3</v>
      </c>
      <c r="D713" s="2">
        <v>16.363636363636299</v>
      </c>
      <c r="E713" s="2">
        <v>33</v>
      </c>
      <c r="F713" s="27">
        <v>5.1091500232234091E-3</v>
      </c>
      <c r="G713" s="14">
        <v>15.757575757575699</v>
      </c>
      <c r="H713" s="2">
        <v>33</v>
      </c>
      <c r="I713" s="27">
        <v>4.1332665330661321E-3</v>
      </c>
      <c r="J713" s="14">
        <v>27.272728000000001</v>
      </c>
      <c r="K713" s="27">
        <v>0.65</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1824</v>
      </c>
      <c r="B714" s="2">
        <v>0</v>
      </c>
      <c r="C714" s="27">
        <v>0</v>
      </c>
      <c r="D714" s="2">
        <v>80</v>
      </c>
      <c r="E714" s="2">
        <v>48</v>
      </c>
      <c r="F714" s="27">
        <v>7.4314909428704135E-3</v>
      </c>
      <c r="G714" s="14">
        <v>32.121212121212103</v>
      </c>
      <c r="H714" s="2">
        <v>26</v>
      </c>
      <c r="I714" s="27">
        <v>3.256513026052104E-3</v>
      </c>
      <c r="J714" s="14">
        <v>18.181818</v>
      </c>
      <c r="K714" s="27"/>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1764</v>
      </c>
      <c r="B715" s="2">
        <v>404</v>
      </c>
      <c r="C715" s="27">
        <v>6.5066838460299564E-2</v>
      </c>
      <c r="D715" s="2">
        <v>95.151515151515099</v>
      </c>
      <c r="E715" s="2">
        <v>255</v>
      </c>
      <c r="F715" s="27">
        <v>3.9479795633999074E-2</v>
      </c>
      <c r="G715" s="14">
        <v>79.393939393939405</v>
      </c>
      <c r="H715" s="2">
        <v>579</v>
      </c>
      <c r="I715" s="27">
        <v>7.2520040080160317E-2</v>
      </c>
      <c r="J715" s="14">
        <v>181.21212800000001</v>
      </c>
      <c r="K715" s="27">
        <v>0.43316831683168316</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1820</v>
      </c>
      <c r="B716" s="2">
        <v>404</v>
      </c>
      <c r="C716" s="27">
        <v>6.5066838460299564E-2</v>
      </c>
      <c r="D716" s="2">
        <v>95.151515151515099</v>
      </c>
      <c r="E716" s="2">
        <v>247</v>
      </c>
      <c r="F716" s="27">
        <v>3.8241213810187337E-2</v>
      </c>
      <c r="G716" s="14">
        <v>80</v>
      </c>
      <c r="H716" s="2">
        <v>499</v>
      </c>
      <c r="I716" s="27">
        <v>6.25E-2</v>
      </c>
      <c r="J716" s="14">
        <v>167.27271999999999</v>
      </c>
      <c r="K716" s="27">
        <v>0.23514851485148514</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1821</v>
      </c>
      <c r="B717" s="2">
        <v>0</v>
      </c>
      <c r="C717" s="27">
        <v>0</v>
      </c>
      <c r="D717" s="2">
        <v>80</v>
      </c>
      <c r="E717" s="2">
        <v>0</v>
      </c>
      <c r="F717" s="27">
        <v>0</v>
      </c>
      <c r="G717" s="14">
        <v>16.969696969696901</v>
      </c>
      <c r="H717" s="2">
        <v>50</v>
      </c>
      <c r="I717" s="27">
        <v>6.2625250501002006E-3</v>
      </c>
      <c r="J717" s="14">
        <v>37.5757561</v>
      </c>
      <c r="K717" s="27"/>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1822</v>
      </c>
      <c r="B718" s="2">
        <v>277</v>
      </c>
      <c r="C718" s="27">
        <v>4.4612659043324204E-2</v>
      </c>
      <c r="D718" s="2">
        <v>81.212121212121204</v>
      </c>
      <c r="E718" s="2">
        <v>89</v>
      </c>
      <c r="F718" s="27">
        <v>1.3779222789905558E-2</v>
      </c>
      <c r="G718" s="14">
        <v>40.606060606060602</v>
      </c>
      <c r="H718" s="2">
        <v>174</v>
      </c>
      <c r="I718" s="27">
        <v>2.1793587174348698E-2</v>
      </c>
      <c r="J718" s="14">
        <v>91.515150000000006</v>
      </c>
      <c r="K718" s="27">
        <v>-0.37184115523465705</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1823</v>
      </c>
      <c r="B719" s="2">
        <v>127</v>
      </c>
      <c r="C719" s="27">
        <v>2.045417941697536E-2</v>
      </c>
      <c r="D719" s="2">
        <v>46.6666666666666</v>
      </c>
      <c r="E719" s="2">
        <v>158</v>
      </c>
      <c r="F719" s="27">
        <v>2.4461991020281779E-2</v>
      </c>
      <c r="G719" s="14">
        <v>66.060606060606005</v>
      </c>
      <c r="H719" s="2">
        <v>275</v>
      </c>
      <c r="I719" s="27">
        <v>3.4443887775551102E-2</v>
      </c>
      <c r="J719" s="14">
        <v>152.121216</v>
      </c>
      <c r="K719" s="27">
        <v>1.1653543307086613</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1824</v>
      </c>
      <c r="B720" s="2">
        <v>0</v>
      </c>
      <c r="C720" s="27">
        <v>0</v>
      </c>
      <c r="D720" s="2">
        <v>80</v>
      </c>
      <c r="E720" s="2">
        <v>8</v>
      </c>
      <c r="F720" s="27">
        <v>1.2385818238117355E-3</v>
      </c>
      <c r="G720" s="14">
        <v>7.2727272727272698</v>
      </c>
      <c r="H720" s="2">
        <v>80</v>
      </c>
      <c r="I720" s="27">
        <v>1.002004008016032E-2</v>
      </c>
      <c r="J720" s="14">
        <v>43.030304000000001</v>
      </c>
      <c r="K720" s="27"/>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1813</v>
      </c>
      <c r="B721" s="2">
        <v>5443</v>
      </c>
      <c r="C721" s="27">
        <v>0.8766306973747785</v>
      </c>
      <c r="D721" s="2">
        <v>246.06060606060601</v>
      </c>
      <c r="E721" s="2">
        <v>5762</v>
      </c>
      <c r="F721" s="27">
        <v>0.89208855860040259</v>
      </c>
      <c r="G721" s="14">
        <v>273.93939393939303</v>
      </c>
      <c r="H721" s="2">
        <v>7157</v>
      </c>
      <c r="I721" s="27">
        <v>0.8964178356713427</v>
      </c>
      <c r="J721" s="14">
        <v>329.09089999999998</v>
      </c>
      <c r="K721" s="27">
        <v>0.31489987139445158</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1761</v>
      </c>
      <c r="B722" s="2">
        <v>4020</v>
      </c>
      <c r="C722" s="27">
        <v>0.64744725398614911</v>
      </c>
      <c r="D722" s="2">
        <v>216.969696969697</v>
      </c>
      <c r="E722" s="2">
        <v>4488</v>
      </c>
      <c r="F722" s="27">
        <v>0.69484440315838369</v>
      </c>
      <c r="G722" s="14">
        <v>295.15151515151501</v>
      </c>
      <c r="H722" s="2">
        <v>5466</v>
      </c>
      <c r="I722" s="27">
        <v>0.68461923847695394</v>
      </c>
      <c r="J722" s="14">
        <v>321.81817599999999</v>
      </c>
      <c r="K722" s="27">
        <v>0.35970149253731343</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1815</v>
      </c>
      <c r="B723" s="2">
        <v>2946</v>
      </c>
      <c r="C723" s="27">
        <v>0.4744725398614914</v>
      </c>
      <c r="D723" s="2">
        <v>178.78787878787799</v>
      </c>
      <c r="E723" s="2">
        <v>3272</v>
      </c>
      <c r="F723" s="27">
        <v>0.5065799659389999</v>
      </c>
      <c r="G723" s="14">
        <v>246.06060606060601</v>
      </c>
      <c r="H723" s="2">
        <v>3743</v>
      </c>
      <c r="I723" s="27">
        <v>0.46881262525050099</v>
      </c>
      <c r="J723" s="14">
        <v>316.96969999999999</v>
      </c>
      <c r="K723" s="27">
        <v>0.27053632043448744</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1816</v>
      </c>
      <c r="B724" s="2">
        <v>456</v>
      </c>
      <c r="C724" s="27">
        <v>7.3441778064100502E-2</v>
      </c>
      <c r="D724" s="2">
        <v>110.90909090909</v>
      </c>
      <c r="E724" s="2">
        <v>577</v>
      </c>
      <c r="F724" s="27">
        <v>8.9332714042421421E-2</v>
      </c>
      <c r="G724" s="14">
        <v>161.21212121212099</v>
      </c>
      <c r="H724" s="2">
        <v>514</v>
      </c>
      <c r="I724" s="27">
        <v>6.4378757515030055E-2</v>
      </c>
      <c r="J724" s="14">
        <v>118.78788</v>
      </c>
      <c r="K724" s="27">
        <v>0.12719298245614036</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1817</v>
      </c>
      <c r="B725" s="2">
        <v>985</v>
      </c>
      <c r="C725" s="27">
        <v>0.15864068287969077</v>
      </c>
      <c r="D725" s="2">
        <v>141.21212121212099</v>
      </c>
      <c r="E725" s="2">
        <v>812</v>
      </c>
      <c r="F725" s="27">
        <v>0.12571605511689116</v>
      </c>
      <c r="G725" s="14">
        <v>144.24242424242399</v>
      </c>
      <c r="H725" s="2">
        <v>783</v>
      </c>
      <c r="I725" s="27">
        <v>9.8071142284569132E-2</v>
      </c>
      <c r="J725" s="14">
        <v>150.30302399999999</v>
      </c>
      <c r="K725" s="27">
        <v>-0.20507614213197969</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1818</v>
      </c>
      <c r="B726" s="2">
        <v>1505</v>
      </c>
      <c r="C726" s="27">
        <v>0.24239007891770012</v>
      </c>
      <c r="D726" s="2">
        <v>161.81818181818099</v>
      </c>
      <c r="E726" s="2">
        <v>1883</v>
      </c>
      <c r="F726" s="27">
        <v>0.29153119677968725</v>
      </c>
      <c r="G726" s="14">
        <v>189.69696969696901</v>
      </c>
      <c r="H726" s="2">
        <v>2446</v>
      </c>
      <c r="I726" s="27">
        <v>0.30636272545090182</v>
      </c>
      <c r="J726" s="14">
        <v>267.27273600000001</v>
      </c>
      <c r="K726" s="27">
        <v>0.62524916943521591</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1819</v>
      </c>
      <c r="B727" s="2">
        <v>1074</v>
      </c>
      <c r="C727" s="27">
        <v>0.17297471412465776</v>
      </c>
      <c r="D727" s="2">
        <v>147.87878787878699</v>
      </c>
      <c r="E727" s="2">
        <v>1216</v>
      </c>
      <c r="F727" s="27">
        <v>0.1882644372193838</v>
      </c>
      <c r="G727" s="14">
        <v>166.06060606060601</v>
      </c>
      <c r="H727" s="2">
        <v>1723</v>
      </c>
      <c r="I727" s="27">
        <v>0.21580661322645289</v>
      </c>
      <c r="J727" s="14">
        <v>204.24243200000001</v>
      </c>
      <c r="K727" s="27">
        <v>0.6042830540037244</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1762</v>
      </c>
      <c r="B728" s="2">
        <v>1423</v>
      </c>
      <c r="C728" s="27">
        <v>0.22918344338862942</v>
      </c>
      <c r="D728" s="2">
        <v>146.06060606060601</v>
      </c>
      <c r="E728" s="2">
        <v>1274</v>
      </c>
      <c r="F728" s="27">
        <v>0.1972441554420189</v>
      </c>
      <c r="G728" s="14">
        <v>151.51515151515099</v>
      </c>
      <c r="H728" s="2">
        <v>1691</v>
      </c>
      <c r="I728" s="27">
        <v>0.21179859719438879</v>
      </c>
      <c r="J728" s="14">
        <v>213.939392</v>
      </c>
      <c r="K728" s="27">
        <v>0.18833450456781448</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1763</v>
      </c>
      <c r="B729" s="2">
        <v>727</v>
      </c>
      <c r="C729" s="27">
        <v>0.11708809792237075</v>
      </c>
      <c r="D729" s="2">
        <v>119.39393939393899</v>
      </c>
      <c r="E729" s="2">
        <v>619</v>
      </c>
      <c r="F729" s="27">
        <v>9.5835268617433036E-2</v>
      </c>
      <c r="G729" s="14">
        <v>115.151515151515</v>
      </c>
      <c r="H729" s="2">
        <v>765</v>
      </c>
      <c r="I729" s="27">
        <v>9.5816633266533072E-2</v>
      </c>
      <c r="J729" s="14">
        <v>140</v>
      </c>
      <c r="K729" s="27">
        <v>5.2269601100412656E-2</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1820</v>
      </c>
      <c r="B730" s="2">
        <v>403</v>
      </c>
      <c r="C730" s="27">
        <v>6.4905781929457243E-2</v>
      </c>
      <c r="D730" s="2">
        <v>93.939393939393895</v>
      </c>
      <c r="E730" s="2">
        <v>433</v>
      </c>
      <c r="F730" s="27">
        <v>6.703824121381019E-2</v>
      </c>
      <c r="G730" s="14">
        <v>102.424242424242</v>
      </c>
      <c r="H730" s="2">
        <v>290</v>
      </c>
      <c r="I730" s="27">
        <v>3.6322645290581164E-2</v>
      </c>
      <c r="J730" s="14">
        <v>84.242424</v>
      </c>
      <c r="K730" s="27">
        <v>-0.28039702233250619</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1821</v>
      </c>
      <c r="B731" s="2">
        <v>98</v>
      </c>
      <c r="C731" s="27">
        <v>1.5783540022547914E-2</v>
      </c>
      <c r="D731" s="2">
        <v>44.848484848484802</v>
      </c>
      <c r="E731" s="2">
        <v>114</v>
      </c>
      <c r="F731" s="27">
        <v>1.7649790989317231E-2</v>
      </c>
      <c r="G731" s="14">
        <v>64.242424242424207</v>
      </c>
      <c r="H731" s="2">
        <v>13</v>
      </c>
      <c r="I731" s="27">
        <v>1.628256513026052E-3</v>
      </c>
      <c r="J731" s="14">
        <v>12.727273</v>
      </c>
      <c r="K731" s="27">
        <v>-0.86734693877551017</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1822</v>
      </c>
      <c r="B732" s="2">
        <v>145</v>
      </c>
      <c r="C732" s="27">
        <v>2.3353196972137221E-2</v>
      </c>
      <c r="D732" s="2">
        <v>66.060606060606005</v>
      </c>
      <c r="E732" s="2">
        <v>46</v>
      </c>
      <c r="F732" s="27">
        <v>7.1218454869174793E-3</v>
      </c>
      <c r="G732" s="14">
        <v>32.727272727272698</v>
      </c>
      <c r="H732" s="2">
        <v>78</v>
      </c>
      <c r="I732" s="27">
        <v>9.769539078156312E-3</v>
      </c>
      <c r="J732" s="14">
        <v>35.757576</v>
      </c>
      <c r="K732" s="27">
        <v>-0.46206896551724136</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1823</v>
      </c>
      <c r="B733" s="2">
        <v>160</v>
      </c>
      <c r="C733" s="27">
        <v>2.5769044934772105E-2</v>
      </c>
      <c r="D733" s="2">
        <v>60.606060606060602</v>
      </c>
      <c r="E733" s="2">
        <v>273</v>
      </c>
      <c r="F733" s="27">
        <v>4.2266604737575479E-2</v>
      </c>
      <c r="G733" s="14">
        <v>77.575757575757507</v>
      </c>
      <c r="H733" s="2">
        <v>199</v>
      </c>
      <c r="I733" s="27">
        <v>2.4924849699398798E-2</v>
      </c>
      <c r="J733" s="14">
        <v>69.090909999999994</v>
      </c>
      <c r="K733" s="27">
        <v>0.24374999999999999</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1824</v>
      </c>
      <c r="B734" s="2">
        <v>324</v>
      </c>
      <c r="C734" s="27">
        <v>5.2182315992913515E-2</v>
      </c>
      <c r="D734" s="2">
        <v>80</v>
      </c>
      <c r="E734" s="2">
        <v>186</v>
      </c>
      <c r="F734" s="27">
        <v>2.8797027403622853E-2</v>
      </c>
      <c r="G734" s="14">
        <v>55.151515151515099</v>
      </c>
      <c r="H734" s="2">
        <v>475</v>
      </c>
      <c r="I734" s="27">
        <v>5.9493987975951901E-2</v>
      </c>
      <c r="J734" s="14">
        <v>127.272728</v>
      </c>
      <c r="K734" s="27">
        <v>0.4660493827160494</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1764</v>
      </c>
      <c r="B735" s="2">
        <v>696</v>
      </c>
      <c r="C735" s="27">
        <v>0.11209534546625866</v>
      </c>
      <c r="D735" s="2">
        <v>111.515151515151</v>
      </c>
      <c r="E735" s="2">
        <v>655</v>
      </c>
      <c r="F735" s="27">
        <v>0.10140888682458585</v>
      </c>
      <c r="G735" s="14">
        <v>113.333333333333</v>
      </c>
      <c r="H735" s="2">
        <v>926</v>
      </c>
      <c r="I735" s="27">
        <v>0.11598196392785572</v>
      </c>
      <c r="J735" s="14">
        <v>164.84848</v>
      </c>
      <c r="K735" s="27">
        <v>0.33045977011494254</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1820</v>
      </c>
      <c r="B736" s="2">
        <v>473</v>
      </c>
      <c r="C736" s="27">
        <v>7.6179739088420032E-2</v>
      </c>
      <c r="D736" s="2">
        <v>100.60606060606</v>
      </c>
      <c r="E736" s="2">
        <v>489</v>
      </c>
      <c r="F736" s="27">
        <v>7.5708313980492339E-2</v>
      </c>
      <c r="G736" s="14">
        <v>105.454545454545</v>
      </c>
      <c r="H736" s="2">
        <v>669</v>
      </c>
      <c r="I736" s="27">
        <v>8.3792585170340675E-2</v>
      </c>
      <c r="J736" s="14">
        <v>142.42424</v>
      </c>
      <c r="K736" s="27">
        <v>0.41437632135306551</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1821</v>
      </c>
      <c r="B737" s="2">
        <v>28</v>
      </c>
      <c r="C737" s="27">
        <v>4.5095828635851182E-3</v>
      </c>
      <c r="D737" s="2">
        <v>18.7878787878787</v>
      </c>
      <c r="E737" s="2">
        <v>34</v>
      </c>
      <c r="F737" s="27">
        <v>5.2639727511998762E-3</v>
      </c>
      <c r="G737" s="14">
        <v>22.424242424242401</v>
      </c>
      <c r="H737" s="2">
        <v>239</v>
      </c>
      <c r="I737" s="27">
        <v>2.9934869739478957E-2</v>
      </c>
      <c r="J737" s="14">
        <v>107.272728</v>
      </c>
      <c r="K737" s="27">
        <v>7.5357142857142856</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1822</v>
      </c>
      <c r="B738" s="2">
        <v>166</v>
      </c>
      <c r="C738" s="27">
        <v>2.673538411982606E-2</v>
      </c>
      <c r="D738" s="2">
        <v>68.484848484848399</v>
      </c>
      <c r="E738" s="2">
        <v>145</v>
      </c>
      <c r="F738" s="27">
        <v>2.2449295556587708E-2</v>
      </c>
      <c r="G738" s="14">
        <v>55.151515151515099</v>
      </c>
      <c r="H738" s="2">
        <v>114</v>
      </c>
      <c r="I738" s="27">
        <v>1.4278557114228457E-2</v>
      </c>
      <c r="J738" s="14">
        <v>52.727271999999999</v>
      </c>
      <c r="K738" s="27">
        <v>-0.31325301204819278</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1823</v>
      </c>
      <c r="B739" s="2">
        <v>279</v>
      </c>
      <c r="C739" s="27">
        <v>4.4934772105008861E-2</v>
      </c>
      <c r="D739" s="2">
        <v>76.969696969696898</v>
      </c>
      <c r="E739" s="2">
        <v>310</v>
      </c>
      <c r="F739" s="27">
        <v>4.7995045672704753E-2</v>
      </c>
      <c r="G739" s="14">
        <v>82.424242424242394</v>
      </c>
      <c r="H739" s="2">
        <v>316</v>
      </c>
      <c r="I739" s="27">
        <v>3.9579158316633264E-2</v>
      </c>
      <c r="J739" s="14">
        <v>103.030304</v>
      </c>
      <c r="K739" s="27">
        <v>0.13261648745519714</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1824</v>
      </c>
      <c r="B740" s="2">
        <v>223</v>
      </c>
      <c r="C740" s="27">
        <v>3.5915606377838624E-2</v>
      </c>
      <c r="D740" s="2">
        <v>58.181818181818201</v>
      </c>
      <c r="E740" s="2">
        <v>166</v>
      </c>
      <c r="F740" s="27">
        <v>2.5700572844093512E-2</v>
      </c>
      <c r="G740" s="14">
        <v>43.636363636363598</v>
      </c>
      <c r="H740" s="2">
        <v>257</v>
      </c>
      <c r="I740" s="27">
        <v>3.2189378757515028E-2</v>
      </c>
      <c r="J740" s="14">
        <v>69.696969999999993</v>
      </c>
      <c r="K740" s="27">
        <v>0.15246636771300448</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1834</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1699</v>
      </c>
      <c r="C743" s="211"/>
      <c r="D743" s="211" t="s">
        <v>1700</v>
      </c>
      <c r="E743" s="211" t="s">
        <v>1699</v>
      </c>
      <c r="F743" s="211"/>
      <c r="G743" s="211" t="s">
        <v>1700</v>
      </c>
      <c r="H743" s="211" t="s">
        <v>1699</v>
      </c>
      <c r="I743" s="211"/>
      <c r="J743" s="211" t="s">
        <v>1700</v>
      </c>
      <c r="K743" t="s">
        <v>170</v>
      </c>
      <c r="L743" s="211" t="s">
        <v>1699</v>
      </c>
      <c r="M743" s="211"/>
      <c r="N743" s="211" t="s">
        <v>1700</v>
      </c>
      <c r="O743" s="211" t="s">
        <v>1699</v>
      </c>
      <c r="P743" s="211"/>
      <c r="Q743" s="211" t="s">
        <v>1700</v>
      </c>
      <c r="R743" s="211" t="s">
        <v>1699</v>
      </c>
      <c r="S743" s="211"/>
      <c r="T743" s="211" t="s">
        <v>1700</v>
      </c>
      <c r="U743" t="s">
        <v>170</v>
      </c>
      <c r="V743" s="211" t="s">
        <v>1699</v>
      </c>
      <c r="W743" s="211"/>
      <c r="X743" s="211" t="s">
        <v>1700</v>
      </c>
      <c r="Y743" s="211" t="s">
        <v>1699</v>
      </c>
      <c r="Z743" s="211"/>
      <c r="AA743" s="211" t="s">
        <v>1700</v>
      </c>
      <c r="AB743" s="211" t="s">
        <v>1699</v>
      </c>
      <c r="AC743" s="211"/>
      <c r="AD743" s="211" t="s">
        <v>1700</v>
      </c>
      <c r="AE743" t="s">
        <v>170</v>
      </c>
    </row>
    <row r="744" spans="1:31" x14ac:dyDescent="0.3">
      <c r="A744" t="s">
        <v>172</v>
      </c>
      <c r="B744" s="2">
        <v>18909</v>
      </c>
      <c r="C744" s="27" t="s">
        <v>170</v>
      </c>
      <c r="D744" s="2">
        <v>250.30303030303</v>
      </c>
      <c r="E744" s="2">
        <v>20188</v>
      </c>
      <c r="F744" s="27" t="s">
        <v>170</v>
      </c>
      <c r="G744" s="14">
        <v>274.54545454545399</v>
      </c>
      <c r="H744" s="2">
        <v>21421</v>
      </c>
      <c r="I744" s="27" t="s">
        <v>170</v>
      </c>
      <c r="J744" s="14">
        <v>361.21212800000001</v>
      </c>
      <c r="K744" s="27">
        <v>0.13284679253265641</v>
      </c>
      <c r="L744" s="2">
        <v>158997</v>
      </c>
      <c r="M744" s="27" t="s">
        <v>170</v>
      </c>
      <c r="N744" s="2">
        <v>971.51515151515105</v>
      </c>
      <c r="O744" s="2">
        <v>163845</v>
      </c>
      <c r="P744" s="27" t="s">
        <v>170</v>
      </c>
      <c r="Q744" s="14">
        <v>942.42424242424204</v>
      </c>
      <c r="R744" s="2">
        <v>172583</v>
      </c>
      <c r="S744" s="27" t="s">
        <v>170</v>
      </c>
      <c r="T744" s="14">
        <v>967.87879999999996</v>
      </c>
      <c r="U744" s="27">
        <v>8.5448153109807107E-2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1797</v>
      </c>
      <c r="B745" s="2">
        <v>1406</v>
      </c>
      <c r="C745" s="27">
        <v>7.4356126712147655E-2</v>
      </c>
      <c r="D745" s="2">
        <v>186.06060606060601</v>
      </c>
      <c r="E745" s="2">
        <v>1384</v>
      </c>
      <c r="F745" s="27">
        <v>6.8555577570834164E-2</v>
      </c>
      <c r="G745" s="14">
        <v>162.42424242424201</v>
      </c>
      <c r="H745" s="2">
        <v>1405</v>
      </c>
      <c r="I745" s="27">
        <v>6.5589841744082916E-2</v>
      </c>
      <c r="J745" s="14">
        <v>208.484848</v>
      </c>
      <c r="K745" s="27">
        <v>-7.1123755334281653E-4</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1761</v>
      </c>
      <c r="B746" s="2">
        <v>515</v>
      </c>
      <c r="C746" s="27">
        <v>2.7235707863980115E-2</v>
      </c>
      <c r="D746" s="2">
        <v>113.939393939393</v>
      </c>
      <c r="E746" s="2">
        <v>670</v>
      </c>
      <c r="F746" s="27">
        <v>3.3188032494551219E-2</v>
      </c>
      <c r="G746" s="14">
        <v>112.121212121212</v>
      </c>
      <c r="H746" s="2">
        <v>533</v>
      </c>
      <c r="I746" s="27">
        <v>2.4882125017506185E-2</v>
      </c>
      <c r="J746" s="14">
        <v>95.151510000000002</v>
      </c>
      <c r="K746" s="27">
        <v>3.4951456310679613E-2</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1835</v>
      </c>
      <c r="B747" s="2">
        <v>223</v>
      </c>
      <c r="C747" s="27">
        <v>1.1793325929451584E-2</v>
      </c>
      <c r="D747" s="2">
        <v>60</v>
      </c>
      <c r="E747" s="2">
        <v>196</v>
      </c>
      <c r="F747" s="27">
        <v>9.7087378640776691E-3</v>
      </c>
      <c r="G747" s="14">
        <v>49.696969696969703</v>
      </c>
      <c r="H747" s="2">
        <v>165</v>
      </c>
      <c r="I747" s="27">
        <v>7.702721628308669E-3</v>
      </c>
      <c r="J747" s="14">
        <v>49.0909081</v>
      </c>
      <c r="K747" s="27">
        <v>-0.26008968609865468</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1836</v>
      </c>
      <c r="B748" s="2">
        <v>292</v>
      </c>
      <c r="C748" s="27">
        <v>1.5442381934528531E-2</v>
      </c>
      <c r="D748" s="2">
        <v>97.575757575757606</v>
      </c>
      <c r="E748" s="2">
        <v>474</v>
      </c>
      <c r="F748" s="27">
        <v>2.347929463047355E-2</v>
      </c>
      <c r="G748" s="14">
        <v>109.09090909090899</v>
      </c>
      <c r="H748" s="2">
        <v>368</v>
      </c>
      <c r="I748" s="27">
        <v>1.7179403389197517E-2</v>
      </c>
      <c r="J748" s="14">
        <v>87.878784199999998</v>
      </c>
      <c r="K748" s="27">
        <v>0.26027397260273971</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1837</v>
      </c>
      <c r="B749" s="2">
        <v>891</v>
      </c>
      <c r="C749" s="27">
        <v>4.712041884816754E-2</v>
      </c>
      <c r="D749" s="2">
        <v>133.333333333333</v>
      </c>
      <c r="E749" s="2">
        <v>714</v>
      </c>
      <c r="F749" s="27">
        <v>3.5367545076282939E-2</v>
      </c>
      <c r="G749" s="14">
        <v>106.666666666666</v>
      </c>
      <c r="H749" s="2">
        <v>872</v>
      </c>
      <c r="I749" s="27">
        <v>4.070771672657672E-2</v>
      </c>
      <c r="J749" s="14">
        <v>192.72728000000001</v>
      </c>
      <c r="K749" s="27">
        <v>-2.1324354657687991E-2</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1763</v>
      </c>
      <c r="B750" s="2">
        <v>171</v>
      </c>
      <c r="C750" s="27">
        <v>9.043312708234174E-3</v>
      </c>
      <c r="D750" s="2">
        <v>60</v>
      </c>
      <c r="E750" s="2">
        <v>173</v>
      </c>
      <c r="F750" s="27">
        <v>8.5694471963542705E-3</v>
      </c>
      <c r="G750" s="14">
        <v>55.151515151515099</v>
      </c>
      <c r="H750" s="2">
        <v>145</v>
      </c>
      <c r="I750" s="27">
        <v>6.7690584006348913E-3</v>
      </c>
      <c r="J750" s="14">
        <v>57.5757561</v>
      </c>
      <c r="K750" s="27">
        <v>-0.15204678362573099</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1835</v>
      </c>
      <c r="B751" s="2">
        <v>80</v>
      </c>
      <c r="C751" s="27">
        <v>4.2307895711037073E-3</v>
      </c>
      <c r="D751" s="2">
        <v>46.6666666666666</v>
      </c>
      <c r="E751" s="2">
        <v>60</v>
      </c>
      <c r="F751" s="27">
        <v>2.9720626114523481E-3</v>
      </c>
      <c r="G751" s="14">
        <v>35.757575757575701</v>
      </c>
      <c r="H751" s="2">
        <v>83</v>
      </c>
      <c r="I751" s="27">
        <v>3.874702394846179E-3</v>
      </c>
      <c r="J751" s="14">
        <v>38.181820000000002</v>
      </c>
      <c r="K751" s="27">
        <v>3.7499999999999999E-2</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1836</v>
      </c>
      <c r="B752" s="2">
        <v>91</v>
      </c>
      <c r="C752" s="27">
        <v>4.8125231371304667E-3</v>
      </c>
      <c r="D752" s="2">
        <v>41.212121212121197</v>
      </c>
      <c r="E752" s="2">
        <v>113</v>
      </c>
      <c r="F752" s="27">
        <v>5.5973845849019216E-3</v>
      </c>
      <c r="G752" s="14">
        <v>43.636363636363598</v>
      </c>
      <c r="H752" s="2">
        <v>62</v>
      </c>
      <c r="I752" s="27">
        <v>2.8943560057887118E-3</v>
      </c>
      <c r="J752" s="14">
        <v>40</v>
      </c>
      <c r="K752" s="27">
        <v>-0.31868131868131866</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1764</v>
      </c>
      <c r="B753" s="2">
        <v>720</v>
      </c>
      <c r="C753" s="27">
        <v>3.8077106139933363E-2</v>
      </c>
      <c r="D753" s="2">
        <v>128.48484848484799</v>
      </c>
      <c r="E753" s="2">
        <v>541</v>
      </c>
      <c r="F753" s="27">
        <v>2.6798097879928671E-2</v>
      </c>
      <c r="G753" s="14">
        <v>100.60606060606</v>
      </c>
      <c r="H753" s="2">
        <v>727</v>
      </c>
      <c r="I753" s="27">
        <v>3.3938658325941833E-2</v>
      </c>
      <c r="J753" s="14">
        <v>187.27271999999999</v>
      </c>
      <c r="K753" s="27">
        <v>9.7222222222222224E-3</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1835</v>
      </c>
      <c r="B754" s="2">
        <v>91</v>
      </c>
      <c r="C754" s="27">
        <v>4.8125231371304667E-3</v>
      </c>
      <c r="D754" s="2">
        <v>50.909090909090899</v>
      </c>
      <c r="E754" s="2">
        <v>190</v>
      </c>
      <c r="F754" s="27">
        <v>9.4115316029324356E-3</v>
      </c>
      <c r="G754" s="14">
        <v>62.424242424242401</v>
      </c>
      <c r="H754" s="2">
        <v>182</v>
      </c>
      <c r="I754" s="27">
        <v>8.4963353718313806E-3</v>
      </c>
      <c r="J754" s="14">
        <v>69.090909999999994</v>
      </c>
      <c r="K754" s="27">
        <v>1</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1836</v>
      </c>
      <c r="B755" s="2">
        <v>629</v>
      </c>
      <c r="C755" s="27">
        <v>3.3264583002802897E-2</v>
      </c>
      <c r="D755" s="2">
        <v>117.575757575757</v>
      </c>
      <c r="E755" s="2">
        <v>351</v>
      </c>
      <c r="F755" s="27">
        <v>1.7386566276996234E-2</v>
      </c>
      <c r="G755" s="14">
        <v>80</v>
      </c>
      <c r="H755" s="2">
        <v>545</v>
      </c>
      <c r="I755" s="27">
        <v>2.5442322954110454E-2</v>
      </c>
      <c r="J755" s="14">
        <v>172.72728000000001</v>
      </c>
      <c r="K755" s="27">
        <v>-0.13354531001589826</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1813</v>
      </c>
      <c r="B756" s="2">
        <v>17503</v>
      </c>
      <c r="C756" s="27">
        <v>0.92564387328785236</v>
      </c>
      <c r="D756" s="2">
        <v>299.39393939393898</v>
      </c>
      <c r="E756" s="2">
        <v>18804</v>
      </c>
      <c r="F756" s="27">
        <v>0.93144442242916581</v>
      </c>
      <c r="G756" s="14">
        <v>281.21212121212102</v>
      </c>
      <c r="H756" s="2">
        <v>20016</v>
      </c>
      <c r="I756" s="27">
        <v>0.93441015825591711</v>
      </c>
      <c r="J756" s="14">
        <v>383.03030000000001</v>
      </c>
      <c r="K756" s="27">
        <v>0.14357538707650117</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1761</v>
      </c>
      <c r="B757" s="2">
        <v>13432</v>
      </c>
      <c r="C757" s="27">
        <v>0.71034956898831247</v>
      </c>
      <c r="D757" s="2">
        <v>300</v>
      </c>
      <c r="E757" s="2">
        <v>15084</v>
      </c>
      <c r="F757" s="27">
        <v>0.7471765405191203</v>
      </c>
      <c r="G757" s="14">
        <v>335.15151515151501</v>
      </c>
      <c r="H757" s="2">
        <v>15311</v>
      </c>
      <c r="I757" s="27">
        <v>0.71476588394566076</v>
      </c>
      <c r="J757" s="14">
        <v>373.93939999999998</v>
      </c>
      <c r="K757" s="27">
        <v>0.13988981536628947</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1835</v>
      </c>
      <c r="B758" s="2">
        <v>11116</v>
      </c>
      <c r="C758" s="27">
        <v>0.58786821090486008</v>
      </c>
      <c r="D758" s="2">
        <v>282.42424242424198</v>
      </c>
      <c r="E758" s="2">
        <v>10619</v>
      </c>
      <c r="F758" s="27">
        <v>0.52600554785020803</v>
      </c>
      <c r="G758" s="14">
        <v>336.969696969697</v>
      </c>
      <c r="H758" s="2">
        <v>11052</v>
      </c>
      <c r="I758" s="27">
        <v>0.5159422996125298</v>
      </c>
      <c r="J758" s="14">
        <v>341.21212800000001</v>
      </c>
      <c r="K758" s="27">
        <v>-5.7574667146455556E-3</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1836</v>
      </c>
      <c r="B759" s="2">
        <v>2316</v>
      </c>
      <c r="C759" s="27">
        <v>0.12248135808345233</v>
      </c>
      <c r="D759" s="2">
        <v>239.39393939393901</v>
      </c>
      <c r="E759" s="2">
        <v>4465</v>
      </c>
      <c r="F759" s="27">
        <v>0.22117099266891221</v>
      </c>
      <c r="G759" s="14">
        <v>281.21212121212102</v>
      </c>
      <c r="H759" s="2">
        <v>4259</v>
      </c>
      <c r="I759" s="27">
        <v>0.19882358433313105</v>
      </c>
      <c r="J759" s="14">
        <v>233.33332799999999</v>
      </c>
      <c r="K759" s="27">
        <v>0.83894645941278068</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1837</v>
      </c>
      <c r="B760" s="2">
        <v>4071</v>
      </c>
      <c r="C760" s="27">
        <v>0.21529430429953991</v>
      </c>
      <c r="D760" s="2">
        <v>243.030303030303</v>
      </c>
      <c r="E760" s="2">
        <v>3720</v>
      </c>
      <c r="F760" s="27">
        <v>0.18426788191004556</v>
      </c>
      <c r="G760" s="14">
        <v>270.90909090909003</v>
      </c>
      <c r="H760" s="2">
        <v>4705</v>
      </c>
      <c r="I760" s="27">
        <v>0.21964427431025629</v>
      </c>
      <c r="J760" s="14">
        <v>345.45455900000002</v>
      </c>
      <c r="K760" s="27">
        <v>0.15573569147629576</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1763</v>
      </c>
      <c r="B761" s="2">
        <v>1827</v>
      </c>
      <c r="C761" s="27">
        <v>9.662065683008092E-2</v>
      </c>
      <c r="D761" s="2">
        <v>190.30303030303</v>
      </c>
      <c r="E761" s="2">
        <v>1502</v>
      </c>
      <c r="F761" s="27">
        <v>7.4400634040023783E-2</v>
      </c>
      <c r="G761" s="14">
        <v>163.030303030303</v>
      </c>
      <c r="H761" s="2">
        <v>1777</v>
      </c>
      <c r="I761" s="27">
        <v>8.2955977778815179E-2</v>
      </c>
      <c r="J761" s="14">
        <v>227.27271999999999</v>
      </c>
      <c r="K761" s="27">
        <v>-2.736726874657909E-2</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1835</v>
      </c>
      <c r="B762" s="2">
        <v>1125</v>
      </c>
      <c r="C762" s="27">
        <v>5.949547834364588E-2</v>
      </c>
      <c r="D762" s="2">
        <v>162.42424242424201</v>
      </c>
      <c r="E762" s="2">
        <v>885</v>
      </c>
      <c r="F762" s="27">
        <v>4.3837923518922135E-2</v>
      </c>
      <c r="G762" s="14">
        <v>138.18181818181799</v>
      </c>
      <c r="H762" s="2">
        <v>1065</v>
      </c>
      <c r="I762" s="27">
        <v>4.9717566873628681E-2</v>
      </c>
      <c r="J762" s="14">
        <v>205.454544</v>
      </c>
      <c r="K762" s="27">
        <v>-5.3333333333333337E-2</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1836</v>
      </c>
      <c r="B763" s="2">
        <v>702</v>
      </c>
      <c r="C763" s="27">
        <v>3.7125178486435033E-2</v>
      </c>
      <c r="D763" s="2">
        <v>114.54545454545401</v>
      </c>
      <c r="E763" s="2">
        <v>617</v>
      </c>
      <c r="F763" s="27">
        <v>3.0562710521101644E-2</v>
      </c>
      <c r="G763" s="14">
        <v>102.424242424242</v>
      </c>
      <c r="H763" s="2">
        <v>712</v>
      </c>
      <c r="I763" s="27">
        <v>3.3238410905186498E-2</v>
      </c>
      <c r="J763" s="14">
        <v>100</v>
      </c>
      <c r="K763" s="27">
        <v>1.4245014245014245E-2</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1764</v>
      </c>
      <c r="B764" s="2">
        <v>2244</v>
      </c>
      <c r="C764" s="27">
        <v>0.11867364746945899</v>
      </c>
      <c r="D764" s="2">
        <v>190.90909090909</v>
      </c>
      <c r="E764" s="2">
        <v>2218</v>
      </c>
      <c r="F764" s="27">
        <v>0.10986724787002179</v>
      </c>
      <c r="G764" s="14">
        <v>210.90909090909</v>
      </c>
      <c r="H764" s="2">
        <v>2928</v>
      </c>
      <c r="I764" s="27">
        <v>0.1366882965314411</v>
      </c>
      <c r="J764" s="14">
        <v>272.72726399999999</v>
      </c>
      <c r="K764" s="27">
        <v>0.30481283422459893</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1835</v>
      </c>
      <c r="B765" s="2">
        <v>1211</v>
      </c>
      <c r="C765" s="27">
        <v>6.4043577132582366E-2</v>
      </c>
      <c r="D765" s="2">
        <v>148.48484848484799</v>
      </c>
      <c r="E765" s="2">
        <v>1193</v>
      </c>
      <c r="F765" s="27">
        <v>5.9094511591044181E-2</v>
      </c>
      <c r="G765" s="14">
        <v>175.15151515151501</v>
      </c>
      <c r="H765" s="2">
        <v>1361</v>
      </c>
      <c r="I765" s="27">
        <v>6.3535782643200603E-2</v>
      </c>
      <c r="J765" s="14">
        <v>161.81817599999999</v>
      </c>
      <c r="K765" s="27">
        <v>0.12386457473162675</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1836</v>
      </c>
      <c r="B766" s="2">
        <v>1033</v>
      </c>
      <c r="C766" s="27">
        <v>5.463007033687662E-2</v>
      </c>
      <c r="D766" s="2">
        <v>147.87878787878699</v>
      </c>
      <c r="E766" s="2">
        <v>1025</v>
      </c>
      <c r="F766" s="27">
        <v>5.0772736278977611E-2</v>
      </c>
      <c r="G766" s="14">
        <v>133.333333333333</v>
      </c>
      <c r="H766" s="2">
        <v>1567</v>
      </c>
      <c r="I766" s="27">
        <v>7.3152513888240511E-2</v>
      </c>
      <c r="J766" s="14">
        <v>218.78787199999999</v>
      </c>
      <c r="K766" s="27">
        <v>0.51694094869312679</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1838</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1699</v>
      </c>
      <c r="C769" s="211"/>
      <c r="D769" s="211" t="s">
        <v>1700</v>
      </c>
      <c r="E769" s="211" t="s">
        <v>1699</v>
      </c>
      <c r="F769" s="211"/>
      <c r="G769" s="211" t="s">
        <v>1700</v>
      </c>
      <c r="H769" s="211" t="s">
        <v>1699</v>
      </c>
      <c r="I769" s="211"/>
      <c r="J769" s="211" t="s">
        <v>1700</v>
      </c>
      <c r="K769" t="s">
        <v>170</v>
      </c>
      <c r="L769" s="211" t="s">
        <v>1699</v>
      </c>
      <c r="M769" s="211"/>
      <c r="N769" s="211" t="s">
        <v>1700</v>
      </c>
      <c r="O769" s="211" t="s">
        <v>1699</v>
      </c>
      <c r="P769" s="211"/>
      <c r="Q769" s="211" t="s">
        <v>1700</v>
      </c>
      <c r="R769" s="211" t="s">
        <v>1699</v>
      </c>
      <c r="S769" s="211"/>
      <c r="T769" s="211" t="s">
        <v>1700</v>
      </c>
      <c r="U769" t="s">
        <v>170</v>
      </c>
      <c r="V769" s="211" t="s">
        <v>1699</v>
      </c>
      <c r="W769" s="211"/>
      <c r="X769" s="211" t="s">
        <v>1700</v>
      </c>
      <c r="Y769" s="211" t="s">
        <v>1699</v>
      </c>
      <c r="Z769" s="211"/>
      <c r="AA769" s="211" t="s">
        <v>1700</v>
      </c>
      <c r="AB769" s="211" t="s">
        <v>1699</v>
      </c>
      <c r="AC769" s="211"/>
      <c r="AD769" s="211" t="s">
        <v>1700</v>
      </c>
      <c r="AE769" t="s">
        <v>170</v>
      </c>
    </row>
    <row r="770" spans="1:31" x14ac:dyDescent="0.3">
      <c r="A770" t="s">
        <v>172</v>
      </c>
      <c r="B770" s="2">
        <v>18909</v>
      </c>
      <c r="C770" s="27" t="s">
        <v>170</v>
      </c>
      <c r="D770" s="2">
        <v>250.30303030303</v>
      </c>
      <c r="E770" s="2">
        <v>20188</v>
      </c>
      <c r="F770" s="27" t="s">
        <v>170</v>
      </c>
      <c r="G770" s="14">
        <v>274.54545454545399</v>
      </c>
      <c r="H770" s="2">
        <v>21421</v>
      </c>
      <c r="I770" s="27" t="s">
        <v>170</v>
      </c>
      <c r="J770" s="14">
        <v>361.21212800000001</v>
      </c>
      <c r="K770" s="27">
        <v>0.13284679253265641</v>
      </c>
      <c r="L770" s="2">
        <v>158997</v>
      </c>
      <c r="M770" s="27" t="s">
        <v>170</v>
      </c>
      <c r="N770" s="2">
        <v>971.51515151515105</v>
      </c>
      <c r="O770" s="2">
        <v>163845</v>
      </c>
      <c r="P770" s="27" t="s">
        <v>170</v>
      </c>
      <c r="Q770" s="14">
        <v>942.42424242424204</v>
      </c>
      <c r="R770" s="2">
        <v>172583</v>
      </c>
      <c r="S770" s="27" t="s">
        <v>170</v>
      </c>
      <c r="T770" s="14">
        <v>967.87879999999996</v>
      </c>
      <c r="U770" s="27">
        <v>8.5448153109807107E-2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1797</v>
      </c>
      <c r="B771" s="2">
        <v>1406</v>
      </c>
      <c r="C771" s="27">
        <v>7.4356126712147655E-2</v>
      </c>
      <c r="D771" s="2">
        <v>186.06060606060601</v>
      </c>
      <c r="E771" s="2">
        <v>1384</v>
      </c>
      <c r="F771" s="27">
        <v>6.8555577570834164E-2</v>
      </c>
      <c r="G771" s="14">
        <v>162.42424242424201</v>
      </c>
      <c r="H771" s="2">
        <v>1405</v>
      </c>
      <c r="I771" s="27">
        <v>6.5589841744082916E-2</v>
      </c>
      <c r="J771" s="14">
        <v>208.484848</v>
      </c>
      <c r="K771" s="27">
        <v>-7.1123755334281653E-4</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1761</v>
      </c>
      <c r="B772" s="2">
        <v>515</v>
      </c>
      <c r="C772" s="27">
        <v>2.7235707863980115E-2</v>
      </c>
      <c r="D772" s="2">
        <v>113.939393939393</v>
      </c>
      <c r="E772" s="2">
        <v>670</v>
      </c>
      <c r="F772" s="27">
        <v>3.3188032494551219E-2</v>
      </c>
      <c r="G772" s="14">
        <v>112.121212121212</v>
      </c>
      <c r="H772" s="2">
        <v>533</v>
      </c>
      <c r="I772" s="27">
        <v>2.4882125017506185E-2</v>
      </c>
      <c r="J772" s="14">
        <v>95.151510000000002</v>
      </c>
      <c r="K772" s="27">
        <v>3.4951456310679613E-2</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1839</v>
      </c>
      <c r="B773" s="2">
        <v>171</v>
      </c>
      <c r="C773" s="27">
        <v>9.043312708234174E-3</v>
      </c>
      <c r="D773" s="2">
        <v>75.757575757575694</v>
      </c>
      <c r="E773" s="2">
        <v>206</v>
      </c>
      <c r="F773" s="27">
        <v>1.020408163265306E-2</v>
      </c>
      <c r="G773" s="14">
        <v>71.515151515151501</v>
      </c>
      <c r="H773" s="2">
        <v>173</v>
      </c>
      <c r="I773" s="27">
        <v>8.0761869193781803E-3</v>
      </c>
      <c r="J773" s="14">
        <v>55.151516000000001</v>
      </c>
      <c r="K773" s="27">
        <v>1.1695906432748537E-2</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1840</v>
      </c>
      <c r="B774" s="2">
        <v>140</v>
      </c>
      <c r="C774" s="27">
        <v>7.4038817494314875E-3</v>
      </c>
      <c r="D774" s="2">
        <v>56.363636363636303</v>
      </c>
      <c r="E774" s="2">
        <v>295</v>
      </c>
      <c r="F774" s="27">
        <v>1.4612641172974044E-2</v>
      </c>
      <c r="G774" s="14">
        <v>74.545454545454504</v>
      </c>
      <c r="H774" s="2">
        <v>143</v>
      </c>
      <c r="I774" s="27">
        <v>6.6756920778675132E-3</v>
      </c>
      <c r="J774" s="14">
        <v>50.303031900000001</v>
      </c>
      <c r="K774" s="27">
        <v>2.1428571428571429E-2</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1841</v>
      </c>
      <c r="B775" s="2">
        <v>132</v>
      </c>
      <c r="C775" s="27">
        <v>6.9808027923211171E-3</v>
      </c>
      <c r="D775" s="2">
        <v>52.121212121212103</v>
      </c>
      <c r="E775" s="2">
        <v>99</v>
      </c>
      <c r="F775" s="27">
        <v>4.903903308896374E-3</v>
      </c>
      <c r="G775" s="14">
        <v>41.818181818181799</v>
      </c>
      <c r="H775" s="2">
        <v>217</v>
      </c>
      <c r="I775" s="27">
        <v>1.0130246020260492E-2</v>
      </c>
      <c r="J775" s="14">
        <v>52.727271999999999</v>
      </c>
      <c r="K775" s="27">
        <v>0.64393939393939392</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1842</v>
      </c>
      <c r="B776" s="2">
        <v>72</v>
      </c>
      <c r="C776" s="27">
        <v>3.8077106139933364E-3</v>
      </c>
      <c r="D776" s="2">
        <v>45.454545454545404</v>
      </c>
      <c r="E776" s="2">
        <v>70</v>
      </c>
      <c r="F776" s="27">
        <v>3.4674063800277394E-3</v>
      </c>
      <c r="G776" s="14">
        <v>38.181818181818102</v>
      </c>
      <c r="H776" s="2">
        <v>0</v>
      </c>
      <c r="I776" s="27">
        <v>0</v>
      </c>
      <c r="J776" s="14">
        <v>18.787877999999999</v>
      </c>
      <c r="K776" s="27">
        <v>-1</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1837</v>
      </c>
      <c r="B777" s="2">
        <v>891</v>
      </c>
      <c r="C777" s="27">
        <v>4.712041884816754E-2</v>
      </c>
      <c r="D777" s="2">
        <v>133.333333333333</v>
      </c>
      <c r="E777" s="2">
        <v>714</v>
      </c>
      <c r="F777" s="27">
        <v>3.5367545076282939E-2</v>
      </c>
      <c r="G777" s="14">
        <v>106.666666666666</v>
      </c>
      <c r="H777" s="2">
        <v>872</v>
      </c>
      <c r="I777" s="27">
        <v>4.070771672657672E-2</v>
      </c>
      <c r="J777" s="14">
        <v>192.72728000000001</v>
      </c>
      <c r="K777" s="27">
        <v>-2.1324354657687991E-2</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1763</v>
      </c>
      <c r="B778" s="2">
        <v>171</v>
      </c>
      <c r="C778" s="27">
        <v>9.043312708234174E-3</v>
      </c>
      <c r="D778" s="2">
        <v>60</v>
      </c>
      <c r="E778" s="2">
        <v>173</v>
      </c>
      <c r="F778" s="27">
        <v>8.5694471963542705E-3</v>
      </c>
      <c r="G778" s="14">
        <v>55.151515151515099</v>
      </c>
      <c r="H778" s="2">
        <v>145</v>
      </c>
      <c r="I778" s="27">
        <v>6.7690584006348913E-3</v>
      </c>
      <c r="J778" s="14">
        <v>57.5757561</v>
      </c>
      <c r="K778" s="27">
        <v>-0.15204678362573099</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1839</v>
      </c>
      <c r="B779" s="2">
        <v>74</v>
      </c>
      <c r="C779" s="27">
        <v>3.9134803532709294E-3</v>
      </c>
      <c r="D779" s="2">
        <v>35.151515151515099</v>
      </c>
      <c r="E779" s="2">
        <v>57</v>
      </c>
      <c r="F779" s="27">
        <v>2.8234594808797305E-3</v>
      </c>
      <c r="G779" s="14">
        <v>32.727272727272698</v>
      </c>
      <c r="H779" s="2">
        <v>71</v>
      </c>
      <c r="I779" s="27">
        <v>3.3145044582419121E-3</v>
      </c>
      <c r="J779" s="14">
        <v>36.363636</v>
      </c>
      <c r="K779" s="27">
        <v>-4.0540540540540543E-2</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1840</v>
      </c>
      <c r="B780" s="2">
        <v>97</v>
      </c>
      <c r="C780" s="27">
        <v>5.1298323549632454E-3</v>
      </c>
      <c r="D780" s="2">
        <v>51.515151515151501</v>
      </c>
      <c r="E780" s="2">
        <v>56</v>
      </c>
      <c r="F780" s="27">
        <v>2.7739251040221915E-3</v>
      </c>
      <c r="G780" s="14">
        <v>30.303030303030301</v>
      </c>
      <c r="H780" s="2">
        <v>74</v>
      </c>
      <c r="I780" s="27">
        <v>3.4545539423929787E-3</v>
      </c>
      <c r="J780" s="14">
        <v>38.181820000000002</v>
      </c>
      <c r="K780" s="27">
        <v>-0.23711340206185566</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1841</v>
      </c>
      <c r="B781" s="2">
        <v>0</v>
      </c>
      <c r="C781" s="27">
        <v>0</v>
      </c>
      <c r="D781" s="2">
        <v>80</v>
      </c>
      <c r="E781" s="2">
        <v>44</v>
      </c>
      <c r="F781" s="27">
        <v>2.179512581731722E-3</v>
      </c>
      <c r="G781" s="14">
        <v>33.3333333333333</v>
      </c>
      <c r="H781" s="2">
        <v>0</v>
      </c>
      <c r="I781" s="27">
        <v>0</v>
      </c>
      <c r="J781" s="14">
        <v>18.787877999999999</v>
      </c>
      <c r="K781" s="27"/>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1842</v>
      </c>
      <c r="B782" s="2">
        <v>0</v>
      </c>
      <c r="C782" s="27">
        <v>0</v>
      </c>
      <c r="D782" s="2">
        <v>80</v>
      </c>
      <c r="E782" s="2">
        <v>16</v>
      </c>
      <c r="F782" s="27">
        <v>7.9255002972062607E-4</v>
      </c>
      <c r="G782" s="14">
        <v>12.1212121212121</v>
      </c>
      <c r="H782" s="2">
        <v>0</v>
      </c>
      <c r="I782" s="27">
        <v>0</v>
      </c>
      <c r="J782" s="14">
        <v>18.787877999999999</v>
      </c>
      <c r="K782" s="27"/>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1764</v>
      </c>
      <c r="B783" s="2">
        <v>720</v>
      </c>
      <c r="C783" s="27">
        <v>3.8077106139933363E-2</v>
      </c>
      <c r="D783" s="2">
        <v>128.48484848484799</v>
      </c>
      <c r="E783" s="2">
        <v>541</v>
      </c>
      <c r="F783" s="27">
        <v>2.6798097879928671E-2</v>
      </c>
      <c r="G783" s="14">
        <v>100.60606060606</v>
      </c>
      <c r="H783" s="2">
        <v>727</v>
      </c>
      <c r="I783" s="27">
        <v>3.3938658325941833E-2</v>
      </c>
      <c r="J783" s="14">
        <v>187.27271999999999</v>
      </c>
      <c r="K783" s="27">
        <v>9.7222222222222224E-3</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1839</v>
      </c>
      <c r="B784" s="2">
        <v>105</v>
      </c>
      <c r="C784" s="27">
        <v>5.5529113120736159E-3</v>
      </c>
      <c r="D784" s="2">
        <v>49.090909090909101</v>
      </c>
      <c r="E784" s="2">
        <v>70</v>
      </c>
      <c r="F784" s="27">
        <v>3.4674063800277394E-3</v>
      </c>
      <c r="G784" s="14">
        <v>23.636363636363601</v>
      </c>
      <c r="H784" s="2">
        <v>121</v>
      </c>
      <c r="I784" s="27">
        <v>5.6486625274263574E-3</v>
      </c>
      <c r="J784" s="14">
        <v>60</v>
      </c>
      <c r="K784" s="27">
        <v>0.15238095238095239</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1840</v>
      </c>
      <c r="B785" s="2">
        <v>328</v>
      </c>
      <c r="C785" s="27">
        <v>1.73462372415252E-2</v>
      </c>
      <c r="D785" s="2">
        <v>89.090909090909093</v>
      </c>
      <c r="E785" s="2">
        <v>337</v>
      </c>
      <c r="F785" s="27">
        <v>1.6693085000990687E-2</v>
      </c>
      <c r="G785" s="14">
        <v>78.181818181818201</v>
      </c>
      <c r="H785" s="2">
        <v>224</v>
      </c>
      <c r="I785" s="27">
        <v>1.0457028149946314E-2</v>
      </c>
      <c r="J785" s="14">
        <v>70.303030000000007</v>
      </c>
      <c r="K785" s="27">
        <v>-0.31707317073170732</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1841</v>
      </c>
      <c r="B786" s="2">
        <v>287</v>
      </c>
      <c r="C786" s="27">
        <v>1.5177957586334549E-2</v>
      </c>
      <c r="D786" s="2">
        <v>83.636363636363598</v>
      </c>
      <c r="E786" s="2">
        <v>112</v>
      </c>
      <c r="F786" s="27">
        <v>5.5478502080443829E-3</v>
      </c>
      <c r="G786" s="14">
        <v>46.6666666666666</v>
      </c>
      <c r="H786" s="2">
        <v>351</v>
      </c>
      <c r="I786" s="27">
        <v>1.6385789645674807E-2</v>
      </c>
      <c r="J786" s="14">
        <v>164.24243200000001</v>
      </c>
      <c r="K786" s="27">
        <v>0.22299651567944251</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1842</v>
      </c>
      <c r="B787" s="2">
        <v>0</v>
      </c>
      <c r="C787" s="27">
        <v>0</v>
      </c>
      <c r="D787" s="2">
        <v>80</v>
      </c>
      <c r="E787" s="2">
        <v>22</v>
      </c>
      <c r="F787" s="27">
        <v>1.089756290865861E-3</v>
      </c>
      <c r="G787" s="14">
        <v>20.606060606060598</v>
      </c>
      <c r="H787" s="2">
        <v>31</v>
      </c>
      <c r="I787" s="27">
        <v>1.4471780028943559E-3</v>
      </c>
      <c r="J787" s="14">
        <v>20.606059999999999</v>
      </c>
      <c r="K787" s="27"/>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1813</v>
      </c>
      <c r="B788" s="2">
        <v>17503</v>
      </c>
      <c r="C788" s="27">
        <v>0.92564387328785236</v>
      </c>
      <c r="D788" s="2">
        <v>299.39393939393898</v>
      </c>
      <c r="E788" s="2">
        <v>18804</v>
      </c>
      <c r="F788" s="27">
        <v>0.93144442242916581</v>
      </c>
      <c r="G788" s="14">
        <v>281.21212121212102</v>
      </c>
      <c r="H788" s="2">
        <v>20016</v>
      </c>
      <c r="I788" s="27">
        <v>0.93441015825591711</v>
      </c>
      <c r="J788" s="14">
        <v>383.03030000000001</v>
      </c>
      <c r="K788" s="27">
        <v>0.14357538707650117</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1843</v>
      </c>
      <c r="B789" s="2">
        <v>13432</v>
      </c>
      <c r="C789" s="27">
        <v>0.71034956898831247</v>
      </c>
      <c r="D789" s="2">
        <v>300</v>
      </c>
      <c r="E789" s="2">
        <v>15084</v>
      </c>
      <c r="F789" s="27">
        <v>0.7471765405191203</v>
      </c>
      <c r="G789" s="14">
        <v>335.15151515151501</v>
      </c>
      <c r="H789" s="2">
        <v>15311</v>
      </c>
      <c r="I789" s="27">
        <v>0.71476588394566076</v>
      </c>
      <c r="J789" s="14">
        <v>373.93939999999998</v>
      </c>
      <c r="K789" s="27">
        <v>0.13988981536628947</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1839</v>
      </c>
      <c r="B790" s="2">
        <v>5257</v>
      </c>
      <c r="C790" s="27">
        <v>0.27801575969115239</v>
      </c>
      <c r="D790" s="2">
        <v>246.06060606060601</v>
      </c>
      <c r="E790" s="2">
        <v>6619</v>
      </c>
      <c r="F790" s="27">
        <v>0.32786804042005152</v>
      </c>
      <c r="G790" s="14">
        <v>250.90909090909</v>
      </c>
      <c r="H790" s="2">
        <v>7160</v>
      </c>
      <c r="I790" s="27">
        <v>0.33425143550721254</v>
      </c>
      <c r="J790" s="14">
        <v>312.121216</v>
      </c>
      <c r="K790" s="27">
        <v>0.36199353243294657</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1840</v>
      </c>
      <c r="B791" s="2">
        <v>6374</v>
      </c>
      <c r="C791" s="27">
        <v>0.33708815907768785</v>
      </c>
      <c r="D791" s="2">
        <v>290.30303030303003</v>
      </c>
      <c r="E791" s="2">
        <v>6476</v>
      </c>
      <c r="F791" s="27">
        <v>0.32078462452942341</v>
      </c>
      <c r="G791" s="14">
        <v>290.90909090909003</v>
      </c>
      <c r="H791" s="2">
        <v>6203</v>
      </c>
      <c r="I791" s="27">
        <v>0.28957565006302227</v>
      </c>
      <c r="J791" s="14">
        <v>381.21212800000001</v>
      </c>
      <c r="K791" s="27">
        <v>-2.6827737684342642E-2</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1841</v>
      </c>
      <c r="B792" s="2">
        <v>1715</v>
      </c>
      <c r="C792" s="27">
        <v>9.0697551430535719E-2</v>
      </c>
      <c r="D792" s="2">
        <v>144.24242424242399</v>
      </c>
      <c r="E792" s="2">
        <v>1910</v>
      </c>
      <c r="F792" s="27">
        <v>9.4610659797899746E-2</v>
      </c>
      <c r="G792" s="14">
        <v>215.15151515151501</v>
      </c>
      <c r="H792" s="2">
        <v>1829</v>
      </c>
      <c r="I792" s="27">
        <v>8.5383502170766998E-2</v>
      </c>
      <c r="J792" s="14">
        <v>193.33332799999999</v>
      </c>
      <c r="K792" s="27">
        <v>6.6472303206997083E-2</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1842</v>
      </c>
      <c r="B793" s="2">
        <v>86</v>
      </c>
      <c r="C793" s="27">
        <v>4.5480987889364851E-3</v>
      </c>
      <c r="D793" s="2">
        <v>32.727272727272698</v>
      </c>
      <c r="E793" s="2">
        <v>79</v>
      </c>
      <c r="F793" s="27">
        <v>3.9132157717455913E-3</v>
      </c>
      <c r="G793" s="14">
        <v>42.424242424242401</v>
      </c>
      <c r="H793" s="2">
        <v>119</v>
      </c>
      <c r="I793" s="27">
        <v>5.5552962046589794E-3</v>
      </c>
      <c r="J793" s="14">
        <v>38.787880000000001</v>
      </c>
      <c r="K793" s="27">
        <v>0.38372093023255816</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1837</v>
      </c>
      <c r="B794" s="2">
        <v>4071</v>
      </c>
      <c r="C794" s="27">
        <v>0.21529430429953991</v>
      </c>
      <c r="D794" s="2">
        <v>243.030303030303</v>
      </c>
      <c r="E794" s="2">
        <v>3720</v>
      </c>
      <c r="F794" s="27">
        <v>0.18426788191004556</v>
      </c>
      <c r="G794" s="14">
        <v>270.90909090909003</v>
      </c>
      <c r="H794" s="2">
        <v>4705</v>
      </c>
      <c r="I794" s="27">
        <v>0.21964427431025629</v>
      </c>
      <c r="J794" s="14">
        <v>345.45455900000002</v>
      </c>
      <c r="K794" s="27">
        <v>0.15573569147629576</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1763</v>
      </c>
      <c r="B795" s="2">
        <v>1827</v>
      </c>
      <c r="C795" s="27">
        <v>9.662065683008092E-2</v>
      </c>
      <c r="D795" s="2">
        <v>190.30303030303</v>
      </c>
      <c r="E795" s="2">
        <v>1502</v>
      </c>
      <c r="F795" s="27">
        <v>7.4400634040023783E-2</v>
      </c>
      <c r="G795" s="14">
        <v>163.030303030303</v>
      </c>
      <c r="H795" s="2">
        <v>1777</v>
      </c>
      <c r="I795" s="27">
        <v>8.2955977778815179E-2</v>
      </c>
      <c r="J795" s="14">
        <v>227.27271999999999</v>
      </c>
      <c r="K795" s="27">
        <v>-2.736726874657909E-2</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1839</v>
      </c>
      <c r="B796" s="2">
        <v>976</v>
      </c>
      <c r="C796" s="27">
        <v>5.1615632767465225E-2</v>
      </c>
      <c r="D796" s="2">
        <v>144.84848484848399</v>
      </c>
      <c r="E796" s="2">
        <v>830</v>
      </c>
      <c r="F796" s="27">
        <v>4.111353279175748E-2</v>
      </c>
      <c r="G796" s="14">
        <v>131.51515151515099</v>
      </c>
      <c r="H796" s="2">
        <v>1179</v>
      </c>
      <c r="I796" s="27">
        <v>5.5039447271369217E-2</v>
      </c>
      <c r="J796" s="14">
        <v>221.21212800000001</v>
      </c>
      <c r="K796" s="27">
        <v>0.20799180327868852</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1840</v>
      </c>
      <c r="B797" s="2">
        <v>695</v>
      </c>
      <c r="C797" s="27">
        <v>3.6754984398963457E-2</v>
      </c>
      <c r="D797" s="2">
        <v>120.60606060606</v>
      </c>
      <c r="E797" s="2">
        <v>600</v>
      </c>
      <c r="F797" s="27">
        <v>2.9720626114523481E-2</v>
      </c>
      <c r="G797" s="14">
        <v>111.515151515151</v>
      </c>
      <c r="H797" s="2">
        <v>484</v>
      </c>
      <c r="I797" s="27">
        <v>2.259465010970543E-2</v>
      </c>
      <c r="J797" s="14">
        <v>93.333335899999994</v>
      </c>
      <c r="K797" s="27">
        <v>-0.3035971223021583</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1841</v>
      </c>
      <c r="B798" s="2">
        <v>152</v>
      </c>
      <c r="C798" s="27">
        <v>8.0385001850970441E-3</v>
      </c>
      <c r="D798" s="2">
        <v>68.484848484848399</v>
      </c>
      <c r="E798" s="2">
        <v>49</v>
      </c>
      <c r="F798" s="27">
        <v>2.4271844660194173E-3</v>
      </c>
      <c r="G798" s="14">
        <v>43.030303030303003</v>
      </c>
      <c r="H798" s="2">
        <v>114</v>
      </c>
      <c r="I798" s="27">
        <v>5.3218803977405351E-3</v>
      </c>
      <c r="J798" s="14">
        <v>50.303031900000001</v>
      </c>
      <c r="K798" s="27">
        <v>-0.25</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1842</v>
      </c>
      <c r="B799" s="2">
        <v>4</v>
      </c>
      <c r="C799" s="27">
        <v>2.1153947855518537E-4</v>
      </c>
      <c r="D799" s="2">
        <v>7.2727272727272698</v>
      </c>
      <c r="E799" s="2">
        <v>23</v>
      </c>
      <c r="F799" s="27">
        <v>1.1392906677234001E-3</v>
      </c>
      <c r="G799" s="14">
        <v>18.7878787878787</v>
      </c>
      <c r="H799" s="2">
        <v>0</v>
      </c>
      <c r="I799" s="27">
        <v>0</v>
      </c>
      <c r="J799" s="14">
        <v>18.787877999999999</v>
      </c>
      <c r="K799" s="27">
        <v>-1</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1764</v>
      </c>
      <c r="B800" s="2">
        <v>2244</v>
      </c>
      <c r="C800" s="27">
        <v>0.11867364746945899</v>
      </c>
      <c r="D800" s="2">
        <v>190.90909090909</v>
      </c>
      <c r="E800" s="2">
        <v>2218</v>
      </c>
      <c r="F800" s="27">
        <v>0.10986724787002179</v>
      </c>
      <c r="G800" s="14">
        <v>210.90909090909</v>
      </c>
      <c r="H800" s="2">
        <v>2928</v>
      </c>
      <c r="I800" s="27">
        <v>0.1366882965314411</v>
      </c>
      <c r="J800" s="14">
        <v>272.72726399999999</v>
      </c>
      <c r="K800" s="27">
        <v>0.30481283422459893</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1839</v>
      </c>
      <c r="B801" s="2">
        <v>1021</v>
      </c>
      <c r="C801" s="27">
        <v>5.3995451901211064E-2</v>
      </c>
      <c r="D801" s="2">
        <v>161.81818181818099</v>
      </c>
      <c r="E801" s="2">
        <v>983</v>
      </c>
      <c r="F801" s="27">
        <v>4.8692292450960968E-2</v>
      </c>
      <c r="G801" s="14">
        <v>126.666666666666</v>
      </c>
      <c r="H801" s="2">
        <v>1618</v>
      </c>
      <c r="I801" s="27">
        <v>7.553335511880864E-2</v>
      </c>
      <c r="J801" s="14">
        <v>195.75756799999999</v>
      </c>
      <c r="K801" s="27">
        <v>0.58472086190009798</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1840</v>
      </c>
      <c r="B802" s="2">
        <v>953</v>
      </c>
      <c r="C802" s="27">
        <v>5.0399280765772915E-2</v>
      </c>
      <c r="D802" s="2">
        <v>130.90909090909</v>
      </c>
      <c r="E802" s="2">
        <v>1143</v>
      </c>
      <c r="F802" s="27">
        <v>5.661779274816723E-2</v>
      </c>
      <c r="G802" s="14">
        <v>169.09090909090901</v>
      </c>
      <c r="H802" s="2">
        <v>1218</v>
      </c>
      <c r="I802" s="27">
        <v>5.6860090565333081E-2</v>
      </c>
      <c r="J802" s="14">
        <v>169.69697600000001</v>
      </c>
      <c r="K802" s="27">
        <v>0.27806925498426022</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1841</v>
      </c>
      <c r="B803" s="2">
        <v>261</v>
      </c>
      <c r="C803" s="27">
        <v>1.3802950975725845E-2</v>
      </c>
      <c r="D803" s="2">
        <v>84.242424242424207</v>
      </c>
      <c r="E803" s="2">
        <v>67</v>
      </c>
      <c r="F803" s="27">
        <v>3.3188032494551219E-3</v>
      </c>
      <c r="G803" s="14">
        <v>36.363636363636303</v>
      </c>
      <c r="H803" s="2">
        <v>92</v>
      </c>
      <c r="I803" s="27">
        <v>4.2948508472993793E-3</v>
      </c>
      <c r="J803" s="14">
        <v>37.5757561</v>
      </c>
      <c r="K803" s="27">
        <v>-0.64750957854406133</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1842</v>
      </c>
      <c r="B804" s="2">
        <v>9</v>
      </c>
      <c r="C804" s="27">
        <v>4.7596382674916705E-4</v>
      </c>
      <c r="D804" s="2">
        <v>9.6969696969696901</v>
      </c>
      <c r="E804" s="2">
        <v>25</v>
      </c>
      <c r="F804" s="27">
        <v>1.2383594214384784E-3</v>
      </c>
      <c r="G804" s="14">
        <v>21.818181818181799</v>
      </c>
      <c r="H804" s="2">
        <v>0</v>
      </c>
      <c r="I804" s="27">
        <v>0</v>
      </c>
      <c r="J804" s="14">
        <v>18.787877999999999</v>
      </c>
      <c r="K804" s="27">
        <v>-1</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1844</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1699</v>
      </c>
      <c r="C807" s="211"/>
      <c r="D807" s="211" t="s">
        <v>1700</v>
      </c>
      <c r="E807" s="211" t="s">
        <v>1699</v>
      </c>
      <c r="F807" s="211"/>
      <c r="G807" s="211" t="s">
        <v>1700</v>
      </c>
      <c r="H807" s="211" t="s">
        <v>1699</v>
      </c>
      <c r="I807" s="211"/>
      <c r="J807" s="211" t="s">
        <v>1700</v>
      </c>
      <c r="K807" t="s">
        <v>170</v>
      </c>
      <c r="L807" s="211" t="s">
        <v>1699</v>
      </c>
      <c r="M807" s="211"/>
      <c r="N807" s="211" t="s">
        <v>1700</v>
      </c>
      <c r="O807" s="211" t="s">
        <v>1699</v>
      </c>
      <c r="P807" s="211"/>
      <c r="Q807" s="211" t="s">
        <v>1700</v>
      </c>
      <c r="R807" s="211" t="s">
        <v>1699</v>
      </c>
      <c r="S807" s="211"/>
      <c r="T807" s="211" t="s">
        <v>1700</v>
      </c>
      <c r="U807" t="s">
        <v>170</v>
      </c>
      <c r="V807" s="211" t="s">
        <v>1699</v>
      </c>
      <c r="W807" s="211"/>
      <c r="X807" s="211" t="s">
        <v>1700</v>
      </c>
      <c r="Y807" s="211" t="s">
        <v>1699</v>
      </c>
      <c r="Z807" s="211"/>
      <c r="AA807" s="211" t="s">
        <v>1700</v>
      </c>
      <c r="AB807" s="211" t="s">
        <v>1699</v>
      </c>
      <c r="AC807" s="211"/>
      <c r="AD807" s="211" t="s">
        <v>1700</v>
      </c>
      <c r="AE807" t="s">
        <v>170</v>
      </c>
    </row>
    <row r="808" spans="1:31" x14ac:dyDescent="0.3">
      <c r="A808" t="s">
        <v>1845</v>
      </c>
      <c r="B808" s="15">
        <v>76753</v>
      </c>
      <c r="C808" s="27" t="s">
        <v>170</v>
      </c>
      <c r="D808" s="15">
        <v>1707.27272727272</v>
      </c>
      <c r="E808" s="15">
        <v>76310</v>
      </c>
      <c r="F808" s="27" t="s">
        <v>170</v>
      </c>
      <c r="G808" s="14">
        <v>2117.5757575757498</v>
      </c>
      <c r="H808" s="2">
        <v>95741</v>
      </c>
      <c r="I808" s="27" t="s">
        <v>170</v>
      </c>
      <c r="J808" s="14">
        <v>1841.2121212121212</v>
      </c>
      <c r="K808" s="27">
        <v>0.24739098146000807</v>
      </c>
      <c r="L808" s="15">
        <v>54341</v>
      </c>
      <c r="M808" s="27" t="s">
        <v>170</v>
      </c>
      <c r="N808" s="15">
        <v>550.90909090909099</v>
      </c>
      <c r="O808" s="15">
        <v>53274</v>
      </c>
      <c r="P808" s="27" t="s">
        <v>170</v>
      </c>
      <c r="Q808" s="14">
        <v>573.33333333333303</v>
      </c>
      <c r="R808" s="2">
        <v>68628</v>
      </c>
      <c r="S808" s="27" t="s">
        <v>170</v>
      </c>
      <c r="T808" s="14">
        <v>763.03030303030312</v>
      </c>
      <c r="U808" s="27">
        <v>0.26291382197604019</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1846</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1699</v>
      </c>
      <c r="C811" s="211"/>
      <c r="D811" s="211" t="s">
        <v>1700</v>
      </c>
      <c r="E811" s="211" t="s">
        <v>1699</v>
      </c>
      <c r="F811" s="211"/>
      <c r="G811" s="211" t="s">
        <v>1700</v>
      </c>
      <c r="H811" s="211" t="s">
        <v>1699</v>
      </c>
      <c r="I811" s="211"/>
      <c r="J811" s="211" t="s">
        <v>1700</v>
      </c>
      <c r="K811" t="s">
        <v>170</v>
      </c>
      <c r="L811" s="211" t="s">
        <v>1699</v>
      </c>
      <c r="M811" s="211"/>
      <c r="N811" s="211" t="s">
        <v>1700</v>
      </c>
      <c r="O811" s="211" t="s">
        <v>1699</v>
      </c>
      <c r="P811" s="211"/>
      <c r="Q811" s="211" t="s">
        <v>1700</v>
      </c>
      <c r="R811" s="211" t="s">
        <v>1699</v>
      </c>
      <c r="S811" s="211"/>
      <c r="T811" s="211" t="s">
        <v>1700</v>
      </c>
      <c r="U811" t="s">
        <v>170</v>
      </c>
      <c r="V811" s="211" t="s">
        <v>1699</v>
      </c>
      <c r="W811" s="211"/>
      <c r="X811" s="211" t="s">
        <v>1700</v>
      </c>
      <c r="Y811" s="211" t="s">
        <v>1699</v>
      </c>
      <c r="Z811" s="211"/>
      <c r="AA811" s="211" t="s">
        <v>1700</v>
      </c>
      <c r="AB811" s="211" t="s">
        <v>1699</v>
      </c>
      <c r="AC811" s="211"/>
      <c r="AD811" s="211" t="s">
        <v>1700</v>
      </c>
      <c r="AE811" t="s">
        <v>170</v>
      </c>
    </row>
    <row r="812" spans="1:31" x14ac:dyDescent="0.3">
      <c r="A812" t="s">
        <v>1845</v>
      </c>
      <c r="B812" s="15">
        <v>75998</v>
      </c>
      <c r="C812" s="27" t="s">
        <v>170</v>
      </c>
      <c r="D812" s="15">
        <v>2460</v>
      </c>
      <c r="E812" s="15">
        <v>76413</v>
      </c>
      <c r="F812" s="27" t="s">
        <v>170</v>
      </c>
      <c r="G812" s="14">
        <v>2435.15151515151</v>
      </c>
      <c r="H812" s="2">
        <v>92747</v>
      </c>
      <c r="I812" s="27" t="s">
        <v>170</v>
      </c>
      <c r="J812" s="14">
        <v>2092.121212121212</v>
      </c>
      <c r="K812" s="27">
        <v>0.22038737861522673</v>
      </c>
      <c r="L812" s="15">
        <v>56303</v>
      </c>
      <c r="M812" s="27" t="s">
        <v>170</v>
      </c>
      <c r="N812" s="15">
        <v>675.15151515151501</v>
      </c>
      <c r="O812" s="15">
        <v>56313</v>
      </c>
      <c r="P812" s="27" t="s">
        <v>170</v>
      </c>
      <c r="Q812" s="14">
        <v>552.12121212121201</v>
      </c>
      <c r="R812" s="2">
        <v>71179</v>
      </c>
      <c r="S812" s="27" t="s">
        <v>170</v>
      </c>
      <c r="T812" s="14">
        <v>974.54545454545462</v>
      </c>
      <c r="U812" s="27">
        <v>0.2642132746034847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1847</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1699</v>
      </c>
      <c r="C815" s="211"/>
      <c r="D815" s="211" t="s">
        <v>1700</v>
      </c>
      <c r="E815" s="211" t="s">
        <v>1699</v>
      </c>
      <c r="F815" s="211"/>
      <c r="G815" s="211" t="s">
        <v>1700</v>
      </c>
      <c r="H815" s="211" t="s">
        <v>1699</v>
      </c>
      <c r="I815" s="211"/>
      <c r="J815" s="211" t="s">
        <v>1700</v>
      </c>
      <c r="K815" t="s">
        <v>170</v>
      </c>
      <c r="L815" s="211" t="s">
        <v>1699</v>
      </c>
      <c r="M815" s="211"/>
      <c r="N815" s="211" t="s">
        <v>1700</v>
      </c>
      <c r="O815" s="211" t="s">
        <v>1699</v>
      </c>
      <c r="P815" s="211"/>
      <c r="Q815" s="211" t="s">
        <v>1700</v>
      </c>
      <c r="R815" s="211" t="s">
        <v>1699</v>
      </c>
      <c r="S815" s="211"/>
      <c r="T815" s="211" t="s">
        <v>1700</v>
      </c>
      <c r="U815" t="s">
        <v>170</v>
      </c>
      <c r="V815" s="211" t="s">
        <v>1699</v>
      </c>
      <c r="W815" s="211"/>
      <c r="X815" s="211" t="s">
        <v>1700</v>
      </c>
      <c r="Y815" s="211" t="s">
        <v>1699</v>
      </c>
      <c r="Z815" s="211"/>
      <c r="AA815" s="211" t="s">
        <v>1700</v>
      </c>
      <c r="AB815" s="211" t="s">
        <v>1699</v>
      </c>
      <c r="AC815" s="211"/>
      <c r="AD815" s="211" t="s">
        <v>1700</v>
      </c>
      <c r="AE815" t="s">
        <v>170</v>
      </c>
    </row>
    <row r="816" spans="1:31" x14ac:dyDescent="0.3">
      <c r="A816" t="s">
        <v>1845</v>
      </c>
      <c r="B816" s="15">
        <v>73365</v>
      </c>
      <c r="C816" s="27" t="s">
        <v>170</v>
      </c>
      <c r="D816" s="15">
        <v>4435.1515151515096</v>
      </c>
      <c r="E816" s="15">
        <v>74665</v>
      </c>
      <c r="F816" s="27" t="s">
        <v>170</v>
      </c>
      <c r="G816" s="14">
        <v>12001.8181818181</v>
      </c>
      <c r="H816" s="2">
        <v>117112</v>
      </c>
      <c r="I816" s="27" t="s">
        <v>170</v>
      </c>
      <c r="J816" s="14">
        <v>10638.78787878788</v>
      </c>
      <c r="K816" s="27">
        <v>0.5962925100524773</v>
      </c>
      <c r="L816" s="15">
        <v>43013</v>
      </c>
      <c r="M816" s="27" t="s">
        <v>170</v>
      </c>
      <c r="N816" s="15">
        <v>1505.45454545454</v>
      </c>
      <c r="O816" s="15">
        <v>37428</v>
      </c>
      <c r="P816" s="27" t="s">
        <v>170</v>
      </c>
      <c r="Q816" s="14">
        <v>2426.6666666666601</v>
      </c>
      <c r="R816" s="2">
        <v>50614</v>
      </c>
      <c r="S816" s="27" t="s">
        <v>170</v>
      </c>
      <c r="T816" s="14">
        <v>2663.636363636364</v>
      </c>
      <c r="U816" s="27">
        <v>0.17671401669262782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1848</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1699</v>
      </c>
      <c r="C819" s="211"/>
      <c r="D819" s="211" t="s">
        <v>1700</v>
      </c>
      <c r="E819" s="211" t="s">
        <v>1699</v>
      </c>
      <c r="F819" s="211"/>
      <c r="G819" s="211" t="s">
        <v>1700</v>
      </c>
      <c r="H819" s="211" t="s">
        <v>1699</v>
      </c>
      <c r="I819" s="211"/>
      <c r="J819" s="211" t="s">
        <v>1700</v>
      </c>
      <c r="K819" t="s">
        <v>170</v>
      </c>
      <c r="L819" s="211" t="s">
        <v>1699</v>
      </c>
      <c r="M819" s="211"/>
      <c r="N819" s="211" t="s">
        <v>1700</v>
      </c>
      <c r="O819" s="211" t="s">
        <v>1699</v>
      </c>
      <c r="P819" s="211"/>
      <c r="Q819" s="211" t="s">
        <v>1700</v>
      </c>
      <c r="R819" s="211" t="s">
        <v>1699</v>
      </c>
      <c r="S819" s="211"/>
      <c r="T819" s="211" t="s">
        <v>1700</v>
      </c>
      <c r="U819" t="s">
        <v>170</v>
      </c>
      <c r="V819" s="211" t="s">
        <v>1699</v>
      </c>
      <c r="W819" s="211"/>
      <c r="X819" s="211" t="s">
        <v>1700</v>
      </c>
      <c r="Y819" s="211" t="s">
        <v>1699</v>
      </c>
      <c r="Z819" s="211"/>
      <c r="AA819" s="211" t="s">
        <v>1700</v>
      </c>
      <c r="AB819" s="211" t="s">
        <v>1699</v>
      </c>
      <c r="AC819" s="211"/>
      <c r="AD819" s="211" t="s">
        <v>1700</v>
      </c>
      <c r="AE819" t="s">
        <v>170</v>
      </c>
    </row>
    <row r="820" spans="1:31" x14ac:dyDescent="0.3">
      <c r="A820" t="s">
        <v>1845</v>
      </c>
      <c r="B820" s="15">
        <v>52857</v>
      </c>
      <c r="C820" s="27" t="s">
        <v>170</v>
      </c>
      <c r="D820" s="15">
        <v>27701.212121212098</v>
      </c>
      <c r="E820" s="15">
        <v>54167</v>
      </c>
      <c r="F820" s="27" t="s">
        <v>170</v>
      </c>
      <c r="G820" s="14">
        <v>10083.6363636363</v>
      </c>
      <c r="H820" s="2">
        <v>71146</v>
      </c>
      <c r="I820" s="27" t="s">
        <v>170</v>
      </c>
      <c r="J820" s="14">
        <v>37906.666666666672</v>
      </c>
      <c r="K820" s="27">
        <v>0.3460090432676845</v>
      </c>
      <c r="L820" s="15">
        <v>38155</v>
      </c>
      <c r="M820" s="27" t="s">
        <v>170</v>
      </c>
      <c r="N820" s="15">
        <v>3949.69696969697</v>
      </c>
      <c r="O820" s="15">
        <v>37697</v>
      </c>
      <c r="P820" s="27" t="s">
        <v>170</v>
      </c>
      <c r="Q820" s="14">
        <v>2936.9696969696902</v>
      </c>
      <c r="R820" s="2">
        <v>70521</v>
      </c>
      <c r="S820" s="27" t="s">
        <v>170</v>
      </c>
      <c r="T820" s="14">
        <v>12867.272727272728</v>
      </c>
      <c r="U820" s="27">
        <v>0.84827676582361422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1849</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1699</v>
      </c>
      <c r="C823" s="211"/>
      <c r="D823" s="211" t="s">
        <v>1700</v>
      </c>
      <c r="E823" s="211" t="s">
        <v>1699</v>
      </c>
      <c r="F823" s="211"/>
      <c r="G823" s="211" t="s">
        <v>1700</v>
      </c>
      <c r="H823" s="211" t="s">
        <v>1699</v>
      </c>
      <c r="I823" s="211"/>
      <c r="J823" s="211" t="s">
        <v>1700</v>
      </c>
      <c r="K823" t="s">
        <v>170</v>
      </c>
      <c r="L823" s="211" t="s">
        <v>1699</v>
      </c>
      <c r="M823" s="211"/>
      <c r="N823" s="211" t="s">
        <v>1700</v>
      </c>
      <c r="O823" s="211" t="s">
        <v>1699</v>
      </c>
      <c r="P823" s="211"/>
      <c r="Q823" s="211" t="s">
        <v>1700</v>
      </c>
      <c r="R823" s="211" t="s">
        <v>1699</v>
      </c>
      <c r="S823" s="211"/>
      <c r="T823" s="211" t="s">
        <v>1700</v>
      </c>
      <c r="U823" t="s">
        <v>170</v>
      </c>
      <c r="V823" s="211" t="s">
        <v>1699</v>
      </c>
      <c r="W823" s="211"/>
      <c r="X823" s="211" t="s">
        <v>1700</v>
      </c>
      <c r="Y823" s="211" t="s">
        <v>1699</v>
      </c>
      <c r="Z823" s="211"/>
      <c r="AA823" s="211" t="s">
        <v>1700</v>
      </c>
      <c r="AB823" s="211" t="s">
        <v>1699</v>
      </c>
      <c r="AC823" s="211"/>
      <c r="AD823" s="211" t="s">
        <v>1700</v>
      </c>
      <c r="AE823" t="s">
        <v>170</v>
      </c>
    </row>
    <row r="824" spans="1:31" x14ac:dyDescent="0.3">
      <c r="A824" t="s">
        <v>1845</v>
      </c>
      <c r="B824" s="15">
        <v>95533</v>
      </c>
      <c r="C824" s="27" t="s">
        <v>170</v>
      </c>
      <c r="D824" s="15">
        <v>3927.2727272727202</v>
      </c>
      <c r="E824" s="15">
        <v>88880</v>
      </c>
      <c r="F824" s="27" t="s">
        <v>170</v>
      </c>
      <c r="G824" s="14">
        <v>7723.0303030303003</v>
      </c>
      <c r="H824" s="2">
        <v>116137</v>
      </c>
      <c r="I824" s="27" t="s">
        <v>170</v>
      </c>
      <c r="J824" s="14">
        <v>3663.030303030303</v>
      </c>
      <c r="K824" s="27">
        <v>0.2156741649482378</v>
      </c>
      <c r="L824" s="15">
        <v>60775</v>
      </c>
      <c r="M824" s="27" t="s">
        <v>170</v>
      </c>
      <c r="N824" s="15">
        <v>1195.15151515151</v>
      </c>
      <c r="O824" s="15">
        <v>61128</v>
      </c>
      <c r="P824" s="27" t="s">
        <v>170</v>
      </c>
      <c r="Q824" s="14">
        <v>1869.69696969697</v>
      </c>
      <c r="R824" s="2">
        <v>82712</v>
      </c>
      <c r="S824" s="27" t="s">
        <v>170</v>
      </c>
      <c r="T824" s="14">
        <v>4069.69696969697</v>
      </c>
      <c r="U824" s="27">
        <v>0.36095433977786917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1850</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1699</v>
      </c>
      <c r="C827" s="211"/>
      <c r="D827" s="211" t="s">
        <v>1700</v>
      </c>
      <c r="E827" s="211" t="s">
        <v>1699</v>
      </c>
      <c r="F827" s="211"/>
      <c r="G827" s="211" t="s">
        <v>1700</v>
      </c>
      <c r="H827" s="211" t="s">
        <v>1699</v>
      </c>
      <c r="I827" s="211"/>
      <c r="J827" s="211" t="s">
        <v>1700</v>
      </c>
      <c r="K827" t="s">
        <v>170</v>
      </c>
      <c r="L827" s="211" t="s">
        <v>1699</v>
      </c>
      <c r="M827" s="211"/>
      <c r="N827" s="211" t="s">
        <v>1700</v>
      </c>
      <c r="O827" s="211" t="s">
        <v>1699</v>
      </c>
      <c r="P827" s="211"/>
      <c r="Q827" s="211" t="s">
        <v>1700</v>
      </c>
      <c r="R827" s="211" t="s">
        <v>1699</v>
      </c>
      <c r="S827" s="211"/>
      <c r="T827" s="211" t="s">
        <v>1700</v>
      </c>
      <c r="U827" t="s">
        <v>170</v>
      </c>
      <c r="V827" s="211" t="s">
        <v>1699</v>
      </c>
      <c r="W827" s="211"/>
      <c r="X827" s="211" t="s">
        <v>1700</v>
      </c>
      <c r="Y827" s="211" t="s">
        <v>1699</v>
      </c>
      <c r="Z827" s="211"/>
      <c r="AA827" s="211" t="s">
        <v>1700</v>
      </c>
      <c r="AB827" s="211" t="s">
        <v>1699</v>
      </c>
      <c r="AC827" s="211"/>
      <c r="AD827" s="211" t="s">
        <v>1700</v>
      </c>
      <c r="AE827" t="s">
        <v>170</v>
      </c>
    </row>
    <row r="828" spans="1:31" x14ac:dyDescent="0.3">
      <c r="A828" t="s">
        <v>1845</v>
      </c>
      <c r="B828" s="15">
        <v>72564</v>
      </c>
      <c r="C828" s="27" t="s">
        <v>170</v>
      </c>
      <c r="D828" s="15">
        <v>27997.575757575702</v>
      </c>
      <c r="E828" s="15">
        <v>143233</v>
      </c>
      <c r="F828" s="27" t="s">
        <v>170</v>
      </c>
      <c r="G828" s="14">
        <v>28742.4242424242</v>
      </c>
      <c r="H828" s="2">
        <v>93777</v>
      </c>
      <c r="I828" s="27" t="s">
        <v>170</v>
      </c>
      <c r="J828" s="14">
        <v>7352.727272727273</v>
      </c>
      <c r="K828" s="27">
        <v>0.29233504216967093</v>
      </c>
      <c r="L828" s="15">
        <v>51964</v>
      </c>
      <c r="M828" s="27" t="s">
        <v>170</v>
      </c>
      <c r="N828" s="15">
        <v>10693.939393939299</v>
      </c>
      <c r="O828" s="15">
        <v>90483</v>
      </c>
      <c r="P828" s="27" t="s">
        <v>170</v>
      </c>
      <c r="Q828" s="14">
        <v>14536.9696969697</v>
      </c>
      <c r="R828" s="2">
        <v>94328</v>
      </c>
      <c r="S828" s="27" t="s">
        <v>170</v>
      </c>
      <c r="T828" s="14">
        <v>11223.030303030304</v>
      </c>
      <c r="U828" s="27">
        <v>0.81525671618813023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1851</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1699</v>
      </c>
      <c r="C831" s="211"/>
      <c r="D831" s="211" t="s">
        <v>1700</v>
      </c>
      <c r="E831" s="211" t="s">
        <v>1699</v>
      </c>
      <c r="F831" s="211"/>
      <c r="G831" s="211" t="s">
        <v>1700</v>
      </c>
      <c r="H831" s="211" t="s">
        <v>1699</v>
      </c>
      <c r="I831" s="211"/>
      <c r="J831" s="211" t="s">
        <v>1700</v>
      </c>
      <c r="K831" t="s">
        <v>170</v>
      </c>
      <c r="L831" s="211" t="s">
        <v>1699</v>
      </c>
      <c r="M831" s="211"/>
      <c r="N831" s="211" t="s">
        <v>1700</v>
      </c>
      <c r="O831" s="211" t="s">
        <v>1699</v>
      </c>
      <c r="P831" s="211"/>
      <c r="Q831" s="211" t="s">
        <v>1700</v>
      </c>
      <c r="R831" s="211" t="s">
        <v>1699</v>
      </c>
      <c r="S831" s="211"/>
      <c r="T831" s="211" t="s">
        <v>1700</v>
      </c>
      <c r="U831" t="s">
        <v>170</v>
      </c>
      <c r="V831" s="211" t="s">
        <v>1699</v>
      </c>
      <c r="W831" s="211"/>
      <c r="X831" s="211" t="s">
        <v>1700</v>
      </c>
      <c r="Y831" s="211" t="s">
        <v>1699</v>
      </c>
      <c r="Z831" s="211"/>
      <c r="AA831" s="211" t="s">
        <v>1700</v>
      </c>
      <c r="AB831" s="211" t="s">
        <v>1699</v>
      </c>
      <c r="AC831" s="211"/>
      <c r="AD831" s="211" t="s">
        <v>1700</v>
      </c>
      <c r="AE831" t="s">
        <v>170</v>
      </c>
    </row>
    <row r="832" spans="1:31" x14ac:dyDescent="0.3">
      <c r="A832" t="s">
        <v>1845</v>
      </c>
      <c r="B832" s="15">
        <v>67614</v>
      </c>
      <c r="C832" s="27" t="s">
        <v>170</v>
      </c>
      <c r="D832" s="15">
        <v>5592.7272727272702</v>
      </c>
      <c r="E832" s="15">
        <v>61033</v>
      </c>
      <c r="F832" s="27" t="s">
        <v>170</v>
      </c>
      <c r="G832" s="14">
        <v>3404.2424242424199</v>
      </c>
      <c r="H832" s="2">
        <v>81412</v>
      </c>
      <c r="I832" s="27" t="s">
        <v>170</v>
      </c>
      <c r="J832" s="14">
        <v>7984.848484848485</v>
      </c>
      <c r="K832" s="27">
        <v>0.20407016298399741</v>
      </c>
      <c r="L832" s="15">
        <v>47009</v>
      </c>
      <c r="M832" s="27" t="s">
        <v>170</v>
      </c>
      <c r="N832" s="15">
        <v>1230.9090909090901</v>
      </c>
      <c r="O832" s="15">
        <v>44466</v>
      </c>
      <c r="P832" s="27" t="s">
        <v>170</v>
      </c>
      <c r="Q832" s="14">
        <v>1693.9393939393899</v>
      </c>
      <c r="R832" s="2">
        <v>59289</v>
      </c>
      <c r="S832" s="27" t="s">
        <v>170</v>
      </c>
      <c r="T832" s="14">
        <v>2179.3939393939395</v>
      </c>
      <c r="U832" s="27">
        <v>0.26122657363483587</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1852</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1699</v>
      </c>
      <c r="C835" s="211"/>
      <c r="D835" s="211" t="s">
        <v>1700</v>
      </c>
      <c r="E835" s="211" t="s">
        <v>1699</v>
      </c>
      <c r="F835" s="211"/>
      <c r="G835" s="211" t="s">
        <v>1700</v>
      </c>
      <c r="H835" s="211" t="s">
        <v>1699</v>
      </c>
      <c r="I835" s="211"/>
      <c r="J835" s="211" t="s">
        <v>1700</v>
      </c>
      <c r="K835" t="s">
        <v>170</v>
      </c>
      <c r="L835" s="211" t="s">
        <v>1699</v>
      </c>
      <c r="M835" s="211"/>
      <c r="N835" s="211" t="s">
        <v>1700</v>
      </c>
      <c r="O835" s="211" t="s">
        <v>1699</v>
      </c>
      <c r="P835" s="211"/>
      <c r="Q835" s="211" t="s">
        <v>1700</v>
      </c>
      <c r="R835" s="211" t="s">
        <v>1699</v>
      </c>
      <c r="S835" s="211"/>
      <c r="T835" s="211" t="s">
        <v>1700</v>
      </c>
      <c r="U835" t="s">
        <v>170</v>
      </c>
      <c r="V835" s="211" t="s">
        <v>1699</v>
      </c>
      <c r="W835" s="211"/>
      <c r="X835" s="211" t="s">
        <v>1700</v>
      </c>
      <c r="Y835" s="211" t="s">
        <v>1699</v>
      </c>
      <c r="Z835" s="211"/>
      <c r="AA835" s="211" t="s">
        <v>1700</v>
      </c>
      <c r="AB835" s="211" t="s">
        <v>1699</v>
      </c>
      <c r="AC835" s="211"/>
      <c r="AD835" s="211" t="s">
        <v>1700</v>
      </c>
      <c r="AE835" t="s">
        <v>170</v>
      </c>
    </row>
    <row r="836" spans="1:31" x14ac:dyDescent="0.3">
      <c r="A836" t="s">
        <v>1845</v>
      </c>
      <c r="B836" s="15">
        <v>77000</v>
      </c>
      <c r="C836" s="27" t="s">
        <v>170</v>
      </c>
      <c r="D836" s="15">
        <v>9031.5151515151501</v>
      </c>
      <c r="E836" s="15">
        <v>62056</v>
      </c>
      <c r="F836" s="27" t="s">
        <v>170</v>
      </c>
      <c r="G836" s="14">
        <v>16615.151515151501</v>
      </c>
      <c r="H836" s="2">
        <v>96750</v>
      </c>
      <c r="I836" s="27" t="s">
        <v>170</v>
      </c>
      <c r="J836" s="14">
        <v>7489.69696969697</v>
      </c>
      <c r="K836" s="27">
        <v>0.2564935064935065</v>
      </c>
      <c r="L836" s="15">
        <v>53340</v>
      </c>
      <c r="M836" s="27" t="s">
        <v>170</v>
      </c>
      <c r="N836" s="15">
        <v>3155.7575757575701</v>
      </c>
      <c r="O836" s="15">
        <v>45301</v>
      </c>
      <c r="P836" s="27" t="s">
        <v>170</v>
      </c>
      <c r="Q836" s="14">
        <v>2691.5151515151501</v>
      </c>
      <c r="R836" s="2">
        <v>63635</v>
      </c>
      <c r="S836" s="27" t="s">
        <v>170</v>
      </c>
      <c r="T836" s="14">
        <v>2612.1212121212125</v>
      </c>
      <c r="U836" s="27">
        <v>0.19300712410948631</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1853</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1699</v>
      </c>
      <c r="C839" s="211"/>
      <c r="D839" s="211" t="s">
        <v>1700</v>
      </c>
      <c r="E839" s="211" t="s">
        <v>1699</v>
      </c>
      <c r="F839" s="211"/>
      <c r="G839" s="211" t="s">
        <v>1700</v>
      </c>
      <c r="H839" s="211" t="s">
        <v>1699</v>
      </c>
      <c r="I839" s="211"/>
      <c r="J839" s="211" t="s">
        <v>1700</v>
      </c>
      <c r="K839" t="s">
        <v>170</v>
      </c>
      <c r="L839" s="211" t="s">
        <v>1699</v>
      </c>
      <c r="M839" s="211"/>
      <c r="N839" s="211" t="s">
        <v>1700</v>
      </c>
      <c r="O839" s="211" t="s">
        <v>1699</v>
      </c>
      <c r="P839" s="211"/>
      <c r="Q839" s="211" t="s">
        <v>1700</v>
      </c>
      <c r="R839" s="211" t="s">
        <v>1699</v>
      </c>
      <c r="S839" s="211"/>
      <c r="T839" s="211" t="s">
        <v>1700</v>
      </c>
      <c r="U839" t="s">
        <v>170</v>
      </c>
      <c r="V839" s="211" t="s">
        <v>1699</v>
      </c>
      <c r="W839" s="211"/>
      <c r="X839" s="211" t="s">
        <v>1700</v>
      </c>
      <c r="Y839" s="211" t="s">
        <v>1699</v>
      </c>
      <c r="Z839" s="211"/>
      <c r="AA839" s="211" t="s">
        <v>1700</v>
      </c>
      <c r="AB839" s="211" t="s">
        <v>1699</v>
      </c>
      <c r="AC839" s="211"/>
      <c r="AD839" s="211" t="s">
        <v>1700</v>
      </c>
      <c r="AE839" t="s">
        <v>170</v>
      </c>
    </row>
    <row r="840" spans="1:31" x14ac:dyDescent="0.3">
      <c r="A840" t="s">
        <v>1845</v>
      </c>
      <c r="B840" s="15">
        <v>85068</v>
      </c>
      <c r="C840" s="27" t="s">
        <v>170</v>
      </c>
      <c r="D840" s="15">
        <v>3661.8181818181802</v>
      </c>
      <c r="E840" s="15">
        <v>84177</v>
      </c>
      <c r="F840" s="27" t="s">
        <v>170</v>
      </c>
      <c r="G840" s="14">
        <v>3292.7272727272698</v>
      </c>
      <c r="H840" s="2">
        <v>93661</v>
      </c>
      <c r="I840" s="27" t="s">
        <v>170</v>
      </c>
      <c r="J840" s="14">
        <v>2398.787878787879</v>
      </c>
      <c r="K840" s="27">
        <v>0.10101330700145766</v>
      </c>
      <c r="L840" s="15">
        <v>62610</v>
      </c>
      <c r="M840" s="27" t="s">
        <v>170</v>
      </c>
      <c r="N840" s="15">
        <v>950.90909090909099</v>
      </c>
      <c r="O840" s="15">
        <v>63283</v>
      </c>
      <c r="P840" s="27" t="s">
        <v>170</v>
      </c>
      <c r="Q840" s="14">
        <v>774.54545454545405</v>
      </c>
      <c r="R840" s="2">
        <v>78042</v>
      </c>
      <c r="S840" s="27" t="s">
        <v>170</v>
      </c>
      <c r="T840" s="14">
        <v>1433.939393939394</v>
      </c>
      <c r="U840" s="27">
        <v>0.24647819837086726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1854</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1699</v>
      </c>
      <c r="C843" s="211"/>
      <c r="D843" s="211" t="s">
        <v>1700</v>
      </c>
      <c r="E843" s="211" t="s">
        <v>1699</v>
      </c>
      <c r="F843" s="211"/>
      <c r="G843" s="211" t="s">
        <v>1700</v>
      </c>
      <c r="H843" s="211" t="s">
        <v>1699</v>
      </c>
      <c r="I843" s="211"/>
      <c r="J843" s="211" t="s">
        <v>1700</v>
      </c>
      <c r="K843" t="s">
        <v>170</v>
      </c>
      <c r="L843" s="211" t="s">
        <v>1699</v>
      </c>
      <c r="M843" s="211"/>
      <c r="N843" s="211" t="s">
        <v>1700</v>
      </c>
      <c r="O843" s="211" t="s">
        <v>1699</v>
      </c>
      <c r="P843" s="211"/>
      <c r="Q843" s="211" t="s">
        <v>1700</v>
      </c>
      <c r="R843" s="211" t="s">
        <v>1699</v>
      </c>
      <c r="S843" s="211"/>
      <c r="T843" s="211" t="s">
        <v>1700</v>
      </c>
      <c r="U843" t="s">
        <v>170</v>
      </c>
      <c r="V843" s="211" t="s">
        <v>1699</v>
      </c>
      <c r="W843" s="211"/>
      <c r="X843" s="211" t="s">
        <v>1700</v>
      </c>
      <c r="Y843" s="211" t="s">
        <v>1699</v>
      </c>
      <c r="Z843" s="211"/>
      <c r="AA843" s="211" t="s">
        <v>1700</v>
      </c>
      <c r="AB843" s="211" t="s">
        <v>1699</v>
      </c>
      <c r="AC843" s="211"/>
      <c r="AD843" s="211" t="s">
        <v>1700</v>
      </c>
      <c r="AE843" t="s">
        <v>170</v>
      </c>
    </row>
    <row r="844" spans="1:31" x14ac:dyDescent="0.3">
      <c r="A844" t="s">
        <v>1845</v>
      </c>
      <c r="B844" s="15">
        <v>62422</v>
      </c>
      <c r="C844" s="27" t="s">
        <v>170</v>
      </c>
      <c r="D844" s="15">
        <v>5430.30303030303</v>
      </c>
      <c r="E844" s="15">
        <v>61539</v>
      </c>
      <c r="F844" s="27" t="s">
        <v>170</v>
      </c>
      <c r="G844" s="14">
        <v>1624.84848484848</v>
      </c>
      <c r="H844" s="2">
        <v>91607</v>
      </c>
      <c r="I844" s="27" t="s">
        <v>170</v>
      </c>
      <c r="J844" s="14">
        <v>4193.3333333333339</v>
      </c>
      <c r="K844" s="27">
        <v>0.4675434942808625</v>
      </c>
      <c r="L844" s="15">
        <v>45349</v>
      </c>
      <c r="M844" s="27" t="s">
        <v>170</v>
      </c>
      <c r="N844" s="15">
        <v>791.51515151515105</v>
      </c>
      <c r="O844" s="15">
        <v>44550</v>
      </c>
      <c r="P844" s="27" t="s">
        <v>170</v>
      </c>
      <c r="Q844" s="14">
        <v>807.27272727272702</v>
      </c>
      <c r="R844" s="2">
        <v>59694</v>
      </c>
      <c r="S844" s="27" t="s">
        <v>170</v>
      </c>
      <c r="T844" s="14">
        <v>947.87878787878788</v>
      </c>
      <c r="U844" s="27">
        <v>0.3163245055017751</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1855</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1699</v>
      </c>
      <c r="C847" s="211"/>
      <c r="D847" s="211" t="s">
        <v>1700</v>
      </c>
      <c r="E847" s="211" t="s">
        <v>1699</v>
      </c>
      <c r="F847" s="211"/>
      <c r="G847" s="211" t="s">
        <v>1700</v>
      </c>
      <c r="H847" s="211" t="s">
        <v>1699</v>
      </c>
      <c r="I847" s="211"/>
      <c r="J847" s="211" t="s">
        <v>1700</v>
      </c>
      <c r="K847" t="s">
        <v>170</v>
      </c>
      <c r="L847" s="211" t="s">
        <v>1699</v>
      </c>
      <c r="M847" s="211"/>
      <c r="N847" s="211" t="s">
        <v>1700</v>
      </c>
      <c r="O847" s="211" t="s">
        <v>1699</v>
      </c>
      <c r="P847" s="211"/>
      <c r="Q847" s="211" t="s">
        <v>1700</v>
      </c>
      <c r="R847" s="211" t="s">
        <v>1699</v>
      </c>
      <c r="S847" s="211"/>
      <c r="T847" s="211" t="s">
        <v>1700</v>
      </c>
      <c r="U847" t="s">
        <v>170</v>
      </c>
      <c r="V847" s="211" t="s">
        <v>1699</v>
      </c>
      <c r="W847" s="211"/>
      <c r="X847" s="211" t="s">
        <v>1700</v>
      </c>
      <c r="Y847" s="211" t="s">
        <v>1699</v>
      </c>
      <c r="Z847" s="211"/>
      <c r="AA847" s="211" t="s">
        <v>1700</v>
      </c>
      <c r="AB847" s="211" t="s">
        <v>1699</v>
      </c>
      <c r="AC847" s="211"/>
      <c r="AD847" s="211" t="s">
        <v>1700</v>
      </c>
      <c r="AE847" t="s">
        <v>170</v>
      </c>
    </row>
    <row r="848" spans="1:31" x14ac:dyDescent="0.3">
      <c r="A848" t="s">
        <v>172</v>
      </c>
      <c r="B848" s="2">
        <v>23605</v>
      </c>
      <c r="C848" s="27" t="s">
        <v>170</v>
      </c>
      <c r="D848" s="2">
        <v>269.69696969696901</v>
      </c>
      <c r="E848" s="2">
        <v>24344</v>
      </c>
      <c r="F848" s="27" t="s">
        <v>170</v>
      </c>
      <c r="G848" s="14">
        <v>307.87878787878702</v>
      </c>
      <c r="H848" s="2">
        <v>27007</v>
      </c>
      <c r="I848" s="27" t="s">
        <v>170</v>
      </c>
      <c r="J848" s="14">
        <v>452.12121212121212</v>
      </c>
      <c r="K848" s="27">
        <v>0.14412200804914213</v>
      </c>
      <c r="L848" s="2">
        <v>212905</v>
      </c>
      <c r="M848" s="27" t="s">
        <v>170</v>
      </c>
      <c r="N848" s="2">
        <v>784.84848484848499</v>
      </c>
      <c r="O848" s="2">
        <v>219073</v>
      </c>
      <c r="P848" s="27" t="s">
        <v>170</v>
      </c>
      <c r="Q848" s="14">
        <v>672.72727272727195</v>
      </c>
      <c r="R848" s="2">
        <v>231092</v>
      </c>
      <c r="S848" s="27" t="s">
        <v>170</v>
      </c>
      <c r="T848" s="14">
        <v>622.42424242424249</v>
      </c>
      <c r="U848" s="27">
        <v>8.5423076019821048E-2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1856</v>
      </c>
      <c r="B849" s="2">
        <v>634</v>
      </c>
      <c r="C849" s="27">
        <v>2.6858716373649651E-2</v>
      </c>
      <c r="D849" s="2">
        <v>109.09090909090899</v>
      </c>
      <c r="E849" s="2">
        <v>416</v>
      </c>
      <c r="F849" s="27">
        <v>1.7088399605652317E-2</v>
      </c>
      <c r="G849" s="14">
        <v>82.424242424242394</v>
      </c>
      <c r="H849" s="2">
        <v>492</v>
      </c>
      <c r="I849" s="27">
        <v>1.8217499166882659E-2</v>
      </c>
      <c r="J849" s="14">
        <v>143.03030303030303</v>
      </c>
      <c r="K849" s="27">
        <v>-0.22397476340694006</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1857</v>
      </c>
      <c r="B850" s="2">
        <v>31</v>
      </c>
      <c r="C850" s="27">
        <v>1.3132810845159924E-3</v>
      </c>
      <c r="D850" s="2">
        <v>17.5757575757575</v>
      </c>
      <c r="E850" s="2">
        <v>56</v>
      </c>
      <c r="F850" s="27">
        <v>2.3003614853762734E-3</v>
      </c>
      <c r="G850" s="14">
        <v>32.727272727272698</v>
      </c>
      <c r="H850" s="2">
        <v>0</v>
      </c>
      <c r="I850" s="27">
        <v>0</v>
      </c>
      <c r="J850" s="14">
        <v>18.787878787878789</v>
      </c>
      <c r="K850" s="27">
        <v>-1</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1858</v>
      </c>
      <c r="B851" s="2">
        <v>0</v>
      </c>
      <c r="C851" s="27">
        <v>0</v>
      </c>
      <c r="D851" s="2">
        <v>80</v>
      </c>
      <c r="E851" s="2">
        <v>42</v>
      </c>
      <c r="F851" s="27">
        <v>1.7252711140322051E-3</v>
      </c>
      <c r="G851" s="14">
        <v>30.303030303030301</v>
      </c>
      <c r="H851" s="2">
        <v>24</v>
      </c>
      <c r="I851" s="27">
        <v>8.8865849594549557E-4</v>
      </c>
      <c r="J851" s="14">
        <v>25.454545454545457</v>
      </c>
      <c r="K851" s="27"/>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1859</v>
      </c>
      <c r="B852" s="2">
        <v>84</v>
      </c>
      <c r="C852" s="27">
        <v>3.558568099978818E-3</v>
      </c>
      <c r="D852" s="2">
        <v>36.969696969696898</v>
      </c>
      <c r="E852" s="2">
        <v>10</v>
      </c>
      <c r="F852" s="27">
        <v>4.1077883667433451E-4</v>
      </c>
      <c r="G852" s="14">
        <v>6.0606060606060597</v>
      </c>
      <c r="H852" s="2">
        <v>8</v>
      </c>
      <c r="I852" s="27">
        <v>2.9621949864849854E-4</v>
      </c>
      <c r="J852" s="14">
        <v>7.2727272727272734</v>
      </c>
      <c r="K852" s="27">
        <v>-0.90476190476190477</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1860</v>
      </c>
      <c r="B853" s="2">
        <v>54</v>
      </c>
      <c r="C853" s="27">
        <v>2.2876509214149543E-3</v>
      </c>
      <c r="D853" s="2">
        <v>26.6666666666666</v>
      </c>
      <c r="E853" s="2">
        <v>36</v>
      </c>
      <c r="F853" s="27">
        <v>1.4788038120276043E-3</v>
      </c>
      <c r="G853" s="14">
        <v>21.818181818181799</v>
      </c>
      <c r="H853" s="2">
        <v>16</v>
      </c>
      <c r="I853" s="27">
        <v>5.9243899729699708E-4</v>
      </c>
      <c r="J853" s="14">
        <v>10.90909090909091</v>
      </c>
      <c r="K853" s="27">
        <v>-0.70370370370370372</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1861</v>
      </c>
      <c r="B854" s="2">
        <v>10</v>
      </c>
      <c r="C854" s="27">
        <v>4.2363905952128787E-4</v>
      </c>
      <c r="D854" s="2">
        <v>9.6969696969696901</v>
      </c>
      <c r="E854" s="2">
        <v>14</v>
      </c>
      <c r="F854" s="27">
        <v>5.7509037134406834E-4</v>
      </c>
      <c r="G854" s="14">
        <v>13.3333333333333</v>
      </c>
      <c r="H854" s="2">
        <v>40</v>
      </c>
      <c r="I854" s="27">
        <v>1.4810974932424927E-3</v>
      </c>
      <c r="J854" s="14">
        <v>29.090909090909093</v>
      </c>
      <c r="K854" s="27">
        <v>3</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1862</v>
      </c>
      <c r="B855" s="2">
        <v>82</v>
      </c>
      <c r="C855" s="27">
        <v>3.4738402880745605E-3</v>
      </c>
      <c r="D855" s="2">
        <v>48.484848484848399</v>
      </c>
      <c r="E855" s="2">
        <v>0</v>
      </c>
      <c r="F855" s="27">
        <v>0</v>
      </c>
      <c r="G855" s="14">
        <v>16.969696969696901</v>
      </c>
      <c r="H855" s="2">
        <v>48</v>
      </c>
      <c r="I855" s="27">
        <v>1.7773169918909911E-3</v>
      </c>
      <c r="J855" s="14">
        <v>32.727272727272727</v>
      </c>
      <c r="K855" s="27">
        <v>-0.41463414634146339</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1863</v>
      </c>
      <c r="B856" s="2">
        <v>67</v>
      </c>
      <c r="C856" s="27">
        <v>2.8383816987926289E-3</v>
      </c>
      <c r="D856" s="2">
        <v>40</v>
      </c>
      <c r="E856" s="2">
        <v>18</v>
      </c>
      <c r="F856" s="27">
        <v>7.3940190601380217E-4</v>
      </c>
      <c r="G856" s="14">
        <v>13.3333333333333</v>
      </c>
      <c r="H856" s="2">
        <v>25</v>
      </c>
      <c r="I856" s="27">
        <v>9.2568593327655791E-4</v>
      </c>
      <c r="J856" s="14">
        <v>22.424242424242426</v>
      </c>
      <c r="K856" s="27">
        <v>-0.62686567164179108</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1864</v>
      </c>
      <c r="B857" s="2">
        <v>11</v>
      </c>
      <c r="C857" s="27">
        <v>4.6600296547341663E-4</v>
      </c>
      <c r="D857" s="2">
        <v>10.909090909090899</v>
      </c>
      <c r="E857" s="2">
        <v>0</v>
      </c>
      <c r="F857" s="27">
        <v>0</v>
      </c>
      <c r="G857" s="14">
        <v>16.969696969696901</v>
      </c>
      <c r="H857" s="2">
        <v>65</v>
      </c>
      <c r="I857" s="27">
        <v>2.4067834265190506E-3</v>
      </c>
      <c r="J857" s="14">
        <v>38.787878787878789</v>
      </c>
      <c r="K857" s="27">
        <v>4.9090909090909092</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1865</v>
      </c>
      <c r="B858" s="2">
        <v>19</v>
      </c>
      <c r="C858" s="27">
        <v>8.0491421309044698E-4</v>
      </c>
      <c r="D858" s="2">
        <v>18.7878787878787</v>
      </c>
      <c r="E858" s="2">
        <v>49</v>
      </c>
      <c r="F858" s="27">
        <v>2.012816299704239E-3</v>
      </c>
      <c r="G858" s="14">
        <v>44.2424242424242</v>
      </c>
      <c r="H858" s="2">
        <v>11</v>
      </c>
      <c r="I858" s="27">
        <v>4.073018106416855E-4</v>
      </c>
      <c r="J858" s="14">
        <v>10.90909090909091</v>
      </c>
      <c r="K858" s="27">
        <v>-0.42105263157894735</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1866</v>
      </c>
      <c r="B859" s="2">
        <v>59</v>
      </c>
      <c r="C859" s="27">
        <v>2.4994704511755983E-3</v>
      </c>
      <c r="D859" s="2">
        <v>29.696969696969699</v>
      </c>
      <c r="E859" s="2">
        <v>6</v>
      </c>
      <c r="F859" s="27">
        <v>2.4646730200460074E-4</v>
      </c>
      <c r="G859" s="14">
        <v>6.0606060606060597</v>
      </c>
      <c r="H859" s="2">
        <v>13</v>
      </c>
      <c r="I859" s="27">
        <v>4.8135668530381012E-4</v>
      </c>
      <c r="J859" s="14">
        <v>12.727272727272728</v>
      </c>
      <c r="K859" s="27">
        <v>-0.77966101694915257</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1867</v>
      </c>
      <c r="B860" s="2">
        <v>54</v>
      </c>
      <c r="C860" s="27">
        <v>2.2876509214149543E-3</v>
      </c>
      <c r="D860" s="2">
        <v>38.181818181818102</v>
      </c>
      <c r="E860" s="2">
        <v>46</v>
      </c>
      <c r="F860" s="27">
        <v>1.8895826487019388E-3</v>
      </c>
      <c r="G860" s="14">
        <v>30.303030303030301</v>
      </c>
      <c r="H860" s="2">
        <v>38</v>
      </c>
      <c r="I860" s="27">
        <v>1.407042618580368E-3</v>
      </c>
      <c r="J860" s="14">
        <v>27.272727272727273</v>
      </c>
      <c r="K860" s="27">
        <v>-0.29629629629629628</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1868</v>
      </c>
      <c r="B861" s="2">
        <v>76</v>
      </c>
      <c r="C861" s="27">
        <v>3.2196568523617879E-3</v>
      </c>
      <c r="D861" s="2">
        <v>52.121212121212103</v>
      </c>
      <c r="E861" s="2">
        <v>87</v>
      </c>
      <c r="F861" s="27">
        <v>3.5737758790667104E-3</v>
      </c>
      <c r="G861" s="14">
        <v>27.272727272727199</v>
      </c>
      <c r="H861" s="2">
        <v>31</v>
      </c>
      <c r="I861" s="27">
        <v>1.1478505572629319E-3</v>
      </c>
      <c r="J861" s="14">
        <v>17.575757575757578</v>
      </c>
      <c r="K861" s="27">
        <v>-0.59210526315789469</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1869</v>
      </c>
      <c r="B862" s="2">
        <v>76</v>
      </c>
      <c r="C862" s="27">
        <v>3.2196568523617879E-3</v>
      </c>
      <c r="D862" s="2">
        <v>36.363636363636303</v>
      </c>
      <c r="E862" s="2">
        <v>16</v>
      </c>
      <c r="F862" s="27">
        <v>6.5724613867893531E-4</v>
      </c>
      <c r="G862" s="14">
        <v>13.9393939393939</v>
      </c>
      <c r="H862" s="2">
        <v>114</v>
      </c>
      <c r="I862" s="27">
        <v>4.2211278557411046E-3</v>
      </c>
      <c r="J862" s="14">
        <v>66.666666666666671</v>
      </c>
      <c r="K862" s="27">
        <v>0.5</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1870</v>
      </c>
      <c r="B863" s="2">
        <v>0</v>
      </c>
      <c r="C863" s="27">
        <v>0</v>
      </c>
      <c r="D863" s="2">
        <v>80</v>
      </c>
      <c r="E863" s="2">
        <v>36</v>
      </c>
      <c r="F863" s="27">
        <v>1.4788038120276043E-3</v>
      </c>
      <c r="G863" s="14">
        <v>25.4545454545454</v>
      </c>
      <c r="H863" s="2">
        <v>25</v>
      </c>
      <c r="I863" s="27">
        <v>9.2568593327655791E-4</v>
      </c>
      <c r="J863" s="14">
        <v>18.787878787878789</v>
      </c>
      <c r="K863" s="27"/>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1871</v>
      </c>
      <c r="B864" s="2">
        <v>0</v>
      </c>
      <c r="C864" s="27">
        <v>0</v>
      </c>
      <c r="D864" s="2">
        <v>80</v>
      </c>
      <c r="E864" s="2">
        <v>0</v>
      </c>
      <c r="F864" s="27">
        <v>0</v>
      </c>
      <c r="G864" s="14">
        <v>16.969696969696901</v>
      </c>
      <c r="H864" s="2">
        <v>0</v>
      </c>
      <c r="I864" s="27">
        <v>0</v>
      </c>
      <c r="J864" s="14">
        <v>18.787878787878789</v>
      </c>
      <c r="K864" s="197"/>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1872</v>
      </c>
      <c r="B865" s="2">
        <v>11</v>
      </c>
      <c r="C865" s="27">
        <v>4.6600296547341663E-4</v>
      </c>
      <c r="D865" s="2">
        <v>10.909090909090899</v>
      </c>
      <c r="E865" s="2">
        <v>0</v>
      </c>
      <c r="F865" s="27">
        <v>0</v>
      </c>
      <c r="G865" s="14">
        <v>16.969696969696901</v>
      </c>
      <c r="H865" s="2">
        <v>34</v>
      </c>
      <c r="I865" s="27">
        <v>1.2589328692561188E-3</v>
      </c>
      <c r="J865" s="14">
        <v>23.636363636363637</v>
      </c>
      <c r="K865" s="27">
        <v>2.0909090909090908</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1873</v>
      </c>
      <c r="B866" s="2">
        <v>11476</v>
      </c>
      <c r="C866" s="27">
        <v>0.48616818470662992</v>
      </c>
      <c r="D866" s="2">
        <v>292.72727272727201</v>
      </c>
      <c r="E866" s="2">
        <v>9796</v>
      </c>
      <c r="F866" s="27">
        <v>0.40239894840617813</v>
      </c>
      <c r="G866" s="14">
        <v>293.33333333333297</v>
      </c>
      <c r="H866" s="2">
        <v>10151</v>
      </c>
      <c r="I866" s="27">
        <v>0.37586551634761356</v>
      </c>
      <c r="J866" s="14">
        <v>383.63636363636368</v>
      </c>
      <c r="K866" s="27">
        <v>-0.11545834785639596</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1857</v>
      </c>
      <c r="B867" s="2">
        <v>329</v>
      </c>
      <c r="C867" s="27">
        <v>1.3937725058250371E-2</v>
      </c>
      <c r="D867" s="2">
        <v>92.727272727272705</v>
      </c>
      <c r="E867" s="2">
        <v>203</v>
      </c>
      <c r="F867" s="27">
        <v>8.3388103844889913E-3</v>
      </c>
      <c r="G867" s="14">
        <v>42.424242424242401</v>
      </c>
      <c r="H867" s="2">
        <v>181</v>
      </c>
      <c r="I867" s="27">
        <v>6.7019661569222792E-3</v>
      </c>
      <c r="J867" s="14">
        <v>50.303030303030305</v>
      </c>
      <c r="K867" s="27">
        <v>-0.44984802431610943</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1858</v>
      </c>
      <c r="B868" s="2">
        <v>285</v>
      </c>
      <c r="C868" s="27">
        <v>1.2073713196356703E-2</v>
      </c>
      <c r="D868" s="2">
        <v>89.696969696969703</v>
      </c>
      <c r="E868" s="2">
        <v>65</v>
      </c>
      <c r="F868" s="27">
        <v>2.6700624383831743E-3</v>
      </c>
      <c r="G868" s="14">
        <v>30.303030303030301</v>
      </c>
      <c r="H868" s="2">
        <v>90</v>
      </c>
      <c r="I868" s="27">
        <v>3.3324693597956085E-3</v>
      </c>
      <c r="J868" s="14">
        <v>49.090909090909093</v>
      </c>
      <c r="K868" s="27">
        <v>-0.68421052631578949</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1859</v>
      </c>
      <c r="B869" s="2">
        <v>292</v>
      </c>
      <c r="C869" s="27">
        <v>1.2370260538021606E-2</v>
      </c>
      <c r="D869" s="2">
        <v>71.515151515151501</v>
      </c>
      <c r="E869" s="2">
        <v>253</v>
      </c>
      <c r="F869" s="27">
        <v>1.0392704567860664E-2</v>
      </c>
      <c r="G869" s="14">
        <v>66.060606060606005</v>
      </c>
      <c r="H869" s="2">
        <v>274</v>
      </c>
      <c r="I869" s="27">
        <v>1.0145517828711075E-2</v>
      </c>
      <c r="J869" s="14">
        <v>113.33333333333334</v>
      </c>
      <c r="K869" s="27">
        <v>-6.1643835616438353E-2</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1860</v>
      </c>
      <c r="B870" s="2">
        <v>322</v>
      </c>
      <c r="C870" s="27">
        <v>1.3641177716585469E-2</v>
      </c>
      <c r="D870" s="2">
        <v>92.121212121212096</v>
      </c>
      <c r="E870" s="2">
        <v>317</v>
      </c>
      <c r="F870" s="27">
        <v>1.3021689122576405E-2</v>
      </c>
      <c r="G870" s="14">
        <v>69.090909090909093</v>
      </c>
      <c r="H870" s="2">
        <v>121</v>
      </c>
      <c r="I870" s="27">
        <v>4.4803199170585402E-3</v>
      </c>
      <c r="J870" s="14">
        <v>43.63636363636364</v>
      </c>
      <c r="K870" s="27">
        <v>-0.62422360248447206</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1861</v>
      </c>
      <c r="B871" s="2">
        <v>350</v>
      </c>
      <c r="C871" s="27">
        <v>1.4827367083245075E-2</v>
      </c>
      <c r="D871" s="2">
        <v>86.060606060606005</v>
      </c>
      <c r="E871" s="2">
        <v>269</v>
      </c>
      <c r="F871" s="27">
        <v>1.1049950706539599E-2</v>
      </c>
      <c r="G871" s="14">
        <v>69.696969696969703</v>
      </c>
      <c r="H871" s="2">
        <v>213</v>
      </c>
      <c r="I871" s="27">
        <v>7.886844151516274E-3</v>
      </c>
      <c r="J871" s="14">
        <v>91.515151515151516</v>
      </c>
      <c r="K871" s="27">
        <v>-0.3914285714285714</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1862</v>
      </c>
      <c r="B872" s="2">
        <v>257</v>
      </c>
      <c r="C872" s="27">
        <v>1.0887523829697099E-2</v>
      </c>
      <c r="D872" s="2">
        <v>66.6666666666666</v>
      </c>
      <c r="E872" s="2">
        <v>362</v>
      </c>
      <c r="F872" s="27">
        <v>1.487019388761091E-2</v>
      </c>
      <c r="G872" s="14">
        <v>78.787878787878796</v>
      </c>
      <c r="H872" s="2">
        <v>144</v>
      </c>
      <c r="I872" s="27">
        <v>5.3319509756729741E-3</v>
      </c>
      <c r="J872" s="14">
        <v>47.878787878787882</v>
      </c>
      <c r="K872" s="27">
        <v>-0.43968871595330739</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1863</v>
      </c>
      <c r="B873" s="2">
        <v>426</v>
      </c>
      <c r="C873" s="27">
        <v>1.8047023935606862E-2</v>
      </c>
      <c r="D873" s="2">
        <v>100</v>
      </c>
      <c r="E873" s="2">
        <v>557</v>
      </c>
      <c r="F873" s="27">
        <v>2.2880381202760435E-2</v>
      </c>
      <c r="G873" s="14">
        <v>115.757575757575</v>
      </c>
      <c r="H873" s="2">
        <v>221</v>
      </c>
      <c r="I873" s="27">
        <v>8.1830636501647718E-3</v>
      </c>
      <c r="J873" s="14">
        <v>79.393939393939405</v>
      </c>
      <c r="K873" s="27">
        <v>-0.48122065727699531</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1864</v>
      </c>
      <c r="B874" s="2">
        <v>385</v>
      </c>
      <c r="C874" s="27">
        <v>1.6310103791569584E-2</v>
      </c>
      <c r="D874" s="2">
        <v>100</v>
      </c>
      <c r="E874" s="2">
        <v>337</v>
      </c>
      <c r="F874" s="27">
        <v>1.3843246795925074E-2</v>
      </c>
      <c r="G874" s="14">
        <v>91.515151515151501</v>
      </c>
      <c r="H874" s="2">
        <v>289</v>
      </c>
      <c r="I874" s="27">
        <v>1.070092938867701E-2</v>
      </c>
      <c r="J874" s="14">
        <v>73.333333333333343</v>
      </c>
      <c r="K874" s="27">
        <v>-0.24935064935064935</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1865</v>
      </c>
      <c r="B875" s="2">
        <v>675</v>
      </c>
      <c r="C875" s="27">
        <v>2.8595636517686932E-2</v>
      </c>
      <c r="D875" s="2">
        <v>118.787878787878</v>
      </c>
      <c r="E875" s="2">
        <v>397</v>
      </c>
      <c r="F875" s="27">
        <v>1.6307919815971079E-2</v>
      </c>
      <c r="G875" s="14">
        <v>118.787878787878</v>
      </c>
      <c r="H875" s="2">
        <v>231</v>
      </c>
      <c r="I875" s="27">
        <v>8.5533380234753958E-3</v>
      </c>
      <c r="J875" s="14">
        <v>80</v>
      </c>
      <c r="K875" s="27">
        <v>-0.65777777777777779</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1866</v>
      </c>
      <c r="B876" s="2">
        <v>692</v>
      </c>
      <c r="C876" s="27">
        <v>2.9315822918873122E-2</v>
      </c>
      <c r="D876" s="2">
        <v>123.030303030303</v>
      </c>
      <c r="E876" s="2">
        <v>811</v>
      </c>
      <c r="F876" s="27">
        <v>3.3314163654288534E-2</v>
      </c>
      <c r="G876" s="14">
        <v>127.87878787878699</v>
      </c>
      <c r="H876" s="2">
        <v>690</v>
      </c>
      <c r="I876" s="27">
        <v>2.5548931758432997E-2</v>
      </c>
      <c r="J876" s="14">
        <v>126.06060606060606</v>
      </c>
      <c r="K876" s="27">
        <v>-2.8901734104046241E-3</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1867</v>
      </c>
      <c r="B877" s="2">
        <v>1248</v>
      </c>
      <c r="C877" s="27">
        <v>5.2870154628256727E-2</v>
      </c>
      <c r="D877" s="2">
        <v>166.666666666666</v>
      </c>
      <c r="E877" s="2">
        <v>1185</v>
      </c>
      <c r="F877" s="27">
        <v>4.8677292145908643E-2</v>
      </c>
      <c r="G877" s="14">
        <v>153.939393939393</v>
      </c>
      <c r="H877" s="2">
        <v>1005</v>
      </c>
      <c r="I877" s="27">
        <v>3.7212574517717631E-2</v>
      </c>
      <c r="J877" s="14">
        <v>181.81818181818184</v>
      </c>
      <c r="K877" s="27">
        <v>-0.19471153846153846</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1868</v>
      </c>
      <c r="B878" s="2">
        <v>1971</v>
      </c>
      <c r="C878" s="27">
        <v>8.349925863164584E-2</v>
      </c>
      <c r="D878" s="2">
        <v>178.78787878787799</v>
      </c>
      <c r="E878" s="2">
        <v>1658</v>
      </c>
      <c r="F878" s="27">
        <v>6.8107131120604666E-2</v>
      </c>
      <c r="G878" s="14">
        <v>190.90909090909</v>
      </c>
      <c r="H878" s="2">
        <v>2236</v>
      </c>
      <c r="I878" s="27">
        <v>8.279334987225534E-2</v>
      </c>
      <c r="J878" s="14">
        <v>276.969696969697</v>
      </c>
      <c r="K878" s="27">
        <v>0.13444951801116184</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1869</v>
      </c>
      <c r="B879" s="2">
        <v>1722</v>
      </c>
      <c r="C879" s="27">
        <v>7.2950646049565776E-2</v>
      </c>
      <c r="D879" s="2">
        <v>163.030303030303</v>
      </c>
      <c r="E879" s="2">
        <v>1365</v>
      </c>
      <c r="F879" s="27">
        <v>5.6071311206046665E-2</v>
      </c>
      <c r="G879" s="14">
        <v>156.363636363636</v>
      </c>
      <c r="H879" s="2">
        <v>1540</v>
      </c>
      <c r="I879" s="27">
        <v>5.7022253489835965E-2</v>
      </c>
      <c r="J879" s="14">
        <v>184.24242424242425</v>
      </c>
      <c r="K879" s="27">
        <v>-0.10569105691056911</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1870</v>
      </c>
      <c r="B880" s="2">
        <v>944</v>
      </c>
      <c r="C880" s="27">
        <v>3.9991527218809574E-2</v>
      </c>
      <c r="D880" s="2">
        <v>120</v>
      </c>
      <c r="E880" s="2">
        <v>900</v>
      </c>
      <c r="F880" s="27">
        <v>3.6970095300690106E-2</v>
      </c>
      <c r="G880" s="14">
        <v>129.09090909090901</v>
      </c>
      <c r="H880" s="2">
        <v>1059</v>
      </c>
      <c r="I880" s="27">
        <v>3.9212056133594991E-2</v>
      </c>
      <c r="J880" s="14">
        <v>153.33333333333334</v>
      </c>
      <c r="K880" s="27">
        <v>0.12182203389830508</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1871</v>
      </c>
      <c r="B881" s="2">
        <v>977</v>
      </c>
      <c r="C881" s="27">
        <v>4.1389536115229823E-2</v>
      </c>
      <c r="D881" s="2">
        <v>120</v>
      </c>
      <c r="E881" s="2">
        <v>759</v>
      </c>
      <c r="F881" s="27">
        <v>3.1178113703581992E-2</v>
      </c>
      <c r="G881" s="14">
        <v>130.90909090909</v>
      </c>
      <c r="H881" s="2">
        <v>1032</v>
      </c>
      <c r="I881" s="27">
        <v>3.8212315325656311E-2</v>
      </c>
      <c r="J881" s="14">
        <v>143.03030303030303</v>
      </c>
      <c r="K881" s="27">
        <v>5.6294779938587509E-2</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1872</v>
      </c>
      <c r="B882" s="2">
        <v>601</v>
      </c>
      <c r="C882" s="27">
        <v>2.5460707477229401E-2</v>
      </c>
      <c r="D882" s="2">
        <v>106.06060606060601</v>
      </c>
      <c r="E882" s="2">
        <v>358</v>
      </c>
      <c r="F882" s="27">
        <v>1.4705882352941176E-2</v>
      </c>
      <c r="G882" s="14">
        <v>90.909090909090907</v>
      </c>
      <c r="H882" s="2">
        <v>825</v>
      </c>
      <c r="I882" s="27">
        <v>3.0547635798126412E-2</v>
      </c>
      <c r="J882" s="14">
        <v>177.57575757575759</v>
      </c>
      <c r="K882" s="27">
        <v>0.37271214642262895</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1874</v>
      </c>
      <c r="B883" s="2">
        <v>8870</v>
      </c>
      <c r="C883" s="27">
        <v>0.37576784579538236</v>
      </c>
      <c r="D883" s="2">
        <v>289.69696969696901</v>
      </c>
      <c r="E883" s="2">
        <v>11084</v>
      </c>
      <c r="F883" s="27">
        <v>0.45530726256983239</v>
      </c>
      <c r="G883" s="14">
        <v>343.030303030303</v>
      </c>
      <c r="H883" s="2">
        <v>12309</v>
      </c>
      <c r="I883" s="27">
        <v>0.45577072610804609</v>
      </c>
      <c r="J883" s="14">
        <v>372.72727272727275</v>
      </c>
      <c r="K883" s="27">
        <v>0.38771138669673055</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1857</v>
      </c>
      <c r="B884" s="2">
        <v>385</v>
      </c>
      <c r="C884" s="27">
        <v>1.6310103791569584E-2</v>
      </c>
      <c r="D884" s="2">
        <v>81.818181818181799</v>
      </c>
      <c r="E884" s="2">
        <v>401</v>
      </c>
      <c r="F884" s="27">
        <v>1.6472231350640815E-2</v>
      </c>
      <c r="G884" s="14">
        <v>91.515151515151501</v>
      </c>
      <c r="H884" s="2">
        <v>296</v>
      </c>
      <c r="I884" s="27">
        <v>1.0960121449994446E-2</v>
      </c>
      <c r="J884" s="14">
        <v>93.939393939393938</v>
      </c>
      <c r="K884" s="27">
        <v>-0.23116883116883116</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1858</v>
      </c>
      <c r="B885" s="2">
        <v>186</v>
      </c>
      <c r="C885" s="27">
        <v>7.8796865070959541E-3</v>
      </c>
      <c r="D885" s="2">
        <v>51.515151515151501</v>
      </c>
      <c r="E885" s="2">
        <v>91</v>
      </c>
      <c r="F885" s="27">
        <v>3.7380874137364442E-3</v>
      </c>
      <c r="G885" s="14">
        <v>36.363636363636303</v>
      </c>
      <c r="H885" s="2">
        <v>70</v>
      </c>
      <c r="I885" s="27">
        <v>2.5919206131743621E-3</v>
      </c>
      <c r="J885" s="14">
        <v>25.454545454545457</v>
      </c>
      <c r="K885" s="27">
        <v>-0.62365591397849462</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1859</v>
      </c>
      <c r="B886" s="2">
        <v>115</v>
      </c>
      <c r="C886" s="27">
        <v>4.8718491844948102E-3</v>
      </c>
      <c r="D886" s="2">
        <v>46.060606060605998</v>
      </c>
      <c r="E886" s="2">
        <v>282</v>
      </c>
      <c r="F886" s="27">
        <v>1.1583963194216234E-2</v>
      </c>
      <c r="G886" s="14">
        <v>64.848484848484802</v>
      </c>
      <c r="H886" s="2">
        <v>138</v>
      </c>
      <c r="I886" s="27">
        <v>5.1097863516865998E-3</v>
      </c>
      <c r="J886" s="14">
        <v>46.666666666666671</v>
      </c>
      <c r="K886" s="27">
        <v>0.2</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1860</v>
      </c>
      <c r="B887" s="2">
        <v>198</v>
      </c>
      <c r="C887" s="27">
        <v>8.3880533785215001E-3</v>
      </c>
      <c r="D887" s="2">
        <v>55.757575757575701</v>
      </c>
      <c r="E887" s="2">
        <v>222</v>
      </c>
      <c r="F887" s="27">
        <v>9.1192901741702272E-3</v>
      </c>
      <c r="G887" s="14">
        <v>55.757575757575701</v>
      </c>
      <c r="H887" s="2">
        <v>272</v>
      </c>
      <c r="I887" s="27">
        <v>1.0071462954048951E-2</v>
      </c>
      <c r="J887" s="14">
        <v>80.606060606060609</v>
      </c>
      <c r="K887" s="27">
        <v>0.37373737373737376</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1861</v>
      </c>
      <c r="B888" s="2">
        <v>136</v>
      </c>
      <c r="C888" s="27">
        <v>5.7614912094895148E-3</v>
      </c>
      <c r="D888" s="2">
        <v>46.060606060605998</v>
      </c>
      <c r="E888" s="2">
        <v>328</v>
      </c>
      <c r="F888" s="27">
        <v>1.3473545842918173E-2</v>
      </c>
      <c r="G888" s="14">
        <v>79.393939393939405</v>
      </c>
      <c r="H888" s="2">
        <v>215</v>
      </c>
      <c r="I888" s="27">
        <v>7.9608990261783984E-3</v>
      </c>
      <c r="J888" s="14">
        <v>53.939393939393945</v>
      </c>
      <c r="K888" s="27">
        <v>0.58088235294117652</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1862</v>
      </c>
      <c r="B889" s="2">
        <v>223</v>
      </c>
      <c r="C889" s="27">
        <v>9.4471510273247197E-3</v>
      </c>
      <c r="D889" s="2">
        <v>62.424242424242401</v>
      </c>
      <c r="E889" s="2">
        <v>237</v>
      </c>
      <c r="F889" s="27">
        <v>9.735458429181729E-3</v>
      </c>
      <c r="G889" s="14">
        <v>63.030303030303003</v>
      </c>
      <c r="H889" s="2">
        <v>213</v>
      </c>
      <c r="I889" s="27">
        <v>7.886844151516274E-3</v>
      </c>
      <c r="J889" s="14">
        <v>52.727272727272727</v>
      </c>
      <c r="K889" s="27">
        <v>-4.4843049327354258E-2</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1863</v>
      </c>
      <c r="B890" s="2">
        <v>218</v>
      </c>
      <c r="C890" s="27">
        <v>9.2353314975640761E-3</v>
      </c>
      <c r="D890" s="2">
        <v>47.272727272727202</v>
      </c>
      <c r="E890" s="2">
        <v>282</v>
      </c>
      <c r="F890" s="27">
        <v>1.1583963194216234E-2</v>
      </c>
      <c r="G890" s="14">
        <v>55.151515151515099</v>
      </c>
      <c r="H890" s="2">
        <v>150</v>
      </c>
      <c r="I890" s="27">
        <v>5.5541155996593474E-3</v>
      </c>
      <c r="J890" s="14">
        <v>45.45454545454546</v>
      </c>
      <c r="K890" s="27">
        <v>-0.31192660550458717</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1864</v>
      </c>
      <c r="B891" s="2">
        <v>290</v>
      </c>
      <c r="C891" s="27">
        <v>1.2285532726117349E-2</v>
      </c>
      <c r="D891" s="2">
        <v>64.848484848484802</v>
      </c>
      <c r="E891" s="2">
        <v>403</v>
      </c>
      <c r="F891" s="27">
        <v>1.6554387117975682E-2</v>
      </c>
      <c r="G891" s="14">
        <v>97.575757575757606</v>
      </c>
      <c r="H891" s="2">
        <v>221</v>
      </c>
      <c r="I891" s="27">
        <v>8.1830636501647718E-3</v>
      </c>
      <c r="J891" s="14">
        <v>61.81818181818182</v>
      </c>
      <c r="K891" s="27">
        <v>-0.23793103448275862</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1865</v>
      </c>
      <c r="B892" s="2">
        <v>281</v>
      </c>
      <c r="C892" s="27">
        <v>1.1904257572548189E-2</v>
      </c>
      <c r="D892" s="2">
        <v>90.303030303030297</v>
      </c>
      <c r="E892" s="2">
        <v>513</v>
      </c>
      <c r="F892" s="27">
        <v>2.1072954321393361E-2</v>
      </c>
      <c r="G892" s="14">
        <v>128.48484848484799</v>
      </c>
      <c r="H892" s="2">
        <v>231</v>
      </c>
      <c r="I892" s="27">
        <v>8.5533380234753958E-3</v>
      </c>
      <c r="J892" s="14">
        <v>64.848484848484858</v>
      </c>
      <c r="K892" s="27">
        <v>-0.17793594306049823</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1866</v>
      </c>
      <c r="B893" s="2">
        <v>561</v>
      </c>
      <c r="C893" s="27">
        <v>2.3766151239144249E-2</v>
      </c>
      <c r="D893" s="2">
        <v>90.303030303030297</v>
      </c>
      <c r="E893" s="2">
        <v>833</v>
      </c>
      <c r="F893" s="27">
        <v>3.4217877094972066E-2</v>
      </c>
      <c r="G893" s="14">
        <v>116.969696969697</v>
      </c>
      <c r="H893" s="2">
        <v>583</v>
      </c>
      <c r="I893" s="27">
        <v>2.1586995964009332E-2</v>
      </c>
      <c r="J893" s="14">
        <v>120</v>
      </c>
      <c r="K893" s="27">
        <v>3.9215686274509803E-2</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1867</v>
      </c>
      <c r="B894" s="2">
        <v>1007</v>
      </c>
      <c r="C894" s="27">
        <v>4.2660453293793685E-2</v>
      </c>
      <c r="D894" s="2">
        <v>129.09090909090901</v>
      </c>
      <c r="E894" s="2">
        <v>1322</v>
      </c>
      <c r="F894" s="27">
        <v>5.4304962208347025E-2</v>
      </c>
      <c r="G894" s="14">
        <v>158.18181818181799</v>
      </c>
      <c r="H894" s="2">
        <v>954</v>
      </c>
      <c r="I894" s="27">
        <v>3.532417521383345E-2</v>
      </c>
      <c r="J894" s="14">
        <v>167.27272727272728</v>
      </c>
      <c r="K894" s="27">
        <v>-5.2631578947368418E-2</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1868</v>
      </c>
      <c r="B895" s="2">
        <v>1541</v>
      </c>
      <c r="C895" s="27">
        <v>6.5282779072230457E-2</v>
      </c>
      <c r="D895" s="2">
        <v>158.18181818181799</v>
      </c>
      <c r="E895" s="2">
        <v>1446</v>
      </c>
      <c r="F895" s="27">
        <v>5.9398619783108772E-2</v>
      </c>
      <c r="G895" s="14">
        <v>167.272727272727</v>
      </c>
      <c r="H895" s="2">
        <v>1963</v>
      </c>
      <c r="I895" s="27">
        <v>7.268485948087533E-2</v>
      </c>
      <c r="J895" s="14">
        <v>247.8787878787879</v>
      </c>
      <c r="K895" s="27">
        <v>0.2738481505515899</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1869</v>
      </c>
      <c r="B896" s="2">
        <v>1383</v>
      </c>
      <c r="C896" s="27">
        <v>5.8589281931794114E-2</v>
      </c>
      <c r="D896" s="2">
        <v>153.333333333333</v>
      </c>
      <c r="E896" s="2">
        <v>1591</v>
      </c>
      <c r="F896" s="27">
        <v>6.5354912914886626E-2</v>
      </c>
      <c r="G896" s="14">
        <v>200.60606060606</v>
      </c>
      <c r="H896" s="2">
        <v>1822</v>
      </c>
      <c r="I896" s="27">
        <v>6.7463990817195549E-2</v>
      </c>
      <c r="J896" s="14">
        <v>184.84848484848487</v>
      </c>
      <c r="K896" s="27">
        <v>0.31742588575560376</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1870</v>
      </c>
      <c r="B897" s="2">
        <v>901</v>
      </c>
      <c r="C897" s="27">
        <v>3.8169879262868037E-2</v>
      </c>
      <c r="D897" s="2">
        <v>109.09090909090899</v>
      </c>
      <c r="E897" s="2">
        <v>922</v>
      </c>
      <c r="F897" s="27">
        <v>3.7873808741373645E-2</v>
      </c>
      <c r="G897" s="14">
        <v>124.84848484848401</v>
      </c>
      <c r="H897" s="2">
        <v>1216</v>
      </c>
      <c r="I897" s="27">
        <v>4.5025363794571775E-2</v>
      </c>
      <c r="J897" s="14">
        <v>158.18181818181819</v>
      </c>
      <c r="K897" s="27">
        <v>0.34961154273029965</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1871</v>
      </c>
      <c r="B898" s="2">
        <v>940</v>
      </c>
      <c r="C898" s="27">
        <v>3.9822071595001056E-2</v>
      </c>
      <c r="D898" s="2">
        <v>127.272727272727</v>
      </c>
      <c r="E898" s="2">
        <v>1624</v>
      </c>
      <c r="F898" s="27">
        <v>6.671048307591193E-2</v>
      </c>
      <c r="G898" s="14">
        <v>167.87878787878699</v>
      </c>
      <c r="H898" s="2">
        <v>2196</v>
      </c>
      <c r="I898" s="27">
        <v>8.131225237901285E-2</v>
      </c>
      <c r="J898" s="14">
        <v>303.03030303030306</v>
      </c>
      <c r="K898" s="27">
        <v>1.3361702127659574</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1872</v>
      </c>
      <c r="B899" s="2">
        <v>505</v>
      </c>
      <c r="C899" s="27">
        <v>2.1393772505825037E-2</v>
      </c>
      <c r="D899" s="2">
        <v>79.393939393939405</v>
      </c>
      <c r="E899" s="2">
        <v>587</v>
      </c>
      <c r="F899" s="27">
        <v>2.4112717712783439E-2</v>
      </c>
      <c r="G899" s="14">
        <v>109.69696969696901</v>
      </c>
      <c r="H899" s="2">
        <v>1769</v>
      </c>
      <c r="I899" s="27">
        <v>6.5501536638649244E-2</v>
      </c>
      <c r="J899" s="14">
        <v>201.21212121212122</v>
      </c>
      <c r="K899" s="27">
        <v>2.502970297029703</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1875</v>
      </c>
      <c r="B900" s="2">
        <v>2625</v>
      </c>
      <c r="C900" s="27">
        <v>0.11120525312433806</v>
      </c>
      <c r="D900" s="2">
        <v>172.12121212121201</v>
      </c>
      <c r="E900" s="2">
        <v>3048</v>
      </c>
      <c r="F900" s="27">
        <v>0.12520538941833717</v>
      </c>
      <c r="G900" s="14">
        <v>184.84848484848399</v>
      </c>
      <c r="H900" s="2">
        <v>4055</v>
      </c>
      <c r="I900" s="27">
        <v>0.15014625837745771</v>
      </c>
      <c r="J900" s="14">
        <v>290.30303030303031</v>
      </c>
      <c r="K900" s="27">
        <v>0.54476190476190478</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1857</v>
      </c>
      <c r="B901" s="2">
        <v>183</v>
      </c>
      <c r="C901" s="27">
        <v>7.7525947892395676E-3</v>
      </c>
      <c r="D901" s="2">
        <v>67.878787878787804</v>
      </c>
      <c r="E901" s="2">
        <v>215</v>
      </c>
      <c r="F901" s="27">
        <v>8.831744988498192E-3</v>
      </c>
      <c r="G901" s="14">
        <v>54.545454545454497</v>
      </c>
      <c r="H901" s="2">
        <v>194</v>
      </c>
      <c r="I901" s="27">
        <v>7.1833228422260899E-3</v>
      </c>
      <c r="J901" s="14">
        <v>52.727272727272727</v>
      </c>
      <c r="K901" s="27">
        <v>6.0109289617486336E-2</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1858</v>
      </c>
      <c r="B902" s="2">
        <v>294</v>
      </c>
      <c r="C902" s="27">
        <v>1.2454988349925863E-2</v>
      </c>
      <c r="D902" s="2">
        <v>53.939393939393902</v>
      </c>
      <c r="E902" s="2">
        <v>181</v>
      </c>
      <c r="F902" s="27">
        <v>7.4350969438054552E-3</v>
      </c>
      <c r="G902" s="14">
        <v>44.848484848484802</v>
      </c>
      <c r="H902" s="2">
        <v>181</v>
      </c>
      <c r="I902" s="27">
        <v>6.7019661569222792E-3</v>
      </c>
      <c r="J902" s="14">
        <v>75.757575757575765</v>
      </c>
      <c r="K902" s="27">
        <v>-0.38435374149659862</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1859</v>
      </c>
      <c r="B903" s="2">
        <v>247</v>
      </c>
      <c r="C903" s="27">
        <v>1.046388477017581E-2</v>
      </c>
      <c r="D903" s="2">
        <v>61.212121212121197</v>
      </c>
      <c r="E903" s="2">
        <v>240</v>
      </c>
      <c r="F903" s="27">
        <v>9.8586920801840283E-3</v>
      </c>
      <c r="G903" s="14">
        <v>54.545454545454497</v>
      </c>
      <c r="H903" s="2">
        <v>317</v>
      </c>
      <c r="I903" s="27">
        <v>1.1737697633946755E-2</v>
      </c>
      <c r="J903" s="14">
        <v>75.757575757575765</v>
      </c>
      <c r="K903" s="27">
        <v>0.2834008097165992</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1860</v>
      </c>
      <c r="B904" s="2">
        <v>68</v>
      </c>
      <c r="C904" s="27">
        <v>2.8807456047447574E-3</v>
      </c>
      <c r="D904" s="2">
        <v>26.060606060605998</v>
      </c>
      <c r="E904" s="2">
        <v>189</v>
      </c>
      <c r="F904" s="27">
        <v>7.7637200131449226E-3</v>
      </c>
      <c r="G904" s="14">
        <v>49.090909090909101</v>
      </c>
      <c r="H904" s="2">
        <v>144</v>
      </c>
      <c r="I904" s="27">
        <v>5.3319509756729741E-3</v>
      </c>
      <c r="J904" s="14">
        <v>34.545454545454547</v>
      </c>
      <c r="K904" s="27">
        <v>1.1176470588235294</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1861</v>
      </c>
      <c r="B905" s="2">
        <v>170</v>
      </c>
      <c r="C905" s="27">
        <v>7.2018640118618939E-3</v>
      </c>
      <c r="D905" s="2">
        <v>50.303030303030297</v>
      </c>
      <c r="E905" s="2">
        <v>213</v>
      </c>
      <c r="F905" s="27">
        <v>8.7495892211633258E-3</v>
      </c>
      <c r="G905" s="14">
        <v>66.060606060606005</v>
      </c>
      <c r="H905" s="2">
        <v>121</v>
      </c>
      <c r="I905" s="27">
        <v>4.4803199170585402E-3</v>
      </c>
      <c r="J905" s="14">
        <v>36.969696969696969</v>
      </c>
      <c r="K905" s="27">
        <v>-0.28823529411764703</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1862</v>
      </c>
      <c r="B906" s="2">
        <v>247</v>
      </c>
      <c r="C906" s="27">
        <v>1.046388477017581E-2</v>
      </c>
      <c r="D906" s="2">
        <v>73.939393939393895</v>
      </c>
      <c r="E906" s="2">
        <v>102</v>
      </c>
      <c r="F906" s="27">
        <v>4.1899441340782122E-3</v>
      </c>
      <c r="G906" s="14">
        <v>39.393939393939398</v>
      </c>
      <c r="H906" s="2">
        <v>148</v>
      </c>
      <c r="I906" s="27">
        <v>5.480060724997223E-3</v>
      </c>
      <c r="J906" s="14">
        <v>45.45454545454546</v>
      </c>
      <c r="K906" s="27">
        <v>-0.40080971659919029</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1863</v>
      </c>
      <c r="B907" s="2">
        <v>270</v>
      </c>
      <c r="C907" s="27">
        <v>1.1438254607074773E-2</v>
      </c>
      <c r="D907" s="2">
        <v>69.696969696969703</v>
      </c>
      <c r="E907" s="2">
        <v>85</v>
      </c>
      <c r="F907" s="27">
        <v>3.4916201117318434E-3</v>
      </c>
      <c r="G907" s="14">
        <v>26.060606060605998</v>
      </c>
      <c r="H907" s="2">
        <v>149</v>
      </c>
      <c r="I907" s="27">
        <v>5.5170881623282852E-3</v>
      </c>
      <c r="J907" s="14">
        <v>46.666666666666671</v>
      </c>
      <c r="K907" s="27">
        <v>-0.44814814814814813</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1864</v>
      </c>
      <c r="B908" s="2">
        <v>145</v>
      </c>
      <c r="C908" s="27">
        <v>6.1427663630586743E-3</v>
      </c>
      <c r="D908" s="2">
        <v>40</v>
      </c>
      <c r="E908" s="2">
        <v>106</v>
      </c>
      <c r="F908" s="27">
        <v>4.3542556687479464E-3</v>
      </c>
      <c r="G908" s="14">
        <v>33.3333333333333</v>
      </c>
      <c r="H908" s="2">
        <v>209</v>
      </c>
      <c r="I908" s="27">
        <v>7.7387344021920242E-3</v>
      </c>
      <c r="J908" s="14">
        <v>57.575757575757578</v>
      </c>
      <c r="K908" s="27">
        <v>0.44137931034482758</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1865</v>
      </c>
      <c r="B909" s="2">
        <v>114</v>
      </c>
      <c r="C909" s="27">
        <v>4.8294852785426817E-3</v>
      </c>
      <c r="D909" s="2">
        <v>35.757575757575701</v>
      </c>
      <c r="E909" s="2">
        <v>150</v>
      </c>
      <c r="F909" s="27">
        <v>6.1616825501150177E-3</v>
      </c>
      <c r="G909" s="14">
        <v>45.454545454545404</v>
      </c>
      <c r="H909" s="2">
        <v>184</v>
      </c>
      <c r="I909" s="27">
        <v>6.8130484689154667E-3</v>
      </c>
      <c r="J909" s="14">
        <v>82.424242424242422</v>
      </c>
      <c r="K909" s="27">
        <v>0.61403508771929827</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1866</v>
      </c>
      <c r="B910" s="2">
        <v>171</v>
      </c>
      <c r="C910" s="27">
        <v>7.2442279178140225E-3</v>
      </c>
      <c r="D910" s="2">
        <v>44.2424242424242</v>
      </c>
      <c r="E910" s="2">
        <v>274</v>
      </c>
      <c r="F910" s="27">
        <v>1.1255340124876766E-2</v>
      </c>
      <c r="G910" s="14">
        <v>64.242424242424207</v>
      </c>
      <c r="H910" s="2">
        <v>334</v>
      </c>
      <c r="I910" s="27">
        <v>1.2367164068574814E-2</v>
      </c>
      <c r="J910" s="14">
        <v>64.848484848484858</v>
      </c>
      <c r="K910" s="27">
        <v>0.95321637426900585</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1867</v>
      </c>
      <c r="B911" s="2">
        <v>208</v>
      </c>
      <c r="C911" s="27">
        <v>8.8116924380427872E-3</v>
      </c>
      <c r="D911" s="2">
        <v>45.454545454545404</v>
      </c>
      <c r="E911" s="2">
        <v>294</v>
      </c>
      <c r="F911" s="27">
        <v>1.2076897798225435E-2</v>
      </c>
      <c r="G911" s="14">
        <v>73.3333333333333</v>
      </c>
      <c r="H911" s="2">
        <v>446</v>
      </c>
      <c r="I911" s="27">
        <v>1.6514237049653793E-2</v>
      </c>
      <c r="J911" s="14">
        <v>72.727272727272734</v>
      </c>
      <c r="K911" s="27">
        <v>1.1442307692307692</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1868</v>
      </c>
      <c r="B912" s="2">
        <v>224</v>
      </c>
      <c r="C912" s="27">
        <v>9.4895149332768474E-3</v>
      </c>
      <c r="D912" s="2">
        <v>50.909090909090899</v>
      </c>
      <c r="E912" s="2">
        <v>382</v>
      </c>
      <c r="F912" s="27">
        <v>1.5691751560959578E-2</v>
      </c>
      <c r="G912" s="14">
        <v>61.212121212121197</v>
      </c>
      <c r="H912" s="2">
        <v>524</v>
      </c>
      <c r="I912" s="27">
        <v>1.9402377161476653E-2</v>
      </c>
      <c r="J912" s="14">
        <v>86.666666666666671</v>
      </c>
      <c r="K912" s="27">
        <v>1.3392857142857142</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1869</v>
      </c>
      <c r="B913" s="2">
        <v>83</v>
      </c>
      <c r="C913" s="27">
        <v>3.5162041940266895E-3</v>
      </c>
      <c r="D913" s="2">
        <v>35.151515151515099</v>
      </c>
      <c r="E913" s="2">
        <v>262</v>
      </c>
      <c r="F913" s="27">
        <v>1.0762405520867565E-2</v>
      </c>
      <c r="G913" s="14">
        <v>72.121212121212096</v>
      </c>
      <c r="H913" s="2">
        <v>207</v>
      </c>
      <c r="I913" s="27">
        <v>7.6646795275298997E-3</v>
      </c>
      <c r="J913" s="14">
        <v>64.242424242424249</v>
      </c>
      <c r="K913" s="27">
        <v>1.4939759036144578</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1870</v>
      </c>
      <c r="B914" s="2">
        <v>58</v>
      </c>
      <c r="C914" s="27">
        <v>2.4571065452234698E-3</v>
      </c>
      <c r="D914" s="2">
        <v>24.2424242424242</v>
      </c>
      <c r="E914" s="2">
        <v>147</v>
      </c>
      <c r="F914" s="27">
        <v>6.0384488991127175E-3</v>
      </c>
      <c r="G914" s="14">
        <v>59.393939393939398</v>
      </c>
      <c r="H914" s="2">
        <v>268</v>
      </c>
      <c r="I914" s="27">
        <v>9.9233532047247018E-3</v>
      </c>
      <c r="J914" s="14">
        <v>110.30303030303031</v>
      </c>
      <c r="K914" s="27">
        <v>3.6206896551724137</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1871</v>
      </c>
      <c r="B915" s="2">
        <v>94</v>
      </c>
      <c r="C915" s="27">
        <v>3.9822071595001056E-3</v>
      </c>
      <c r="D915" s="2">
        <v>44.848484848484802</v>
      </c>
      <c r="E915" s="2">
        <v>154</v>
      </c>
      <c r="F915" s="27">
        <v>6.3259940847847519E-3</v>
      </c>
      <c r="G915" s="14">
        <v>56.969696969696898</v>
      </c>
      <c r="H915" s="2">
        <v>350</v>
      </c>
      <c r="I915" s="27">
        <v>1.2959603065871812E-2</v>
      </c>
      <c r="J915" s="14">
        <v>129.09090909090909</v>
      </c>
      <c r="K915" s="27">
        <v>2.7234042553191489</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1872</v>
      </c>
      <c r="B916" s="2">
        <v>49</v>
      </c>
      <c r="C916" s="27">
        <v>2.0758313916543103E-3</v>
      </c>
      <c r="D916" s="2">
        <v>24.2424242424242</v>
      </c>
      <c r="E916" s="2">
        <v>54</v>
      </c>
      <c r="F916" s="27">
        <v>2.2182057180414067E-3</v>
      </c>
      <c r="G916" s="14">
        <v>26.060606060605998</v>
      </c>
      <c r="H916" s="2">
        <v>279</v>
      </c>
      <c r="I916" s="27">
        <v>1.0330655015366386E-2</v>
      </c>
      <c r="J916" s="14">
        <v>62.424242424242429</v>
      </c>
      <c r="K916" s="27">
        <v>4.6938775510204085</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1876</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1699</v>
      </c>
      <c r="C919" s="211"/>
      <c r="D919" s="211" t="s">
        <v>1700</v>
      </c>
      <c r="E919" s="211" t="s">
        <v>1699</v>
      </c>
      <c r="F919" s="211"/>
      <c r="G919" s="211" t="s">
        <v>1700</v>
      </c>
      <c r="H919" s="211" t="s">
        <v>1699</v>
      </c>
      <c r="I919" s="211"/>
      <c r="J919" s="211" t="s">
        <v>1700</v>
      </c>
      <c r="K919" t="s">
        <v>170</v>
      </c>
      <c r="L919" s="211" t="s">
        <v>1699</v>
      </c>
      <c r="M919" s="211"/>
      <c r="N919" s="211" t="s">
        <v>1700</v>
      </c>
      <c r="O919" s="211" t="s">
        <v>1699</v>
      </c>
      <c r="P919" s="211"/>
      <c r="Q919" s="211" t="s">
        <v>1700</v>
      </c>
      <c r="R919" s="211" t="s">
        <v>1699</v>
      </c>
      <c r="S919" s="211"/>
      <c r="T919" s="211" t="s">
        <v>1700</v>
      </c>
      <c r="U919" t="s">
        <v>170</v>
      </c>
      <c r="V919" s="211" t="s">
        <v>1699</v>
      </c>
      <c r="W919" s="211"/>
      <c r="X919" s="211" t="s">
        <v>1700</v>
      </c>
      <c r="Y919" s="211" t="s">
        <v>1699</v>
      </c>
      <c r="Z919" s="211"/>
      <c r="AA919" s="211" t="s">
        <v>1700</v>
      </c>
      <c r="AB919" s="211" t="s">
        <v>1699</v>
      </c>
      <c r="AC919" s="211"/>
      <c r="AD919" s="211" t="s">
        <v>1700</v>
      </c>
      <c r="AE919" t="s">
        <v>170</v>
      </c>
    </row>
    <row r="920" spans="1:31" x14ac:dyDescent="0.3">
      <c r="A920" t="s">
        <v>1474</v>
      </c>
      <c r="B920" s="14">
        <v>0.39500000000000002</v>
      </c>
      <c r="C920" s="27" t="s">
        <v>170</v>
      </c>
      <c r="D920" s="14">
        <v>1.5454545454539999E-2</v>
      </c>
      <c r="E920" s="14">
        <v>0.36609999999999998</v>
      </c>
      <c r="F920" s="27" t="s">
        <v>170</v>
      </c>
      <c r="G920" s="14">
        <v>7.5151515151500002E-3</v>
      </c>
      <c r="H920" s="14">
        <v>0.36730000000000002</v>
      </c>
      <c r="I920" s="27" t="s">
        <v>170</v>
      </c>
      <c r="J920" s="14">
        <v>7.2121210000000002E-3</v>
      </c>
      <c r="K920" s="27">
        <v>-7.0126582278481009E-2</v>
      </c>
      <c r="L920" s="14">
        <v>0.437</v>
      </c>
      <c r="M920" s="27" t="s">
        <v>170</v>
      </c>
      <c r="N920" s="14">
        <v>4.0606060606000003E-3</v>
      </c>
      <c r="O920" s="14">
        <v>0.44919999999999999</v>
      </c>
      <c r="P920" s="27" t="s">
        <v>170</v>
      </c>
      <c r="Q920" s="14">
        <v>3.21212121212E-3</v>
      </c>
      <c r="R920" s="14">
        <v>0.45079999999999998</v>
      </c>
      <c r="S920" s="27" t="s">
        <v>170</v>
      </c>
      <c r="T920" s="14">
        <v>3.8787878599999999E-3</v>
      </c>
      <c r="U920" s="27">
        <v>3.1578947368421005E-2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1877</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1699</v>
      </c>
      <c r="C923" s="211"/>
      <c r="D923" s="211" t="s">
        <v>1700</v>
      </c>
      <c r="E923" s="211" t="s">
        <v>1699</v>
      </c>
      <c r="F923" s="211"/>
      <c r="G923" s="211" t="s">
        <v>1700</v>
      </c>
      <c r="H923" s="211" t="s">
        <v>1699</v>
      </c>
      <c r="I923" s="211"/>
      <c r="J923" s="211" t="s">
        <v>1700</v>
      </c>
      <c r="K923" t="s">
        <v>170</v>
      </c>
      <c r="L923" s="211" t="s">
        <v>1699</v>
      </c>
      <c r="M923" s="211"/>
      <c r="N923" s="211" t="s">
        <v>1700</v>
      </c>
      <c r="O923" s="211" t="s">
        <v>1699</v>
      </c>
      <c r="P923" s="211"/>
      <c r="Q923" s="211" t="s">
        <v>1700</v>
      </c>
      <c r="R923" s="211" t="s">
        <v>1699</v>
      </c>
      <c r="S923" s="211"/>
      <c r="T923" s="211" t="s">
        <v>1700</v>
      </c>
      <c r="U923" t="s">
        <v>170</v>
      </c>
      <c r="V923" s="211" t="s">
        <v>1699</v>
      </c>
      <c r="W923" s="211"/>
      <c r="X923" s="211" t="s">
        <v>1700</v>
      </c>
      <c r="Y923" s="211" t="s">
        <v>1699</v>
      </c>
      <c r="Z923" s="211"/>
      <c r="AA923" s="211" t="s">
        <v>1700</v>
      </c>
      <c r="AB923" s="211" t="s">
        <v>1699</v>
      </c>
      <c r="AC923" s="211"/>
      <c r="AD923" s="211" t="s">
        <v>1700</v>
      </c>
      <c r="AE923" t="s">
        <v>170</v>
      </c>
    </row>
    <row r="924" spans="1:31" x14ac:dyDescent="0.3">
      <c r="A924" t="s">
        <v>172</v>
      </c>
      <c r="B924" s="2">
        <v>25449</v>
      </c>
      <c r="C924" s="27" t="s">
        <v>170</v>
      </c>
      <c r="D924" s="2">
        <v>307.87878787878702</v>
      </c>
      <c r="E924" s="2">
        <v>25286</v>
      </c>
      <c r="F924" s="27" t="s">
        <v>170</v>
      </c>
      <c r="G924" s="14">
        <v>347.27272727272702</v>
      </c>
      <c r="H924" s="2">
        <v>27787</v>
      </c>
      <c r="I924" s="27" t="s">
        <v>170</v>
      </c>
      <c r="J924" s="14">
        <v>443.63635299999999</v>
      </c>
      <c r="K924" s="27">
        <v>9.1870014538881689E-2</v>
      </c>
      <c r="L924" s="2">
        <v>231114</v>
      </c>
      <c r="M924" s="27" t="s">
        <v>170</v>
      </c>
      <c r="N924" s="2">
        <v>516.36363636363603</v>
      </c>
      <c r="O924" s="2">
        <v>236562</v>
      </c>
      <c r="P924" s="27" t="s">
        <v>170</v>
      </c>
      <c r="Q924" s="14">
        <v>226.666666666666</v>
      </c>
      <c r="R924" s="2">
        <v>245192</v>
      </c>
      <c r="S924" s="27" t="s">
        <v>170</v>
      </c>
      <c r="T924" s="14">
        <v>175.75756799999999</v>
      </c>
      <c r="U924" s="27">
        <v>6.0913661656152376E-2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1878</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1699</v>
      </c>
      <c r="C927" s="211"/>
      <c r="D927" s="211" t="s">
        <v>1700</v>
      </c>
      <c r="E927" s="211" t="s">
        <v>1699</v>
      </c>
      <c r="F927" s="211"/>
      <c r="G927" s="211" t="s">
        <v>1700</v>
      </c>
      <c r="H927" s="211" t="s">
        <v>1699</v>
      </c>
      <c r="I927" s="211"/>
      <c r="J927" s="211" t="s">
        <v>1700</v>
      </c>
      <c r="K927" t="s">
        <v>170</v>
      </c>
      <c r="L927" s="211" t="s">
        <v>1699</v>
      </c>
      <c r="M927" s="211"/>
      <c r="N927" s="211" t="s">
        <v>1700</v>
      </c>
      <c r="O927" s="211" t="s">
        <v>1699</v>
      </c>
      <c r="P927" s="211"/>
      <c r="Q927" s="211" t="s">
        <v>1700</v>
      </c>
      <c r="R927" s="211" t="s">
        <v>1699</v>
      </c>
      <c r="S927" s="211"/>
      <c r="T927" s="211" t="s">
        <v>1700</v>
      </c>
      <c r="U927" t="s">
        <v>170</v>
      </c>
      <c r="V927" s="211" t="s">
        <v>1699</v>
      </c>
      <c r="W927" s="211"/>
      <c r="X927" s="211" t="s">
        <v>1700</v>
      </c>
      <c r="Y927" s="211" t="s">
        <v>1699</v>
      </c>
      <c r="Z927" s="211"/>
      <c r="AA927" s="211" t="s">
        <v>1700</v>
      </c>
      <c r="AB927" s="211" t="s">
        <v>1699</v>
      </c>
      <c r="AC927" s="211"/>
      <c r="AD927" s="211" t="s">
        <v>1700</v>
      </c>
      <c r="AE927" t="s">
        <v>170</v>
      </c>
    </row>
    <row r="928" spans="1:31" x14ac:dyDescent="0.3">
      <c r="A928" t="s">
        <v>172</v>
      </c>
      <c r="B928" s="2">
        <v>23605</v>
      </c>
      <c r="C928" s="27" t="s">
        <v>170</v>
      </c>
      <c r="D928" s="2">
        <v>269.69696969696901</v>
      </c>
      <c r="E928" s="2">
        <v>24344</v>
      </c>
      <c r="F928" s="27" t="s">
        <v>170</v>
      </c>
      <c r="G928" s="14">
        <v>307.87878787878702</v>
      </c>
      <c r="H928" s="2">
        <v>27007</v>
      </c>
      <c r="I928" s="27" t="s">
        <v>170</v>
      </c>
      <c r="J928" s="14">
        <v>452.121216</v>
      </c>
      <c r="K928" s="27">
        <v>0.14412200804914213</v>
      </c>
      <c r="L928" s="2">
        <v>212905</v>
      </c>
      <c r="M928" s="27" t="s">
        <v>170</v>
      </c>
      <c r="N928" s="2">
        <v>784.84848484848499</v>
      </c>
      <c r="O928" s="2">
        <v>219073</v>
      </c>
      <c r="P928" s="27" t="s">
        <v>170</v>
      </c>
      <c r="Q928" s="14">
        <v>672.72727272727195</v>
      </c>
      <c r="R928" s="2">
        <v>231092</v>
      </c>
      <c r="S928" s="27" t="s">
        <v>170</v>
      </c>
      <c r="T928" s="14">
        <v>622.42425500000002</v>
      </c>
      <c r="U928" s="27">
        <v>8.5423076019821048E-2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16452</v>
      </c>
      <c r="C929" s="27">
        <v>0.69697098072442276</v>
      </c>
      <c r="D929" s="2">
        <v>310.90909090909003</v>
      </c>
      <c r="E929" s="2">
        <v>15414</v>
      </c>
      <c r="F929" s="27">
        <v>0.63317449884981925</v>
      </c>
      <c r="G929" s="14">
        <v>407.27272727272702</v>
      </c>
      <c r="H929" s="2">
        <v>16684</v>
      </c>
      <c r="I929" s="27">
        <v>0.61776576443144371</v>
      </c>
      <c r="J929" s="14">
        <v>396.96969999999999</v>
      </c>
      <c r="K929" s="27">
        <v>1.4101628981278872E-2</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7153</v>
      </c>
      <c r="C930" s="27">
        <v>0.30302901927557718</v>
      </c>
      <c r="D930" s="2">
        <v>312.72727272727201</v>
      </c>
      <c r="E930" s="2">
        <v>8930</v>
      </c>
      <c r="F930" s="27">
        <v>0.36682550115018075</v>
      </c>
      <c r="G930" s="14">
        <v>304.24242424242402</v>
      </c>
      <c r="H930" s="2">
        <v>10323</v>
      </c>
      <c r="I930" s="27">
        <v>0.38223423556855629</v>
      </c>
      <c r="J930" s="14">
        <v>397.57574499999998</v>
      </c>
      <c r="K930" s="27">
        <v>0.44317069760939465</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1879</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1699</v>
      </c>
      <c r="C933" s="211"/>
      <c r="D933" s="211" t="s">
        <v>1700</v>
      </c>
      <c r="E933" s="211" t="s">
        <v>1699</v>
      </c>
      <c r="F933" s="211"/>
      <c r="G933" s="211" t="s">
        <v>1700</v>
      </c>
      <c r="H933" s="211" t="s">
        <v>1699</v>
      </c>
      <c r="I933" s="211"/>
      <c r="J933" s="211" t="s">
        <v>1700</v>
      </c>
      <c r="K933" t="s">
        <v>170</v>
      </c>
      <c r="L933" s="211" t="s">
        <v>1699</v>
      </c>
      <c r="M933" s="211"/>
      <c r="N933" s="211" t="s">
        <v>1700</v>
      </c>
      <c r="O933" s="211" t="s">
        <v>1699</v>
      </c>
      <c r="P933" s="211"/>
      <c r="Q933" s="211" t="s">
        <v>1700</v>
      </c>
      <c r="R933" s="211" t="s">
        <v>1699</v>
      </c>
      <c r="S933" s="211"/>
      <c r="T933" s="211" t="s">
        <v>1700</v>
      </c>
      <c r="U933" t="s">
        <v>170</v>
      </c>
      <c r="V933" s="211" t="s">
        <v>1699</v>
      </c>
      <c r="W933" s="211"/>
      <c r="X933" s="211" t="s">
        <v>1700</v>
      </c>
      <c r="Y933" s="211" t="s">
        <v>1699</v>
      </c>
      <c r="Z933" s="211"/>
      <c r="AA933" s="211" t="s">
        <v>1700</v>
      </c>
      <c r="AB933" s="211" t="s">
        <v>1699</v>
      </c>
      <c r="AC933" s="211"/>
      <c r="AD933" s="211" t="s">
        <v>1700</v>
      </c>
      <c r="AE933" t="s">
        <v>170</v>
      </c>
    </row>
    <row r="934" spans="1:31" x14ac:dyDescent="0.3">
      <c r="A934" t="s">
        <v>172</v>
      </c>
      <c r="B934" s="2">
        <v>14066</v>
      </c>
      <c r="C934" s="27" t="s">
        <v>170</v>
      </c>
      <c r="D934" s="2">
        <v>341.81818181818102</v>
      </c>
      <c r="E934" s="2">
        <v>15638</v>
      </c>
      <c r="F934" s="27" t="s">
        <v>170</v>
      </c>
      <c r="G934" s="14">
        <v>347.27272727272702</v>
      </c>
      <c r="H934" s="2">
        <v>14924</v>
      </c>
      <c r="I934" s="27" t="s">
        <v>170</v>
      </c>
      <c r="J934" s="14">
        <v>433.93939999999998</v>
      </c>
      <c r="K934" s="27">
        <v>6.0998151571164512E-2</v>
      </c>
      <c r="L934" s="2">
        <v>139023</v>
      </c>
      <c r="M934" s="27" t="s">
        <v>170</v>
      </c>
      <c r="N934" s="2">
        <v>922.42424242424204</v>
      </c>
      <c r="O934" s="2">
        <v>138748</v>
      </c>
      <c r="P934" s="27" t="s">
        <v>170</v>
      </c>
      <c r="Q934" s="14">
        <v>793.93939393939399</v>
      </c>
      <c r="R934" s="2">
        <v>134049</v>
      </c>
      <c r="S934" s="27" t="s">
        <v>170</v>
      </c>
      <c r="T934" s="14">
        <v>866.66669999999999</v>
      </c>
      <c r="U934" s="27">
        <v>-3.5778252519367296E-2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9741</v>
      </c>
      <c r="C935" s="27">
        <v>0.69252097255794109</v>
      </c>
      <c r="D935" s="2">
        <v>310.90909090909003</v>
      </c>
      <c r="E935" s="2">
        <v>10230</v>
      </c>
      <c r="F935" s="27">
        <v>0.65417572579613759</v>
      </c>
      <c r="G935" s="14">
        <v>326.06060606060601</v>
      </c>
      <c r="H935" s="2">
        <v>9010</v>
      </c>
      <c r="I935" s="27">
        <v>0.60372554274993295</v>
      </c>
      <c r="J935" s="14">
        <v>352.72726399999999</v>
      </c>
      <c r="K935" s="27">
        <v>-7.5043630017452012E-2</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4325</v>
      </c>
      <c r="C936" s="27">
        <v>0.30747902744205885</v>
      </c>
      <c r="D936" s="2">
        <v>280</v>
      </c>
      <c r="E936" s="2">
        <v>5408</v>
      </c>
      <c r="F936" s="27">
        <v>0.34582427420386241</v>
      </c>
      <c r="G936" s="14">
        <v>317.575757575757</v>
      </c>
      <c r="H936" s="2">
        <v>5914</v>
      </c>
      <c r="I936" s="27">
        <v>0.39627445725006699</v>
      </c>
      <c r="J936" s="14">
        <v>323.03030000000001</v>
      </c>
      <c r="K936" s="27">
        <v>0.36739884393063582</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1880</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1699</v>
      </c>
      <c r="C939" s="211"/>
      <c r="D939" s="211" t="s">
        <v>1700</v>
      </c>
      <c r="E939" s="211" t="s">
        <v>1699</v>
      </c>
      <c r="F939" s="211"/>
      <c r="G939" s="211" t="s">
        <v>1700</v>
      </c>
      <c r="H939" s="211" t="s">
        <v>1699</v>
      </c>
      <c r="I939" s="211"/>
      <c r="J939" s="211" t="s">
        <v>1700</v>
      </c>
      <c r="K939" t="s">
        <v>170</v>
      </c>
      <c r="L939" s="211" t="s">
        <v>1699</v>
      </c>
      <c r="M939" s="211"/>
      <c r="N939" s="211" t="s">
        <v>1700</v>
      </c>
      <c r="O939" s="211" t="s">
        <v>1699</v>
      </c>
      <c r="P939" s="211"/>
      <c r="Q939" s="211" t="s">
        <v>1700</v>
      </c>
      <c r="R939" s="211" t="s">
        <v>1699</v>
      </c>
      <c r="S939" s="211"/>
      <c r="T939" s="211" t="s">
        <v>1700</v>
      </c>
      <c r="U939" t="s">
        <v>170</v>
      </c>
      <c r="V939" s="211" t="s">
        <v>1699</v>
      </c>
      <c r="W939" s="211"/>
      <c r="X939" s="211" t="s">
        <v>1700</v>
      </c>
      <c r="Y939" s="211" t="s">
        <v>1699</v>
      </c>
      <c r="Z939" s="211"/>
      <c r="AA939" s="211" t="s">
        <v>1700</v>
      </c>
      <c r="AB939" s="211" t="s">
        <v>1699</v>
      </c>
      <c r="AC939" s="211"/>
      <c r="AD939" s="211" t="s">
        <v>1700</v>
      </c>
      <c r="AE939" t="s">
        <v>170</v>
      </c>
    </row>
    <row r="940" spans="1:31" x14ac:dyDescent="0.3">
      <c r="A940" t="s">
        <v>172</v>
      </c>
      <c r="B940" s="2">
        <v>1809</v>
      </c>
      <c r="C940" s="27" t="s">
        <v>170</v>
      </c>
      <c r="D940" s="2">
        <v>166.06060606060601</v>
      </c>
      <c r="E940" s="2">
        <v>1581</v>
      </c>
      <c r="F940" s="27" t="s">
        <v>170</v>
      </c>
      <c r="G940" s="14">
        <v>149.69696969696901</v>
      </c>
      <c r="H940" s="2">
        <v>1473</v>
      </c>
      <c r="I940" s="27" t="s">
        <v>170</v>
      </c>
      <c r="J940" s="14">
        <v>190.30302399999999</v>
      </c>
      <c r="K940" s="27">
        <v>-0.18573797678275289</v>
      </c>
      <c r="L940" s="2">
        <v>16953</v>
      </c>
      <c r="M940" s="27" t="s">
        <v>170</v>
      </c>
      <c r="N940" s="2">
        <v>346.666666666666</v>
      </c>
      <c r="O940" s="2">
        <v>16561</v>
      </c>
      <c r="P940" s="27" t="s">
        <v>170</v>
      </c>
      <c r="Q940" s="14">
        <v>333.33333333333297</v>
      </c>
      <c r="R940" s="2">
        <v>17184</v>
      </c>
      <c r="S940" s="27" t="s">
        <v>170</v>
      </c>
      <c r="T940" s="14">
        <v>381.21212800000001</v>
      </c>
      <c r="U940" s="27">
        <v>1.3625906919129358E-2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1128</v>
      </c>
      <c r="C941" s="27">
        <v>0.62354892205638479</v>
      </c>
      <c r="D941" s="2">
        <v>112.121212121212</v>
      </c>
      <c r="E941" s="2">
        <v>801</v>
      </c>
      <c r="F941" s="27">
        <v>0.50664136622390887</v>
      </c>
      <c r="G941" s="14">
        <v>111.515151515151</v>
      </c>
      <c r="H941" s="2">
        <v>954</v>
      </c>
      <c r="I941" s="27">
        <v>0.64765784114052949</v>
      </c>
      <c r="J941" s="14">
        <v>156.363632</v>
      </c>
      <c r="K941" s="27">
        <v>-0.15425531914893617</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681</v>
      </c>
      <c r="C942" s="27">
        <v>0.37645107794361526</v>
      </c>
      <c r="D942" s="2">
        <v>147.272727272727</v>
      </c>
      <c r="E942" s="2">
        <v>780</v>
      </c>
      <c r="F942" s="27">
        <v>0.49335863377609107</v>
      </c>
      <c r="G942" s="14">
        <v>125.454545454545</v>
      </c>
      <c r="H942" s="2">
        <v>519</v>
      </c>
      <c r="I942" s="27">
        <v>0.35234215885947046</v>
      </c>
      <c r="J942" s="14">
        <v>109.696968</v>
      </c>
      <c r="K942" s="27">
        <v>-0.23788546255506607</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1881</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1699</v>
      </c>
      <c r="C945" s="211"/>
      <c r="D945" s="211" t="s">
        <v>1700</v>
      </c>
      <c r="E945" s="211" t="s">
        <v>1699</v>
      </c>
      <c r="F945" s="211"/>
      <c r="G945" s="211" t="s">
        <v>1700</v>
      </c>
      <c r="H945" s="211" t="s">
        <v>1699</v>
      </c>
      <c r="I945" s="211"/>
      <c r="J945" s="211" t="s">
        <v>1700</v>
      </c>
      <c r="K945" t="s">
        <v>170</v>
      </c>
      <c r="L945" s="211" t="s">
        <v>1699</v>
      </c>
      <c r="M945" s="211"/>
      <c r="N945" s="211" t="s">
        <v>1700</v>
      </c>
      <c r="O945" s="211" t="s">
        <v>1699</v>
      </c>
      <c r="P945" s="211"/>
      <c r="Q945" s="211" t="s">
        <v>1700</v>
      </c>
      <c r="R945" s="211" t="s">
        <v>1699</v>
      </c>
      <c r="S945" s="211"/>
      <c r="T945" s="211" t="s">
        <v>1700</v>
      </c>
      <c r="U945" t="s">
        <v>170</v>
      </c>
      <c r="V945" s="211" t="s">
        <v>1699</v>
      </c>
      <c r="W945" s="211"/>
      <c r="X945" s="211" t="s">
        <v>1700</v>
      </c>
      <c r="Y945" s="211" t="s">
        <v>1699</v>
      </c>
      <c r="Z945" s="211"/>
      <c r="AA945" s="211" t="s">
        <v>1700</v>
      </c>
      <c r="AB945" s="211" t="s">
        <v>1699</v>
      </c>
      <c r="AC945" s="211"/>
      <c r="AD945" s="211" t="s">
        <v>1700</v>
      </c>
      <c r="AE945" t="s">
        <v>170</v>
      </c>
    </row>
    <row r="946" spans="1:31" x14ac:dyDescent="0.3">
      <c r="A946" t="s">
        <v>172</v>
      </c>
      <c r="B946" s="2">
        <v>108</v>
      </c>
      <c r="C946" s="27" t="s">
        <v>170</v>
      </c>
      <c r="D946" s="2">
        <v>36.363636363636303</v>
      </c>
      <c r="E946" s="2">
        <v>78</v>
      </c>
      <c r="F946" s="27" t="s">
        <v>170</v>
      </c>
      <c r="G946" s="14">
        <v>25.4545454545454</v>
      </c>
      <c r="H946" s="2">
        <v>103</v>
      </c>
      <c r="I946" s="27" t="s">
        <v>170</v>
      </c>
      <c r="J946" s="14">
        <v>39.393940000000001</v>
      </c>
      <c r="K946" s="27">
        <v>-4.6296296296296294E-2</v>
      </c>
      <c r="L946" s="2">
        <v>2265</v>
      </c>
      <c r="M946" s="27" t="s">
        <v>170</v>
      </c>
      <c r="N946" s="2">
        <v>163.030303030303</v>
      </c>
      <c r="O946" s="2">
        <v>1688</v>
      </c>
      <c r="P946" s="27" t="s">
        <v>170</v>
      </c>
      <c r="Q946" s="14">
        <v>144.84848484848399</v>
      </c>
      <c r="R946" s="2">
        <v>1367</v>
      </c>
      <c r="S946" s="27" t="s">
        <v>170</v>
      </c>
      <c r="T946" s="14">
        <v>151.515152</v>
      </c>
      <c r="U946" s="27">
        <v>-0.39646799116997794</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38</v>
      </c>
      <c r="C947" s="27">
        <v>0.35185185185185186</v>
      </c>
      <c r="D947" s="2">
        <v>21.818181818181799</v>
      </c>
      <c r="E947" s="2">
        <v>30</v>
      </c>
      <c r="F947" s="27">
        <v>0.38461538461538464</v>
      </c>
      <c r="G947" s="14">
        <v>20</v>
      </c>
      <c r="H947" s="2">
        <v>67</v>
      </c>
      <c r="I947" s="27">
        <v>0.65048543689320393</v>
      </c>
      <c r="J947" s="14">
        <v>32.727271999999999</v>
      </c>
      <c r="K947" s="27">
        <v>0.76315789473684215</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70</v>
      </c>
      <c r="C948" s="27">
        <v>0.64814814814814814</v>
      </c>
      <c r="D948" s="2">
        <v>29.090909090909101</v>
      </c>
      <c r="E948" s="2">
        <v>48</v>
      </c>
      <c r="F948" s="27">
        <v>0.61538461538461542</v>
      </c>
      <c r="G948" s="14">
        <v>16.969696969696901</v>
      </c>
      <c r="H948" s="2">
        <v>36</v>
      </c>
      <c r="I948" s="27">
        <v>0.34951456310679613</v>
      </c>
      <c r="J948" s="14">
        <v>20.606059999999999</v>
      </c>
      <c r="K948" s="27">
        <v>-0.48571428571428571</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1882</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1699</v>
      </c>
      <c r="C951" s="211"/>
      <c r="D951" s="211" t="s">
        <v>1700</v>
      </c>
      <c r="E951" s="211" t="s">
        <v>1699</v>
      </c>
      <c r="F951" s="211"/>
      <c r="G951" s="211" t="s">
        <v>1700</v>
      </c>
      <c r="H951" s="211" t="s">
        <v>1699</v>
      </c>
      <c r="I951" s="211"/>
      <c r="J951" s="211" t="s">
        <v>1700</v>
      </c>
      <c r="K951" t="s">
        <v>170</v>
      </c>
      <c r="L951" s="211" t="s">
        <v>1699</v>
      </c>
      <c r="M951" s="211"/>
      <c r="N951" s="211" t="s">
        <v>1700</v>
      </c>
      <c r="O951" s="211" t="s">
        <v>1699</v>
      </c>
      <c r="P951" s="211"/>
      <c r="Q951" s="211" t="s">
        <v>1700</v>
      </c>
      <c r="R951" s="211" t="s">
        <v>1699</v>
      </c>
      <c r="S951" s="211"/>
      <c r="T951" s="211" t="s">
        <v>1700</v>
      </c>
      <c r="U951" t="s">
        <v>170</v>
      </c>
      <c r="V951" s="211" t="s">
        <v>1699</v>
      </c>
      <c r="W951" s="211"/>
      <c r="X951" s="211" t="s">
        <v>1700</v>
      </c>
      <c r="Y951" s="211" t="s">
        <v>1699</v>
      </c>
      <c r="Z951" s="211"/>
      <c r="AA951" s="211" t="s">
        <v>1700</v>
      </c>
      <c r="AB951" s="211" t="s">
        <v>1699</v>
      </c>
      <c r="AC951" s="211"/>
      <c r="AD951" s="211" t="s">
        <v>1700</v>
      </c>
      <c r="AE951" t="s">
        <v>170</v>
      </c>
    </row>
    <row r="952" spans="1:31" x14ac:dyDescent="0.3">
      <c r="A952" t="s">
        <v>172</v>
      </c>
      <c r="B952" s="2">
        <v>3194</v>
      </c>
      <c r="C952" s="27" t="s">
        <v>170</v>
      </c>
      <c r="D952" s="2">
        <v>164.24242424242399</v>
      </c>
      <c r="E952" s="2">
        <v>3341</v>
      </c>
      <c r="F952" s="27" t="s">
        <v>170</v>
      </c>
      <c r="G952" s="14">
        <v>198.18181818181799</v>
      </c>
      <c r="H952" s="2">
        <v>4355</v>
      </c>
      <c r="I952" s="27" t="s">
        <v>170</v>
      </c>
      <c r="J952" s="14">
        <v>330.90910000000002</v>
      </c>
      <c r="K952" s="27">
        <v>0.36349405134627427</v>
      </c>
      <c r="L952" s="2">
        <v>26416</v>
      </c>
      <c r="M952" s="27" t="s">
        <v>170</v>
      </c>
      <c r="N952" s="2">
        <v>358.18181818181802</v>
      </c>
      <c r="O952" s="2">
        <v>27108</v>
      </c>
      <c r="P952" s="27" t="s">
        <v>170</v>
      </c>
      <c r="Q952" s="14">
        <v>460.60606060606</v>
      </c>
      <c r="R952" s="2">
        <v>31711</v>
      </c>
      <c r="S952" s="27" t="s">
        <v>170</v>
      </c>
      <c r="T952" s="14">
        <v>524.84849999999994</v>
      </c>
      <c r="U952" s="27">
        <v>0.20044669897032102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2736</v>
      </c>
      <c r="C953" s="27">
        <v>0.85660613650594863</v>
      </c>
      <c r="D953" s="2">
        <v>149.69696969696901</v>
      </c>
      <c r="E953" s="2">
        <v>2505</v>
      </c>
      <c r="F953" s="27">
        <v>0.74977551631248129</v>
      </c>
      <c r="G953" s="14">
        <v>184.84848484848399</v>
      </c>
      <c r="H953" s="2">
        <v>3448</v>
      </c>
      <c r="I953" s="27">
        <v>0.79173363949483355</v>
      </c>
      <c r="J953" s="14">
        <v>303.03030000000001</v>
      </c>
      <c r="K953" s="27">
        <v>0.26023391812865498</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458</v>
      </c>
      <c r="C954" s="27">
        <v>0.14339386349405134</v>
      </c>
      <c r="D954" s="2">
        <v>107.87878787878699</v>
      </c>
      <c r="E954" s="2">
        <v>836</v>
      </c>
      <c r="F954" s="27">
        <v>0.25022448368751871</v>
      </c>
      <c r="G954" s="14">
        <v>120</v>
      </c>
      <c r="H954" s="2">
        <v>907</v>
      </c>
      <c r="I954" s="27">
        <v>0.20826636050516648</v>
      </c>
      <c r="J954" s="14">
        <v>159.393936</v>
      </c>
      <c r="K954" s="27">
        <v>0.98034934497816595</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1883</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1699</v>
      </c>
      <c r="C957" s="211"/>
      <c r="D957" s="211" t="s">
        <v>1700</v>
      </c>
      <c r="E957" s="211" t="s">
        <v>1699</v>
      </c>
      <c r="F957" s="211"/>
      <c r="G957" s="211" t="s">
        <v>1700</v>
      </c>
      <c r="H957" s="211" t="s">
        <v>1699</v>
      </c>
      <c r="I957" s="211"/>
      <c r="J957" s="211" t="s">
        <v>1700</v>
      </c>
      <c r="K957" t="s">
        <v>170</v>
      </c>
      <c r="L957" s="211" t="s">
        <v>1699</v>
      </c>
      <c r="M957" s="211"/>
      <c r="N957" s="211" t="s">
        <v>1700</v>
      </c>
      <c r="O957" s="211" t="s">
        <v>1699</v>
      </c>
      <c r="P957" s="211"/>
      <c r="Q957" s="211" t="s">
        <v>1700</v>
      </c>
      <c r="R957" s="211" t="s">
        <v>1699</v>
      </c>
      <c r="S957" s="211"/>
      <c r="T957" s="211" t="s">
        <v>1700</v>
      </c>
      <c r="U957" t="s">
        <v>170</v>
      </c>
      <c r="V957" s="211" t="s">
        <v>1699</v>
      </c>
      <c r="W957" s="211"/>
      <c r="X957" s="211" t="s">
        <v>1700</v>
      </c>
      <c r="Y957" s="211" t="s">
        <v>1699</v>
      </c>
      <c r="Z957" s="211"/>
      <c r="AA957" s="211" t="s">
        <v>1700</v>
      </c>
      <c r="AB957" s="211" t="s">
        <v>1699</v>
      </c>
      <c r="AC957" s="211"/>
      <c r="AD957" s="211" t="s">
        <v>1700</v>
      </c>
      <c r="AE957" t="s">
        <v>170</v>
      </c>
    </row>
    <row r="958" spans="1:31" x14ac:dyDescent="0.3">
      <c r="A958" t="s">
        <v>172</v>
      </c>
      <c r="B958" s="2">
        <v>194</v>
      </c>
      <c r="C958" s="27" t="s">
        <v>170</v>
      </c>
      <c r="D958" s="2">
        <v>69.090909090909093</v>
      </c>
      <c r="E958" s="2">
        <v>123</v>
      </c>
      <c r="F958" s="27" t="s">
        <v>170</v>
      </c>
      <c r="G958" s="14">
        <v>52.121212121212103</v>
      </c>
      <c r="H958" s="2">
        <v>189</v>
      </c>
      <c r="I958" s="27" t="s">
        <v>170</v>
      </c>
      <c r="J958" s="14">
        <v>54.5454559</v>
      </c>
      <c r="K958" s="27">
        <v>-2.5773195876288658E-2</v>
      </c>
      <c r="L958" s="2">
        <v>936</v>
      </c>
      <c r="M958" s="27" t="s">
        <v>170</v>
      </c>
      <c r="N958" s="2">
        <v>95.151515151515099</v>
      </c>
      <c r="O958" s="2">
        <v>907</v>
      </c>
      <c r="P958" s="27" t="s">
        <v>170</v>
      </c>
      <c r="Q958" s="14">
        <v>96.969696969696898</v>
      </c>
      <c r="R958" s="2">
        <v>996</v>
      </c>
      <c r="S958" s="27" t="s">
        <v>170</v>
      </c>
      <c r="T958" s="14">
        <v>90.909090000000006</v>
      </c>
      <c r="U958" s="27">
        <v>6.4102564102564097E-2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101</v>
      </c>
      <c r="C959" s="27">
        <v>0.52061855670103097</v>
      </c>
      <c r="D959" s="2">
        <v>45.454545454545404</v>
      </c>
      <c r="E959" s="2">
        <v>86</v>
      </c>
      <c r="F959" s="27">
        <v>0.69918699186991873</v>
      </c>
      <c r="G959" s="14">
        <v>46.6666666666666</v>
      </c>
      <c r="H959" s="2">
        <v>73</v>
      </c>
      <c r="I959" s="27">
        <v>0.38624338624338622</v>
      </c>
      <c r="J959" s="14">
        <v>39.393940000000001</v>
      </c>
      <c r="K959" s="27">
        <v>-0.27722772277227725</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93</v>
      </c>
      <c r="C960" s="27">
        <v>0.47938144329896909</v>
      </c>
      <c r="D960" s="2">
        <v>58.787878787878803</v>
      </c>
      <c r="E960" s="2">
        <v>37</v>
      </c>
      <c r="F960" s="27">
        <v>0.30081300813008133</v>
      </c>
      <c r="G960" s="14">
        <v>20</v>
      </c>
      <c r="H960" s="2">
        <v>116</v>
      </c>
      <c r="I960" s="27">
        <v>0.61375661375661372</v>
      </c>
      <c r="J960" s="14">
        <v>40.606059999999999</v>
      </c>
      <c r="K960" s="27">
        <v>0.24731182795698925</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1884</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1699</v>
      </c>
      <c r="C963" s="211"/>
      <c r="D963" s="211" t="s">
        <v>1700</v>
      </c>
      <c r="E963" s="211" t="s">
        <v>1699</v>
      </c>
      <c r="F963" s="211"/>
      <c r="G963" s="211" t="s">
        <v>1700</v>
      </c>
      <c r="H963" s="211" t="s">
        <v>1699</v>
      </c>
      <c r="I963" s="211"/>
      <c r="J963" s="211" t="s">
        <v>1700</v>
      </c>
      <c r="K963" t="s">
        <v>170</v>
      </c>
      <c r="L963" s="211" t="s">
        <v>1699</v>
      </c>
      <c r="M963" s="211"/>
      <c r="N963" s="211" t="s">
        <v>1700</v>
      </c>
      <c r="O963" s="211" t="s">
        <v>1699</v>
      </c>
      <c r="P963" s="211"/>
      <c r="Q963" s="211" t="s">
        <v>1700</v>
      </c>
      <c r="R963" s="211" t="s">
        <v>1699</v>
      </c>
      <c r="S963" s="211"/>
      <c r="T963" s="211" t="s">
        <v>1700</v>
      </c>
      <c r="U963" t="s">
        <v>170</v>
      </c>
      <c r="V963" s="211" t="s">
        <v>1699</v>
      </c>
      <c r="W963" s="211"/>
      <c r="X963" s="211" t="s">
        <v>1700</v>
      </c>
      <c r="Y963" s="211" t="s">
        <v>1699</v>
      </c>
      <c r="Z963" s="211"/>
      <c r="AA963" s="211" t="s">
        <v>1700</v>
      </c>
      <c r="AB963" s="211" t="s">
        <v>1699</v>
      </c>
      <c r="AC963" s="211"/>
      <c r="AD963" s="211" t="s">
        <v>1700</v>
      </c>
      <c r="AE963" t="s">
        <v>170</v>
      </c>
    </row>
    <row r="964" spans="1:31" x14ac:dyDescent="0.3">
      <c r="A964" t="s">
        <v>172</v>
      </c>
      <c r="B964" s="2">
        <v>3324</v>
      </c>
      <c r="C964" s="27" t="s">
        <v>170</v>
      </c>
      <c r="D964" s="2">
        <v>214.54545454545399</v>
      </c>
      <c r="E964" s="2">
        <v>2011</v>
      </c>
      <c r="F964" s="27" t="s">
        <v>170</v>
      </c>
      <c r="G964" s="14">
        <v>183.030303030303</v>
      </c>
      <c r="H964" s="2">
        <v>2629</v>
      </c>
      <c r="I964" s="27" t="s">
        <v>170</v>
      </c>
      <c r="J964" s="14">
        <v>222.42424</v>
      </c>
      <c r="K964" s="27">
        <v>-0.20908543922984357</v>
      </c>
      <c r="L964" s="2">
        <v>20709</v>
      </c>
      <c r="M964" s="27" t="s">
        <v>170</v>
      </c>
      <c r="N964" s="2">
        <v>580</v>
      </c>
      <c r="O964" s="2">
        <v>21233</v>
      </c>
      <c r="P964" s="27" t="s">
        <v>170</v>
      </c>
      <c r="Q964" s="14">
        <v>487.87878787878799</v>
      </c>
      <c r="R964" s="2">
        <v>19785</v>
      </c>
      <c r="S964" s="27" t="s">
        <v>170</v>
      </c>
      <c r="T964" s="14">
        <v>611.51513699999998</v>
      </c>
      <c r="U964" s="27">
        <v>-4.4618281906417499E-2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2125</v>
      </c>
      <c r="C965" s="27">
        <v>0.6392900120336944</v>
      </c>
      <c r="D965" s="2">
        <v>174.54545454545399</v>
      </c>
      <c r="E965" s="2">
        <v>819</v>
      </c>
      <c r="F965" s="27">
        <v>0.40726006961710592</v>
      </c>
      <c r="G965" s="14">
        <v>110.90909090909</v>
      </c>
      <c r="H965" s="2">
        <v>1375</v>
      </c>
      <c r="I965" s="27">
        <v>0.52301255230125521</v>
      </c>
      <c r="J965" s="14">
        <v>183.03030000000001</v>
      </c>
      <c r="K965" s="27">
        <v>-0.35294117647058826</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1199</v>
      </c>
      <c r="C966" s="27">
        <v>0.36070998796630566</v>
      </c>
      <c r="D966" s="2">
        <v>144.84848484848399</v>
      </c>
      <c r="E966" s="2">
        <v>1192</v>
      </c>
      <c r="F966" s="27">
        <v>0.59273993038289408</v>
      </c>
      <c r="G966" s="14">
        <v>147.87878787878699</v>
      </c>
      <c r="H966" s="2">
        <v>1254</v>
      </c>
      <c r="I966" s="27">
        <v>0.47698744769874479</v>
      </c>
      <c r="J966" s="14">
        <v>146.66667200000001</v>
      </c>
      <c r="K966" s="27">
        <v>4.5871559633027525E-2</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1885</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1699</v>
      </c>
      <c r="C969" s="211"/>
      <c r="D969" s="211" t="s">
        <v>1700</v>
      </c>
      <c r="E969" s="211" t="s">
        <v>1699</v>
      </c>
      <c r="F969" s="211"/>
      <c r="G969" s="211" t="s">
        <v>1700</v>
      </c>
      <c r="H969" s="211" t="s">
        <v>1699</v>
      </c>
      <c r="I969" s="211"/>
      <c r="J969" s="211" t="s">
        <v>1700</v>
      </c>
      <c r="K969" t="s">
        <v>170</v>
      </c>
      <c r="L969" s="211" t="s">
        <v>1699</v>
      </c>
      <c r="M969" s="211"/>
      <c r="N969" s="211" t="s">
        <v>1700</v>
      </c>
      <c r="O969" s="211" t="s">
        <v>1699</v>
      </c>
      <c r="P969" s="211"/>
      <c r="Q969" s="211" t="s">
        <v>1700</v>
      </c>
      <c r="R969" s="211" t="s">
        <v>1699</v>
      </c>
      <c r="S969" s="211"/>
      <c r="T969" s="211" t="s">
        <v>1700</v>
      </c>
      <c r="U969" t="s">
        <v>170</v>
      </c>
      <c r="V969" s="211" t="s">
        <v>1699</v>
      </c>
      <c r="W969" s="211"/>
      <c r="X969" s="211" t="s">
        <v>1700</v>
      </c>
      <c r="Y969" s="211" t="s">
        <v>1699</v>
      </c>
      <c r="Z969" s="211"/>
      <c r="AA969" s="211" t="s">
        <v>1700</v>
      </c>
      <c r="AB969" s="211" t="s">
        <v>1699</v>
      </c>
      <c r="AC969" s="211"/>
      <c r="AD969" s="211" t="s">
        <v>1700</v>
      </c>
      <c r="AE969" t="s">
        <v>170</v>
      </c>
    </row>
    <row r="970" spans="1:31" x14ac:dyDescent="0.3">
      <c r="A970" t="s">
        <v>172</v>
      </c>
      <c r="B970" s="2">
        <v>910</v>
      </c>
      <c r="C970" s="27" t="s">
        <v>170</v>
      </c>
      <c r="D970" s="2">
        <v>137.575757575757</v>
      </c>
      <c r="E970" s="2">
        <v>1572</v>
      </c>
      <c r="F970" s="27" t="s">
        <v>170</v>
      </c>
      <c r="G970" s="14">
        <v>164.24242424242399</v>
      </c>
      <c r="H970" s="2">
        <v>3334</v>
      </c>
      <c r="I970" s="27" t="s">
        <v>170</v>
      </c>
      <c r="J970" s="14">
        <v>323.03030000000001</v>
      </c>
      <c r="K970" s="27">
        <v>2.6637362637362636</v>
      </c>
      <c r="L970" s="2">
        <v>6603</v>
      </c>
      <c r="M970" s="27" t="s">
        <v>170</v>
      </c>
      <c r="N970" s="2">
        <v>343.030303030303</v>
      </c>
      <c r="O970" s="2">
        <v>12828</v>
      </c>
      <c r="P970" s="27" t="s">
        <v>170</v>
      </c>
      <c r="Q970" s="14">
        <v>540.60606060606005</v>
      </c>
      <c r="R970" s="2">
        <v>26000</v>
      </c>
      <c r="S970" s="27" t="s">
        <v>170</v>
      </c>
      <c r="T970" s="14">
        <v>920.60609999999997</v>
      </c>
      <c r="U970" s="27">
        <v>2.937604119339694</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583</v>
      </c>
      <c r="C971" s="27">
        <v>0.64065934065934071</v>
      </c>
      <c r="D971" s="2">
        <v>104.84848484848401</v>
      </c>
      <c r="E971" s="2">
        <v>943</v>
      </c>
      <c r="F971" s="27">
        <v>0.59987277353689572</v>
      </c>
      <c r="G971" s="14">
        <v>135.15151515151501</v>
      </c>
      <c r="H971" s="2">
        <v>1757</v>
      </c>
      <c r="I971" s="27">
        <v>0.52699460107978402</v>
      </c>
      <c r="J971" s="14">
        <v>250.909088</v>
      </c>
      <c r="K971" s="27">
        <v>2.0137221269296739</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327</v>
      </c>
      <c r="C972" s="27">
        <v>0.35934065934065934</v>
      </c>
      <c r="D972" s="2">
        <v>91.515151515151501</v>
      </c>
      <c r="E972" s="2">
        <v>629</v>
      </c>
      <c r="F972" s="27">
        <v>0.40012722646310434</v>
      </c>
      <c r="G972" s="14">
        <v>109.69696969696901</v>
      </c>
      <c r="H972" s="2">
        <v>1577</v>
      </c>
      <c r="I972" s="27">
        <v>0.47300539892021598</v>
      </c>
      <c r="J972" s="14">
        <v>229.090912</v>
      </c>
      <c r="K972" s="27">
        <v>3.8226299694189603</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1886</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1699</v>
      </c>
      <c r="C975" s="211"/>
      <c r="D975" s="211" t="s">
        <v>1700</v>
      </c>
      <c r="E975" s="211" t="s">
        <v>1699</v>
      </c>
      <c r="F975" s="211"/>
      <c r="G975" s="211" t="s">
        <v>1700</v>
      </c>
      <c r="H975" s="211" t="s">
        <v>1699</v>
      </c>
      <c r="I975" s="211"/>
      <c r="J975" s="211" t="s">
        <v>1700</v>
      </c>
      <c r="K975" t="s">
        <v>170</v>
      </c>
      <c r="L975" s="211" t="s">
        <v>1699</v>
      </c>
      <c r="M975" s="211"/>
      <c r="N975" s="211" t="s">
        <v>1700</v>
      </c>
      <c r="O975" s="211" t="s">
        <v>1699</v>
      </c>
      <c r="P975" s="211"/>
      <c r="Q975" s="211" t="s">
        <v>1700</v>
      </c>
      <c r="R975" s="211" t="s">
        <v>1699</v>
      </c>
      <c r="S975" s="211"/>
      <c r="T975" s="211" t="s">
        <v>1700</v>
      </c>
      <c r="U975" t="s">
        <v>170</v>
      </c>
      <c r="V975" s="211" t="s">
        <v>1699</v>
      </c>
      <c r="W975" s="211"/>
      <c r="X975" s="211" t="s">
        <v>1700</v>
      </c>
      <c r="Y975" s="211" t="s">
        <v>1699</v>
      </c>
      <c r="Z975" s="211"/>
      <c r="AA975" s="211" t="s">
        <v>1700</v>
      </c>
      <c r="AB975" s="211" t="s">
        <v>1699</v>
      </c>
      <c r="AC975" s="211"/>
      <c r="AD975" s="211" t="s">
        <v>1700</v>
      </c>
      <c r="AE975" t="s">
        <v>170</v>
      </c>
    </row>
    <row r="976" spans="1:31" x14ac:dyDescent="0.3">
      <c r="A976" t="s">
        <v>172</v>
      </c>
      <c r="B976" s="2">
        <v>10546</v>
      </c>
      <c r="C976" s="27" t="s">
        <v>170</v>
      </c>
      <c r="D976" s="2">
        <v>310.30303030303003</v>
      </c>
      <c r="E976" s="2">
        <v>10868</v>
      </c>
      <c r="F976" s="27" t="s">
        <v>170</v>
      </c>
      <c r="G976" s="14">
        <v>289.09090909090901</v>
      </c>
      <c r="H976" s="2">
        <v>10238</v>
      </c>
      <c r="I976" s="27" t="s">
        <v>170</v>
      </c>
      <c r="J976" s="14">
        <v>404.84848</v>
      </c>
      <c r="K976" s="27">
        <v>-2.9205385928314051E-2</v>
      </c>
      <c r="L976" s="2">
        <v>101204</v>
      </c>
      <c r="M976" s="27" t="s">
        <v>170</v>
      </c>
      <c r="N976" s="2">
        <v>1026.6666666666599</v>
      </c>
      <c r="O976" s="2">
        <v>98558</v>
      </c>
      <c r="P976" s="27" t="s">
        <v>170</v>
      </c>
      <c r="Q976" s="14">
        <v>610.30303030303003</v>
      </c>
      <c r="R976" s="2">
        <v>94674</v>
      </c>
      <c r="S976" s="27" t="s">
        <v>170</v>
      </c>
      <c r="T976" s="14">
        <v>710.90909999999997</v>
      </c>
      <c r="U976" s="27">
        <v>-6.452314137781115E-2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7687</v>
      </c>
      <c r="C977" s="27">
        <v>0.72890195334724062</v>
      </c>
      <c r="D977" s="2">
        <v>282.42424242424198</v>
      </c>
      <c r="E977" s="2">
        <v>7765</v>
      </c>
      <c r="F977" s="27">
        <v>0.71448288553551709</v>
      </c>
      <c r="G977" s="14">
        <v>289.69696969696901</v>
      </c>
      <c r="H977" s="2">
        <v>6417</v>
      </c>
      <c r="I977" s="27">
        <v>0.62678257472162535</v>
      </c>
      <c r="J977" s="14">
        <v>316.36364700000001</v>
      </c>
      <c r="K977" s="27">
        <v>-0.16521399765838429</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2859</v>
      </c>
      <c r="C978" s="27">
        <v>0.27109804665275933</v>
      </c>
      <c r="D978" s="2">
        <v>249.69696969696901</v>
      </c>
      <c r="E978" s="2">
        <v>3103</v>
      </c>
      <c r="F978" s="27">
        <v>0.28551711446448291</v>
      </c>
      <c r="G978" s="14">
        <v>218.18181818181799</v>
      </c>
      <c r="H978" s="2">
        <v>3821</v>
      </c>
      <c r="I978" s="27">
        <v>0.3732174252783747</v>
      </c>
      <c r="J978" s="14">
        <v>305.45455900000002</v>
      </c>
      <c r="K978" s="27">
        <v>0.3364812871633438</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1887</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1699</v>
      </c>
      <c r="C981" s="211"/>
      <c r="D981" s="211" t="s">
        <v>1700</v>
      </c>
      <c r="E981" s="211" t="s">
        <v>1699</v>
      </c>
      <c r="F981" s="211"/>
      <c r="G981" s="211" t="s">
        <v>1700</v>
      </c>
      <c r="H981" s="211" t="s">
        <v>1699</v>
      </c>
      <c r="I981" s="211"/>
      <c r="J981" s="211" t="s">
        <v>1700</v>
      </c>
      <c r="K981" t="s">
        <v>170</v>
      </c>
      <c r="L981" s="211" t="s">
        <v>1699</v>
      </c>
      <c r="M981" s="211"/>
      <c r="N981" s="211" t="s">
        <v>1700</v>
      </c>
      <c r="O981" s="211" t="s">
        <v>1699</v>
      </c>
      <c r="P981" s="211"/>
      <c r="Q981" s="211" t="s">
        <v>1700</v>
      </c>
      <c r="R981" s="211" t="s">
        <v>1699</v>
      </c>
      <c r="S981" s="211"/>
      <c r="T981" s="211" t="s">
        <v>1700</v>
      </c>
      <c r="U981" t="s">
        <v>170</v>
      </c>
      <c r="V981" s="211" t="s">
        <v>1699</v>
      </c>
      <c r="W981" s="211"/>
      <c r="X981" s="211" t="s">
        <v>1700</v>
      </c>
      <c r="Y981" s="211" t="s">
        <v>1699</v>
      </c>
      <c r="Z981" s="211"/>
      <c r="AA981" s="211" t="s">
        <v>1700</v>
      </c>
      <c r="AB981" s="211" t="s">
        <v>1699</v>
      </c>
      <c r="AC981" s="211"/>
      <c r="AD981" s="211" t="s">
        <v>1700</v>
      </c>
      <c r="AE981" t="s">
        <v>170</v>
      </c>
    </row>
    <row r="982" spans="1:31" x14ac:dyDescent="0.3">
      <c r="A982" t="s">
        <v>172</v>
      </c>
      <c r="B982" s="2">
        <v>7266</v>
      </c>
      <c r="C982" s="27" t="s">
        <v>170</v>
      </c>
      <c r="D982" s="2">
        <v>236.363636363636</v>
      </c>
      <c r="E982" s="2">
        <v>7219</v>
      </c>
      <c r="F982" s="27" t="s">
        <v>170</v>
      </c>
      <c r="G982" s="14">
        <v>269.09090909090901</v>
      </c>
      <c r="H982" s="2">
        <v>9502</v>
      </c>
      <c r="I982" s="27" t="s">
        <v>170</v>
      </c>
      <c r="J982" s="14">
        <v>328.48486300000002</v>
      </c>
      <c r="K982" s="27">
        <v>0.30773465455546378</v>
      </c>
      <c r="L982" s="2">
        <v>62957</v>
      </c>
      <c r="M982" s="27" t="s">
        <v>170</v>
      </c>
      <c r="N982" s="2">
        <v>801.21212121212102</v>
      </c>
      <c r="O982" s="2">
        <v>69887</v>
      </c>
      <c r="P982" s="27" t="s">
        <v>170</v>
      </c>
      <c r="Q982" s="14">
        <v>639.39393939393904</v>
      </c>
      <c r="R982" s="2">
        <v>78312</v>
      </c>
      <c r="S982" s="27" t="s">
        <v>170</v>
      </c>
      <c r="T982" s="14">
        <v>660</v>
      </c>
      <c r="U982" s="27">
        <v>0.24389662785710883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4337</v>
      </c>
      <c r="C983" s="27">
        <v>0.59688962290118364</v>
      </c>
      <c r="D983" s="2">
        <v>233.333333333333</v>
      </c>
      <c r="E983" s="2">
        <v>3562</v>
      </c>
      <c r="F983" s="27">
        <v>0.49342014129380801</v>
      </c>
      <c r="G983" s="14">
        <v>237.575757575757</v>
      </c>
      <c r="H983" s="2">
        <v>5198</v>
      </c>
      <c r="I983" s="27">
        <v>0.54704272784676911</v>
      </c>
      <c r="J983" s="14">
        <v>322.42425500000002</v>
      </c>
      <c r="K983" s="27">
        <v>0.19852432557067098</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2929</v>
      </c>
      <c r="C984" s="27">
        <v>0.40311037709881642</v>
      </c>
      <c r="D984" s="2">
        <v>198.18181818181799</v>
      </c>
      <c r="E984" s="2">
        <v>3657</v>
      </c>
      <c r="F984" s="27">
        <v>0.50657985870619204</v>
      </c>
      <c r="G984" s="14">
        <v>230.90909090909</v>
      </c>
      <c r="H984" s="2">
        <v>4304</v>
      </c>
      <c r="I984" s="27">
        <v>0.45295727215323089</v>
      </c>
      <c r="J984" s="14">
        <v>298.78787199999999</v>
      </c>
      <c r="K984" s="27">
        <v>0.4694434960737453</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1888</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1699</v>
      </c>
      <c r="C987" s="211"/>
      <c r="D987" s="211" t="s">
        <v>1700</v>
      </c>
      <c r="E987" s="211" t="s">
        <v>1699</v>
      </c>
      <c r="F987" s="211"/>
      <c r="G987" s="211" t="s">
        <v>1700</v>
      </c>
      <c r="H987" s="211" t="s">
        <v>1699</v>
      </c>
      <c r="I987" s="211"/>
      <c r="J987" s="211" t="s">
        <v>1700</v>
      </c>
      <c r="K987" t="s">
        <v>170</v>
      </c>
      <c r="L987" s="211" t="s">
        <v>1699</v>
      </c>
      <c r="M987" s="211"/>
      <c r="N987" s="211" t="s">
        <v>1700</v>
      </c>
      <c r="O987" s="211" t="s">
        <v>1699</v>
      </c>
      <c r="P987" s="211"/>
      <c r="Q987" s="211" t="s">
        <v>1700</v>
      </c>
      <c r="R987" s="211" t="s">
        <v>1699</v>
      </c>
      <c r="S987" s="211"/>
      <c r="T987" s="211" t="s">
        <v>1700</v>
      </c>
      <c r="U987" t="s">
        <v>170</v>
      </c>
      <c r="V987" s="211" t="s">
        <v>1699</v>
      </c>
      <c r="W987" s="211"/>
      <c r="X987" s="211" t="s">
        <v>1700</v>
      </c>
      <c r="Y987" s="211" t="s">
        <v>1699</v>
      </c>
      <c r="Z987" s="211"/>
      <c r="AA987" s="211" t="s">
        <v>1700</v>
      </c>
      <c r="AB987" s="211" t="s">
        <v>1699</v>
      </c>
      <c r="AC987" s="211"/>
      <c r="AD987" s="211" t="s">
        <v>1700</v>
      </c>
      <c r="AE987" t="s">
        <v>170</v>
      </c>
    </row>
    <row r="988" spans="1:31" x14ac:dyDescent="0.3">
      <c r="A988" t="s">
        <v>172</v>
      </c>
      <c r="B988" s="2">
        <v>1844</v>
      </c>
      <c r="C988" s="27" t="s">
        <v>170</v>
      </c>
      <c r="D988" s="2">
        <v>206.06060606060601</v>
      </c>
      <c r="E988" s="2">
        <v>942</v>
      </c>
      <c r="F988" s="27" t="s">
        <v>170</v>
      </c>
      <c r="G988" s="14">
        <v>153.939393939393</v>
      </c>
      <c r="H988" s="2">
        <v>780</v>
      </c>
      <c r="I988" s="27" t="s">
        <v>170</v>
      </c>
      <c r="J988" s="14">
        <v>156.96969999999999</v>
      </c>
      <c r="K988" s="27">
        <v>-0.57700650759219085</v>
      </c>
      <c r="L988" s="2">
        <v>18209</v>
      </c>
      <c r="M988" s="27" t="s">
        <v>170</v>
      </c>
      <c r="N988" s="2">
        <v>630.30303030303003</v>
      </c>
      <c r="O988" s="2">
        <v>17489</v>
      </c>
      <c r="P988" s="27" t="s">
        <v>170</v>
      </c>
      <c r="Q988" s="14">
        <v>635.75757575757495</v>
      </c>
      <c r="R988" s="2">
        <v>14100</v>
      </c>
      <c r="S988" s="27" t="s">
        <v>170</v>
      </c>
      <c r="T988" s="14">
        <v>596.96969999999999</v>
      </c>
      <c r="U988" s="27">
        <v>-0.22565764182547093</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1889</v>
      </c>
      <c r="B989" s="2">
        <v>316</v>
      </c>
      <c r="C989" s="27">
        <v>0.17136659436008678</v>
      </c>
      <c r="D989" s="2">
        <v>104.84848484848401</v>
      </c>
      <c r="E989" s="2">
        <v>286</v>
      </c>
      <c r="F989" s="27">
        <v>0.30360934182590232</v>
      </c>
      <c r="G989" s="14">
        <v>70.909090909090907</v>
      </c>
      <c r="H989" s="2">
        <v>177</v>
      </c>
      <c r="I989" s="27">
        <v>0.22692307692307692</v>
      </c>
      <c r="J989" s="14">
        <v>81.212119999999999</v>
      </c>
      <c r="K989" s="27">
        <v>-0.439873417721519</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1890</v>
      </c>
      <c r="B990" s="2">
        <v>28</v>
      </c>
      <c r="C990" s="27">
        <v>1.5184381778741865E-2</v>
      </c>
      <c r="D990" s="2">
        <v>27.878787878787801</v>
      </c>
      <c r="E990" s="2">
        <v>52</v>
      </c>
      <c r="F990" s="27">
        <v>5.5201698513800426E-2</v>
      </c>
      <c r="G990" s="14">
        <v>29.090909090909101</v>
      </c>
      <c r="H990" s="2">
        <v>126</v>
      </c>
      <c r="I990" s="27">
        <v>0.16153846153846155</v>
      </c>
      <c r="J990" s="14">
        <v>75.757576</v>
      </c>
      <c r="K990" s="27">
        <v>3.5</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1891</v>
      </c>
      <c r="B991" s="2">
        <v>708</v>
      </c>
      <c r="C991" s="27">
        <v>0.38394793926247289</v>
      </c>
      <c r="D991" s="2">
        <v>132.72727272727201</v>
      </c>
      <c r="E991" s="2">
        <v>104</v>
      </c>
      <c r="F991" s="27">
        <v>0.11040339702760085</v>
      </c>
      <c r="G991" s="14">
        <v>50.909090909090899</v>
      </c>
      <c r="H991" s="2">
        <v>52</v>
      </c>
      <c r="I991" s="27">
        <v>6.6666666666666666E-2</v>
      </c>
      <c r="J991" s="14">
        <v>30.30303</v>
      </c>
      <c r="K991" s="27">
        <v>-0.92655367231638419</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1892</v>
      </c>
      <c r="B992" s="2">
        <v>41</v>
      </c>
      <c r="C992" s="27">
        <v>2.2234273318872018E-2</v>
      </c>
      <c r="D992" s="2">
        <v>30.303030303030301</v>
      </c>
      <c r="E992" s="2">
        <v>12</v>
      </c>
      <c r="F992" s="27">
        <v>1.2738853503184714E-2</v>
      </c>
      <c r="G992" s="14">
        <v>12.7272727272727</v>
      </c>
      <c r="H992" s="2">
        <v>110</v>
      </c>
      <c r="I992" s="27">
        <v>0.14102564102564102</v>
      </c>
      <c r="J992" s="14">
        <v>52.727271999999999</v>
      </c>
      <c r="K992" s="27">
        <v>1.6829268292682926</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1893</v>
      </c>
      <c r="B993" s="2">
        <v>156</v>
      </c>
      <c r="C993" s="27">
        <v>8.4598698481561818E-2</v>
      </c>
      <c r="D993" s="2">
        <v>57.5757575757575</v>
      </c>
      <c r="E993" s="2">
        <v>168</v>
      </c>
      <c r="F993" s="27">
        <v>0.17834394904458598</v>
      </c>
      <c r="G993" s="14">
        <v>104.84848484848401</v>
      </c>
      <c r="H993" s="2">
        <v>113</v>
      </c>
      <c r="I993" s="27">
        <v>0.14487179487179488</v>
      </c>
      <c r="J993" s="14">
        <v>49.0909081</v>
      </c>
      <c r="K993" s="27">
        <v>-0.27564102564102566</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1894</v>
      </c>
      <c r="B994" s="2">
        <v>0</v>
      </c>
      <c r="C994" s="27">
        <v>0</v>
      </c>
      <c r="D994" s="2">
        <v>80</v>
      </c>
      <c r="E994" s="2">
        <v>0</v>
      </c>
      <c r="F994" s="27">
        <v>0</v>
      </c>
      <c r="G994" s="14">
        <v>16.969696969696901</v>
      </c>
      <c r="H994" s="2">
        <v>0</v>
      </c>
      <c r="I994" s="27">
        <v>0</v>
      </c>
      <c r="J994" s="14">
        <v>18.787877999999999</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1895</v>
      </c>
      <c r="B995" s="2">
        <v>595</v>
      </c>
      <c r="C995" s="27">
        <v>0.32266811279826463</v>
      </c>
      <c r="D995" s="2">
        <v>120.60606060606</v>
      </c>
      <c r="E995" s="2">
        <v>320</v>
      </c>
      <c r="F995" s="27">
        <v>0.33970276008492567</v>
      </c>
      <c r="G995" s="14">
        <v>82.424242424242394</v>
      </c>
      <c r="H995" s="2">
        <v>202</v>
      </c>
      <c r="I995" s="27">
        <v>0.258974358974359</v>
      </c>
      <c r="J995" s="14">
        <v>86.060609999999997</v>
      </c>
      <c r="K995" s="27">
        <v>-0.66050420168067225</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1896</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1699</v>
      </c>
      <c r="C998" s="211"/>
      <c r="D998" s="211" t="s">
        <v>1700</v>
      </c>
      <c r="E998" s="211" t="s">
        <v>1699</v>
      </c>
      <c r="F998" s="211"/>
      <c r="G998" s="211" t="s">
        <v>1700</v>
      </c>
      <c r="H998" s="211" t="s">
        <v>1699</v>
      </c>
      <c r="I998" s="211"/>
      <c r="J998" s="211" t="s">
        <v>1700</v>
      </c>
      <c r="K998" t="s">
        <v>170</v>
      </c>
      <c r="L998" s="211" t="s">
        <v>1699</v>
      </c>
      <c r="M998" s="211"/>
      <c r="N998" s="211" t="s">
        <v>1700</v>
      </c>
      <c r="O998" s="211" t="s">
        <v>1699</v>
      </c>
      <c r="P998" s="211"/>
      <c r="Q998" s="211" t="s">
        <v>1700</v>
      </c>
      <c r="R998" s="211" t="s">
        <v>1699</v>
      </c>
      <c r="S998" s="211"/>
      <c r="T998" s="211" t="s">
        <v>1700</v>
      </c>
      <c r="U998" t="s">
        <v>170</v>
      </c>
      <c r="V998" s="211" t="s">
        <v>1699</v>
      </c>
      <c r="W998" s="211"/>
      <c r="X998" s="211" t="s">
        <v>1700</v>
      </c>
      <c r="Y998" s="211" t="s">
        <v>1699</v>
      </c>
      <c r="Z998" s="211"/>
      <c r="AA998" s="211" t="s">
        <v>1700</v>
      </c>
      <c r="AB998" s="211" t="s">
        <v>1699</v>
      </c>
      <c r="AC998" s="211"/>
      <c r="AD998" s="211" t="s">
        <v>1700</v>
      </c>
      <c r="AE998" t="s">
        <v>170</v>
      </c>
    </row>
    <row r="999" spans="1:31" x14ac:dyDescent="0.3">
      <c r="A999" t="s">
        <v>172</v>
      </c>
      <c r="B999" s="2">
        <v>23605</v>
      </c>
      <c r="C999" s="27" t="s">
        <v>170</v>
      </c>
      <c r="D999" s="2">
        <v>269.69696969696901</v>
      </c>
      <c r="E999" s="2">
        <v>24344</v>
      </c>
      <c r="F999" s="27" t="s">
        <v>170</v>
      </c>
      <c r="G999" s="14">
        <v>307.87878787878702</v>
      </c>
      <c r="H999" s="2">
        <v>27007</v>
      </c>
      <c r="I999" s="27" t="s">
        <v>170</v>
      </c>
      <c r="J999" s="14">
        <v>452.121216</v>
      </c>
      <c r="K999" s="27">
        <v>0.14412200804914213</v>
      </c>
      <c r="L999" s="2">
        <v>212905</v>
      </c>
      <c r="M999" s="27" t="s">
        <v>170</v>
      </c>
      <c r="N999" s="2">
        <v>784.84848484848499</v>
      </c>
      <c r="O999" s="2">
        <v>219073</v>
      </c>
      <c r="P999" s="27" t="s">
        <v>170</v>
      </c>
      <c r="Q999" s="14">
        <v>672.72727272727195</v>
      </c>
      <c r="R999" s="2">
        <v>231092</v>
      </c>
      <c r="S999" s="27" t="s">
        <v>170</v>
      </c>
      <c r="T999" s="14">
        <v>622.42425500000002</v>
      </c>
      <c r="U999" s="27">
        <v>8.5423076019821048E-2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16452</v>
      </c>
      <c r="C1000" s="27">
        <v>0.69697098072442276</v>
      </c>
      <c r="D1000" s="2">
        <v>310.90909090909003</v>
      </c>
      <c r="E1000" s="2">
        <v>15414</v>
      </c>
      <c r="F1000" s="27">
        <v>0.63317449884981925</v>
      </c>
      <c r="G1000" s="14">
        <v>407.27272727272702</v>
      </c>
      <c r="H1000" s="2">
        <v>16684</v>
      </c>
      <c r="I1000" s="27">
        <v>0.61776576443144371</v>
      </c>
      <c r="J1000" s="14">
        <v>396.96969999999999</v>
      </c>
      <c r="K1000" s="27">
        <v>1.4101628981278872E-2</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1897</v>
      </c>
      <c r="B1001" s="2">
        <v>80</v>
      </c>
      <c r="C1001" s="27">
        <v>3.389112476170303E-3</v>
      </c>
      <c r="D1001" s="2">
        <v>43.636363636363598</v>
      </c>
      <c r="E1001" s="2">
        <v>20</v>
      </c>
      <c r="F1001" s="27">
        <v>8.2155767334866903E-4</v>
      </c>
      <c r="G1001" s="14">
        <v>16.969696969696901</v>
      </c>
      <c r="H1001" s="2">
        <v>116</v>
      </c>
      <c r="I1001" s="27">
        <v>4.295182730403229E-3</v>
      </c>
      <c r="J1001" s="14">
        <v>49.0909081</v>
      </c>
      <c r="K1001" s="27">
        <v>0.45</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1898</v>
      </c>
      <c r="B1002" s="2">
        <v>2230</v>
      </c>
      <c r="C1002" s="27">
        <v>9.4471510273247197E-2</v>
      </c>
      <c r="D1002" s="2">
        <v>178.18181818181799</v>
      </c>
      <c r="E1002" s="2">
        <v>1655</v>
      </c>
      <c r="F1002" s="27">
        <v>6.7983897469602372E-2</v>
      </c>
      <c r="G1002" s="14">
        <v>175.15151515151501</v>
      </c>
      <c r="H1002" s="2">
        <v>1578</v>
      </c>
      <c r="I1002" s="27">
        <v>5.8429296108416337E-2</v>
      </c>
      <c r="J1002" s="14">
        <v>180.606064</v>
      </c>
      <c r="K1002" s="27">
        <v>-0.29237668161434976</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1899</v>
      </c>
      <c r="B1003" s="2">
        <v>5206</v>
      </c>
      <c r="C1003" s="27">
        <v>0.22054649438678245</v>
      </c>
      <c r="D1003" s="2">
        <v>270.30303030303003</v>
      </c>
      <c r="E1003" s="2">
        <v>3347</v>
      </c>
      <c r="F1003" s="27">
        <v>0.13748767663489977</v>
      </c>
      <c r="G1003" s="14">
        <v>207.272727272727</v>
      </c>
      <c r="H1003" s="2">
        <v>3070</v>
      </c>
      <c r="I1003" s="27">
        <v>0.11367423260636131</v>
      </c>
      <c r="J1003" s="14">
        <v>247.878784</v>
      </c>
      <c r="K1003" s="27">
        <v>-0.41029581252401076</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1900</v>
      </c>
      <c r="B1004" s="2">
        <v>4765</v>
      </c>
      <c r="C1004" s="27">
        <v>0.20186401186189368</v>
      </c>
      <c r="D1004" s="2">
        <v>227.87878787878699</v>
      </c>
      <c r="E1004" s="2">
        <v>4807</v>
      </c>
      <c r="F1004" s="27">
        <v>0.1974613867893526</v>
      </c>
      <c r="G1004" s="14">
        <v>218.78787878787799</v>
      </c>
      <c r="H1004" s="2">
        <v>4776</v>
      </c>
      <c r="I1004" s="27">
        <v>0.17684304069315362</v>
      </c>
      <c r="J1004" s="14">
        <v>296.96969999999999</v>
      </c>
      <c r="K1004" s="27">
        <v>2.3084994753410281E-3</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1901</v>
      </c>
      <c r="B1005" s="2">
        <v>1511</v>
      </c>
      <c r="C1005" s="27">
        <v>6.4011861893666602E-2</v>
      </c>
      <c r="D1005" s="2">
        <v>152.72727272727201</v>
      </c>
      <c r="E1005" s="2">
        <v>1876</v>
      </c>
      <c r="F1005" s="27">
        <v>7.7062109760105163E-2</v>
      </c>
      <c r="G1005" s="14">
        <v>204.84848484848399</v>
      </c>
      <c r="H1005" s="2">
        <v>2396</v>
      </c>
      <c r="I1005" s="27">
        <v>8.871773984522531E-2</v>
      </c>
      <c r="J1005" s="14">
        <v>259.39395100000002</v>
      </c>
      <c r="K1005" s="27">
        <v>0.58570483123759098</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1902</v>
      </c>
      <c r="B1006" s="2">
        <v>839</v>
      </c>
      <c r="C1006" s="27">
        <v>3.5543317093836055E-2</v>
      </c>
      <c r="D1006" s="2">
        <v>112.72727272727199</v>
      </c>
      <c r="E1006" s="2">
        <v>1438</v>
      </c>
      <c r="F1006" s="27">
        <v>5.9069996713769307E-2</v>
      </c>
      <c r="G1006" s="14">
        <v>162.42424242424201</v>
      </c>
      <c r="H1006" s="2">
        <v>1631</v>
      </c>
      <c r="I1006" s="27">
        <v>6.0391750286962642E-2</v>
      </c>
      <c r="J1006" s="14">
        <v>180</v>
      </c>
      <c r="K1006" s="27">
        <v>0.94398092967818836</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1903</v>
      </c>
      <c r="B1007" s="2">
        <v>1132</v>
      </c>
      <c r="C1007" s="27">
        <v>4.7955941537809785E-2</v>
      </c>
      <c r="D1007" s="2">
        <v>124.24242424242399</v>
      </c>
      <c r="E1007" s="2">
        <v>1483</v>
      </c>
      <c r="F1007" s="27">
        <v>6.0918501478803809E-2</v>
      </c>
      <c r="G1007" s="14">
        <v>138.18181818181799</v>
      </c>
      <c r="H1007" s="2">
        <v>1805</v>
      </c>
      <c r="I1007" s="27">
        <v>6.6834524382567484E-2</v>
      </c>
      <c r="J1007" s="14">
        <v>164.24243200000001</v>
      </c>
      <c r="K1007" s="27">
        <v>0.59452296819787986</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1904</v>
      </c>
      <c r="B1008" s="2">
        <v>531</v>
      </c>
      <c r="C1008" s="27">
        <v>2.2495234060580384E-2</v>
      </c>
      <c r="D1008" s="2">
        <v>80.606060606060595</v>
      </c>
      <c r="E1008" s="2">
        <v>570</v>
      </c>
      <c r="F1008" s="27">
        <v>2.3414393690437067E-2</v>
      </c>
      <c r="G1008" s="14">
        <v>85.454545454545396</v>
      </c>
      <c r="H1008" s="2">
        <v>778</v>
      </c>
      <c r="I1008" s="27">
        <v>2.8807346243566484E-2</v>
      </c>
      <c r="J1008" s="14">
        <v>121.818184</v>
      </c>
      <c r="K1008" s="27">
        <v>0.46516007532956688</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1905</v>
      </c>
      <c r="B1009" s="2">
        <v>158</v>
      </c>
      <c r="C1009" s="27">
        <v>6.693497140436348E-3</v>
      </c>
      <c r="D1009" s="2">
        <v>45.454545454545404</v>
      </c>
      <c r="E1009" s="2">
        <v>218</v>
      </c>
      <c r="F1009" s="27">
        <v>8.9549786395004931E-3</v>
      </c>
      <c r="G1009" s="14">
        <v>54.545454545454497</v>
      </c>
      <c r="H1009" s="2">
        <v>534</v>
      </c>
      <c r="I1009" s="27">
        <v>1.9772651534787276E-2</v>
      </c>
      <c r="J1009" s="14">
        <v>153.33332799999999</v>
      </c>
      <c r="K1009" s="27">
        <v>2.3797468354430378</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7153</v>
      </c>
      <c r="C1010" s="27">
        <v>0.30302901927557718</v>
      </c>
      <c r="D1010" s="2">
        <v>312.72727272727201</v>
      </c>
      <c r="E1010" s="2">
        <v>8930</v>
      </c>
      <c r="F1010" s="27">
        <v>0.36682550115018075</v>
      </c>
      <c r="G1010" s="14">
        <v>304.24242424242402</v>
      </c>
      <c r="H1010" s="2">
        <v>10323</v>
      </c>
      <c r="I1010" s="27">
        <v>0.38223423556855629</v>
      </c>
      <c r="J1010" s="14">
        <v>397.57574499999998</v>
      </c>
      <c r="K1010" s="27">
        <v>0.44317069760939465</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1897</v>
      </c>
      <c r="B1011" s="2">
        <v>554</v>
      </c>
      <c r="C1011" s="27">
        <v>2.3469603897479346E-2</v>
      </c>
      <c r="D1011" s="2">
        <v>107.272727272727</v>
      </c>
      <c r="E1011" s="2">
        <v>396</v>
      </c>
      <c r="F1011" s="27">
        <v>1.6266841932303648E-2</v>
      </c>
      <c r="G1011" s="14">
        <v>80</v>
      </c>
      <c r="H1011" s="2">
        <v>376</v>
      </c>
      <c r="I1011" s="27">
        <v>1.3922316436479431E-2</v>
      </c>
      <c r="J1011" s="14">
        <v>116.36364</v>
      </c>
      <c r="K1011" s="27">
        <v>-0.32129963898916969</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1898</v>
      </c>
      <c r="B1012" s="2">
        <v>2305</v>
      </c>
      <c r="C1012" s="27">
        <v>9.7648803219656855E-2</v>
      </c>
      <c r="D1012" s="2">
        <v>249.09090909090901</v>
      </c>
      <c r="E1012" s="2">
        <v>2132</v>
      </c>
      <c r="F1012" s="27">
        <v>8.7578047978968121E-2</v>
      </c>
      <c r="G1012" s="14">
        <v>195.15151515151501</v>
      </c>
      <c r="H1012" s="2">
        <v>2369</v>
      </c>
      <c r="I1012" s="27">
        <v>8.7717999037286623E-2</v>
      </c>
      <c r="J1012" s="14">
        <v>250.30302399999999</v>
      </c>
      <c r="K1012" s="27">
        <v>2.7765726681127981E-2</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1899</v>
      </c>
      <c r="B1013" s="2">
        <v>1735</v>
      </c>
      <c r="C1013" s="27">
        <v>7.3501376826943438E-2</v>
      </c>
      <c r="D1013" s="2">
        <v>210.30303030303</v>
      </c>
      <c r="E1013" s="2">
        <v>2662</v>
      </c>
      <c r="F1013" s="27">
        <v>0.10934932632270786</v>
      </c>
      <c r="G1013" s="14">
        <v>231.51515151515099</v>
      </c>
      <c r="H1013" s="2">
        <v>3134</v>
      </c>
      <c r="I1013" s="27">
        <v>0.11604398859554931</v>
      </c>
      <c r="J1013" s="14">
        <v>269.09089999999998</v>
      </c>
      <c r="K1013" s="27">
        <v>0.80634005763688765</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1900</v>
      </c>
      <c r="B1014" s="2">
        <v>1015</v>
      </c>
      <c r="C1014" s="27">
        <v>4.299936454141072E-2</v>
      </c>
      <c r="D1014" s="2">
        <v>136.969696969696</v>
      </c>
      <c r="E1014" s="2">
        <v>1975</v>
      </c>
      <c r="F1014" s="27">
        <v>8.1128820243181077E-2</v>
      </c>
      <c r="G1014" s="14">
        <v>203.030303030303</v>
      </c>
      <c r="H1014" s="2">
        <v>2321</v>
      </c>
      <c r="I1014" s="27">
        <v>8.5940682045395636E-2</v>
      </c>
      <c r="J1014" s="14">
        <v>249.69697600000001</v>
      </c>
      <c r="K1014" s="27">
        <v>1.2866995073891625</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1901</v>
      </c>
      <c r="B1015" s="2">
        <v>449</v>
      </c>
      <c r="C1015" s="27">
        <v>1.9021393772505824E-2</v>
      </c>
      <c r="D1015" s="2">
        <v>93.3333333333333</v>
      </c>
      <c r="E1015" s="2">
        <v>634</v>
      </c>
      <c r="F1015" s="27">
        <v>2.604337824515281E-2</v>
      </c>
      <c r="G1015" s="14">
        <v>112.72727272727199</v>
      </c>
      <c r="H1015" s="2">
        <v>760</v>
      </c>
      <c r="I1015" s="27">
        <v>2.814085237160736E-2</v>
      </c>
      <c r="J1015" s="14">
        <v>120.606064</v>
      </c>
      <c r="K1015" s="27">
        <v>0.69265033407572385</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1902</v>
      </c>
      <c r="B1016" s="2">
        <v>291</v>
      </c>
      <c r="C1016" s="27">
        <v>1.2327896632069476E-2</v>
      </c>
      <c r="D1016" s="2">
        <v>67.878787878787804</v>
      </c>
      <c r="E1016" s="2">
        <v>354</v>
      </c>
      <c r="F1016" s="27">
        <v>1.4541570818271442E-2</v>
      </c>
      <c r="G1016" s="14">
        <v>76.363636363636303</v>
      </c>
      <c r="H1016" s="2">
        <v>425</v>
      </c>
      <c r="I1016" s="27">
        <v>1.5736660865701486E-2</v>
      </c>
      <c r="J1016" s="14">
        <v>86.666664100000006</v>
      </c>
      <c r="K1016" s="27">
        <v>0.46048109965635736</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1903</v>
      </c>
      <c r="B1017" s="2">
        <v>419</v>
      </c>
      <c r="C1017" s="27">
        <v>1.7750476593941963E-2</v>
      </c>
      <c r="D1017" s="2">
        <v>106.06060606060601</v>
      </c>
      <c r="E1017" s="2">
        <v>509</v>
      </c>
      <c r="F1017" s="27">
        <v>2.0908642786723629E-2</v>
      </c>
      <c r="G1017" s="14">
        <v>89.090909090909093</v>
      </c>
      <c r="H1017" s="2">
        <v>576</v>
      </c>
      <c r="I1017" s="27">
        <v>2.1327803902691896E-2</v>
      </c>
      <c r="J1017" s="14">
        <v>92.727270000000004</v>
      </c>
      <c r="K1017" s="27">
        <v>0.37470167064439142</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1904</v>
      </c>
      <c r="B1018" s="2">
        <v>221</v>
      </c>
      <c r="C1018" s="27">
        <v>9.3624232154204609E-3</v>
      </c>
      <c r="D1018" s="2">
        <v>50.909090909090899</v>
      </c>
      <c r="E1018" s="2">
        <v>177</v>
      </c>
      <c r="F1018" s="27">
        <v>7.2707854091357211E-3</v>
      </c>
      <c r="G1018" s="14">
        <v>50.303030303030297</v>
      </c>
      <c r="H1018" s="2">
        <v>273</v>
      </c>
      <c r="I1018" s="27">
        <v>1.0108490391380013E-2</v>
      </c>
      <c r="J1018" s="14">
        <v>100.606064</v>
      </c>
      <c r="K1018" s="27">
        <v>0.23529411764705882</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1905</v>
      </c>
      <c r="B1019" s="2">
        <v>164</v>
      </c>
      <c r="C1019" s="27">
        <v>6.9476805761491209E-3</v>
      </c>
      <c r="D1019" s="2">
        <v>46.6666666666666</v>
      </c>
      <c r="E1019" s="2">
        <v>91</v>
      </c>
      <c r="F1019" s="27">
        <v>3.7380874137364442E-3</v>
      </c>
      <c r="G1019" s="14">
        <v>33.3333333333333</v>
      </c>
      <c r="H1019" s="2">
        <v>89</v>
      </c>
      <c r="I1019" s="27">
        <v>3.2954419224645462E-3</v>
      </c>
      <c r="J1019" s="14">
        <v>35.151516000000001</v>
      </c>
      <c r="K1019" s="27">
        <v>-0.45731707317073172</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1906</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1699</v>
      </c>
      <c r="C1022" s="211"/>
      <c r="D1022" s="211" t="s">
        <v>1700</v>
      </c>
      <c r="E1022" s="211" t="s">
        <v>1699</v>
      </c>
      <c r="F1022" s="211"/>
      <c r="G1022" s="211" t="s">
        <v>1700</v>
      </c>
      <c r="H1022" s="211" t="s">
        <v>1699</v>
      </c>
      <c r="I1022" s="211"/>
      <c r="J1022" s="211" t="s">
        <v>1700</v>
      </c>
      <c r="K1022" t="s">
        <v>170</v>
      </c>
      <c r="L1022" s="211" t="s">
        <v>1699</v>
      </c>
      <c r="M1022" s="211"/>
      <c r="N1022" s="211" t="s">
        <v>1700</v>
      </c>
      <c r="O1022" s="211" t="s">
        <v>1699</v>
      </c>
      <c r="P1022" s="211"/>
      <c r="Q1022" s="211" t="s">
        <v>1700</v>
      </c>
      <c r="R1022" s="211" t="s">
        <v>1699</v>
      </c>
      <c r="S1022" s="211"/>
      <c r="T1022" s="211" t="s">
        <v>1700</v>
      </c>
      <c r="U1022" t="s">
        <v>170</v>
      </c>
      <c r="V1022" s="211" t="s">
        <v>1699</v>
      </c>
      <c r="W1022" s="211"/>
      <c r="X1022" s="211" t="s">
        <v>1700</v>
      </c>
      <c r="Y1022" s="211" t="s">
        <v>1699</v>
      </c>
      <c r="Z1022" s="211"/>
      <c r="AA1022" s="211" t="s">
        <v>1700</v>
      </c>
      <c r="AB1022" s="211" t="s">
        <v>1699</v>
      </c>
      <c r="AC1022" s="211"/>
      <c r="AD1022" s="211" t="s">
        <v>1700</v>
      </c>
      <c r="AE1022" t="s">
        <v>170</v>
      </c>
    </row>
    <row r="1023" spans="1:31" x14ac:dyDescent="0.3">
      <c r="A1023" t="s">
        <v>172</v>
      </c>
      <c r="B1023" s="2">
        <v>23605</v>
      </c>
      <c r="C1023" s="27" t="s">
        <v>170</v>
      </c>
      <c r="D1023" s="2">
        <v>269.69696969696901</v>
      </c>
      <c r="E1023" s="2">
        <v>24344</v>
      </c>
      <c r="F1023" s="27" t="s">
        <v>170</v>
      </c>
      <c r="G1023" s="14">
        <v>307.87878787878702</v>
      </c>
      <c r="H1023" s="2">
        <v>27007</v>
      </c>
      <c r="I1023" s="27" t="s">
        <v>170</v>
      </c>
      <c r="J1023" s="14">
        <v>452.121216</v>
      </c>
      <c r="K1023" s="27">
        <v>0.14412200804914213</v>
      </c>
      <c r="L1023" s="2">
        <v>212905</v>
      </c>
      <c r="M1023" s="27" t="s">
        <v>170</v>
      </c>
      <c r="N1023" s="2">
        <v>784.84848484848499</v>
      </c>
      <c r="O1023" s="2">
        <v>219073</v>
      </c>
      <c r="P1023" s="27" t="s">
        <v>170</v>
      </c>
      <c r="Q1023" s="14">
        <v>672.72727272727195</v>
      </c>
      <c r="R1023" s="2">
        <v>231092</v>
      </c>
      <c r="S1023" s="27" t="s">
        <v>170</v>
      </c>
      <c r="T1023" s="14">
        <v>622.42425500000002</v>
      </c>
      <c r="U1023" s="27">
        <v>8.5423076019821048E-2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16452</v>
      </c>
      <c r="C1024" s="27">
        <v>0.69697098072442276</v>
      </c>
      <c r="D1024" s="2">
        <v>310.90909090909003</v>
      </c>
      <c r="E1024" s="2">
        <v>15414</v>
      </c>
      <c r="F1024" s="27">
        <v>0.63317449884981925</v>
      </c>
      <c r="G1024" s="14">
        <v>407.27272727272702</v>
      </c>
      <c r="H1024" s="2">
        <v>16684</v>
      </c>
      <c r="I1024" s="27">
        <v>0.61776576443144371</v>
      </c>
      <c r="J1024" s="14">
        <v>396.96969999999999</v>
      </c>
      <c r="K1024" s="27">
        <v>1.4101628981278872E-2</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1993</v>
      </c>
      <c r="C1025" s="27">
        <v>8.4431264562592673E-2</v>
      </c>
      <c r="D1025" s="2">
        <v>181.21212121212099</v>
      </c>
      <c r="E1025" s="2">
        <v>1764</v>
      </c>
      <c r="F1025" s="27">
        <v>7.2461386789352614E-2</v>
      </c>
      <c r="G1025" s="14">
        <v>153.939393939393</v>
      </c>
      <c r="H1025" s="2">
        <v>2271</v>
      </c>
      <c r="I1025" s="27">
        <v>8.4089310178842525E-2</v>
      </c>
      <c r="J1025" s="14">
        <v>274.54544099999998</v>
      </c>
      <c r="K1025" s="27">
        <v>0.13948820873055695</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3835</v>
      </c>
      <c r="C1026" s="27">
        <v>0.16246557932641389</v>
      </c>
      <c r="D1026" s="2">
        <v>201.81818181818099</v>
      </c>
      <c r="E1026" s="2">
        <v>4006</v>
      </c>
      <c r="F1026" s="27">
        <v>0.16455800197173842</v>
      </c>
      <c r="G1026" s="14">
        <v>260</v>
      </c>
      <c r="H1026" s="2">
        <v>4416</v>
      </c>
      <c r="I1026" s="27">
        <v>0.16351316325397119</v>
      </c>
      <c r="J1026" s="14">
        <v>313.93939999999998</v>
      </c>
      <c r="K1026" s="27">
        <v>0.1514993481095176</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3136</v>
      </c>
      <c r="C1027" s="27">
        <v>0.13285320906587586</v>
      </c>
      <c r="D1027" s="2">
        <v>219.39393939393901</v>
      </c>
      <c r="E1027" s="2">
        <v>3160</v>
      </c>
      <c r="F1027" s="27">
        <v>0.12980611238908971</v>
      </c>
      <c r="G1027" s="14">
        <v>254.54545454545399</v>
      </c>
      <c r="H1027" s="2">
        <v>2780</v>
      </c>
      <c r="I1027" s="27">
        <v>0.10293627578035325</v>
      </c>
      <c r="J1027" s="14">
        <v>215.75756799999999</v>
      </c>
      <c r="K1027" s="27">
        <v>-0.11352040816326531</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4024</v>
      </c>
      <c r="C1028" s="27">
        <v>0.17047235755136625</v>
      </c>
      <c r="D1028" s="2">
        <v>231.51515151515099</v>
      </c>
      <c r="E1028" s="2">
        <v>3534</v>
      </c>
      <c r="F1028" s="27">
        <v>0.14516924088070982</v>
      </c>
      <c r="G1028" s="14">
        <v>241.81818181818099</v>
      </c>
      <c r="H1028" s="2">
        <v>3872</v>
      </c>
      <c r="I1028" s="27">
        <v>0.14337023734587329</v>
      </c>
      <c r="J1028" s="14">
        <v>255.75756799999999</v>
      </c>
      <c r="K1028" s="27">
        <v>-3.7773359840954271E-2</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2048</v>
      </c>
      <c r="C1029" s="27">
        <v>8.6761279389959756E-2</v>
      </c>
      <c r="D1029" s="2">
        <v>181.21212121212099</v>
      </c>
      <c r="E1029" s="2">
        <v>1813</v>
      </c>
      <c r="F1029" s="27">
        <v>7.4474203089056848E-2</v>
      </c>
      <c r="G1029" s="14">
        <v>157.575757575757</v>
      </c>
      <c r="H1029" s="2">
        <v>1959</v>
      </c>
      <c r="I1029" s="27">
        <v>7.2536749731551081E-2</v>
      </c>
      <c r="J1029" s="14">
        <v>183.03030000000001</v>
      </c>
      <c r="K1029" s="27">
        <v>-4.345703125E-2</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790</v>
      </c>
      <c r="C1030" s="27">
        <v>3.3467485702181742E-2</v>
      </c>
      <c r="D1030" s="2">
        <v>123.030303030303</v>
      </c>
      <c r="E1030" s="2">
        <v>602</v>
      </c>
      <c r="F1030" s="27">
        <v>2.472888596779494E-2</v>
      </c>
      <c r="G1030" s="14">
        <v>96.969696969696898</v>
      </c>
      <c r="H1030" s="2">
        <v>970</v>
      </c>
      <c r="I1030" s="27">
        <v>3.5916614211130446E-2</v>
      </c>
      <c r="J1030" s="14">
        <v>136.363632</v>
      </c>
      <c r="K1030" s="27">
        <v>0.22784810126582278</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626</v>
      </c>
      <c r="C1031" s="27">
        <v>2.6519805126032619E-2</v>
      </c>
      <c r="D1031" s="2">
        <v>116.969696969697</v>
      </c>
      <c r="E1031" s="2">
        <v>535</v>
      </c>
      <c r="F1031" s="27">
        <v>2.1976667762076896E-2</v>
      </c>
      <c r="G1031" s="14">
        <v>112.72727272727199</v>
      </c>
      <c r="H1031" s="2">
        <v>416</v>
      </c>
      <c r="I1031" s="27">
        <v>1.5403413929721924E-2</v>
      </c>
      <c r="J1031" s="14">
        <v>69.696969999999993</v>
      </c>
      <c r="K1031" s="27">
        <v>-0.33546325878594252</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7153</v>
      </c>
      <c r="C1032" s="27">
        <v>0.30302901927557718</v>
      </c>
      <c r="D1032" s="2">
        <v>312.72727272727201</v>
      </c>
      <c r="E1032" s="2">
        <v>8930</v>
      </c>
      <c r="F1032" s="27">
        <v>0.36682550115018075</v>
      </c>
      <c r="G1032" s="14">
        <v>304.24242424242402</v>
      </c>
      <c r="H1032" s="2">
        <v>10323</v>
      </c>
      <c r="I1032" s="27">
        <v>0.38223423556855629</v>
      </c>
      <c r="J1032" s="14">
        <v>397.57574499999998</v>
      </c>
      <c r="K1032" s="27">
        <v>0.44317069760939465</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1557</v>
      </c>
      <c r="C1033" s="27">
        <v>6.5960601567464514E-2</v>
      </c>
      <c r="D1033" s="2">
        <v>167.87878787878699</v>
      </c>
      <c r="E1033" s="2">
        <v>1314</v>
      </c>
      <c r="F1033" s="27">
        <v>5.3976339139007561E-2</v>
      </c>
      <c r="G1033" s="14">
        <v>137.575757575757</v>
      </c>
      <c r="H1033" s="2">
        <v>2080</v>
      </c>
      <c r="I1033" s="27">
        <v>7.7017069648609618E-2</v>
      </c>
      <c r="J1033" s="14">
        <v>233.939392</v>
      </c>
      <c r="K1033" s="27">
        <v>0.33590237636480413</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1508</v>
      </c>
      <c r="C1034" s="27">
        <v>6.3884770175810207E-2</v>
      </c>
      <c r="D1034" s="2">
        <v>173.333333333333</v>
      </c>
      <c r="E1034" s="2">
        <v>1954</v>
      </c>
      <c r="F1034" s="27">
        <v>8.0266184686164962E-2</v>
      </c>
      <c r="G1034" s="14">
        <v>192.12121212121201</v>
      </c>
      <c r="H1034" s="2">
        <v>1659</v>
      </c>
      <c r="I1034" s="27">
        <v>6.1428518532232385E-2</v>
      </c>
      <c r="J1034" s="14">
        <v>189.69697600000001</v>
      </c>
      <c r="K1034" s="27">
        <v>0.10013262599469495</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1113</v>
      </c>
      <c r="C1035" s="27">
        <v>4.715102732471934E-2</v>
      </c>
      <c r="D1035" s="2">
        <v>184.24242424242399</v>
      </c>
      <c r="E1035" s="2">
        <v>1469</v>
      </c>
      <c r="F1035" s="27">
        <v>6.0343411107459742E-2</v>
      </c>
      <c r="G1035" s="14">
        <v>186.06060606060601</v>
      </c>
      <c r="H1035" s="2">
        <v>2369</v>
      </c>
      <c r="I1035" s="27">
        <v>8.7717999037286623E-2</v>
      </c>
      <c r="J1035" s="14">
        <v>255.15152</v>
      </c>
      <c r="K1035" s="27">
        <v>1.1284815813117699</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1479</v>
      </c>
      <c r="C1036" s="27">
        <v>6.2656216903198475E-2</v>
      </c>
      <c r="D1036" s="2">
        <v>156.969696969696</v>
      </c>
      <c r="E1036" s="2">
        <v>1994</v>
      </c>
      <c r="F1036" s="27">
        <v>8.1909300032862301E-2</v>
      </c>
      <c r="G1036" s="14">
        <v>200</v>
      </c>
      <c r="H1036" s="2">
        <v>1943</v>
      </c>
      <c r="I1036" s="27">
        <v>7.1944310734254086E-2</v>
      </c>
      <c r="J1036" s="14">
        <v>195.75756799999999</v>
      </c>
      <c r="K1036" s="27">
        <v>0.31372549019607843</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727</v>
      </c>
      <c r="C1037" s="27">
        <v>3.0798559627197627E-2</v>
      </c>
      <c r="D1037" s="2">
        <v>108.484848484848</v>
      </c>
      <c r="E1037" s="2">
        <v>1154</v>
      </c>
      <c r="F1037" s="27">
        <v>4.7403877752218208E-2</v>
      </c>
      <c r="G1037" s="14">
        <v>174.54545454545399</v>
      </c>
      <c r="H1037" s="2">
        <v>1328</v>
      </c>
      <c r="I1037" s="27">
        <v>4.9172436775650759E-2</v>
      </c>
      <c r="J1037" s="14">
        <v>223.636368</v>
      </c>
      <c r="K1037" s="27">
        <v>0.82668500687757906</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327</v>
      </c>
      <c r="C1038" s="27">
        <v>1.3852997246346112E-2</v>
      </c>
      <c r="D1038" s="2">
        <v>70.909090909090907</v>
      </c>
      <c r="E1038" s="2">
        <v>468</v>
      </c>
      <c r="F1038" s="27">
        <v>1.9224449556358856E-2</v>
      </c>
      <c r="G1038" s="14">
        <v>109.69696969696901</v>
      </c>
      <c r="H1038" s="2">
        <v>584</v>
      </c>
      <c r="I1038" s="27">
        <v>2.1624023401340394E-2</v>
      </c>
      <c r="J1038" s="14">
        <v>93.939390000000003</v>
      </c>
      <c r="K1038" s="27">
        <v>0.78593272171253825</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442</v>
      </c>
      <c r="C1039" s="27">
        <v>1.8724846430840922E-2</v>
      </c>
      <c r="D1039" s="2">
        <v>86.6666666666666</v>
      </c>
      <c r="E1039" s="2">
        <v>577</v>
      </c>
      <c r="F1039" s="27">
        <v>2.3701938876109104E-2</v>
      </c>
      <c r="G1039" s="14">
        <v>101.212121212121</v>
      </c>
      <c r="H1039" s="2">
        <v>360</v>
      </c>
      <c r="I1039" s="27">
        <v>1.3329877439182434E-2</v>
      </c>
      <c r="J1039" s="14">
        <v>67.878784199999998</v>
      </c>
      <c r="K1039" s="27">
        <v>-0.18552036199095023</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1907</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1699</v>
      </c>
      <c r="C1042" s="211"/>
      <c r="D1042" s="211" t="s">
        <v>1700</v>
      </c>
      <c r="E1042" s="211" t="s">
        <v>1699</v>
      </c>
      <c r="F1042" s="211"/>
      <c r="G1042" s="211" t="s">
        <v>1700</v>
      </c>
      <c r="H1042" s="211" t="s">
        <v>1699</v>
      </c>
      <c r="I1042" s="211"/>
      <c r="J1042" s="211" t="s">
        <v>1700</v>
      </c>
      <c r="K1042" t="s">
        <v>170</v>
      </c>
      <c r="L1042" s="211" t="s">
        <v>1699</v>
      </c>
      <c r="M1042" s="211"/>
      <c r="N1042" s="211" t="s">
        <v>1700</v>
      </c>
      <c r="O1042" s="211" t="s">
        <v>1699</v>
      </c>
      <c r="P1042" s="211"/>
      <c r="Q1042" s="211" t="s">
        <v>1700</v>
      </c>
      <c r="R1042" s="211" t="s">
        <v>1699</v>
      </c>
      <c r="S1042" s="211"/>
      <c r="T1042" s="211" t="s">
        <v>1700</v>
      </c>
      <c r="U1042" t="s">
        <v>170</v>
      </c>
      <c r="V1042" s="211" t="s">
        <v>1699</v>
      </c>
      <c r="W1042" s="211"/>
      <c r="X1042" s="211" t="s">
        <v>1700</v>
      </c>
      <c r="Y1042" s="211" t="s">
        <v>1699</v>
      </c>
      <c r="Z1042" s="211"/>
      <c r="AA1042" s="211" t="s">
        <v>1700</v>
      </c>
      <c r="AB1042" s="211" t="s">
        <v>1699</v>
      </c>
      <c r="AC1042" s="211"/>
      <c r="AD1042" s="211" t="s">
        <v>1700</v>
      </c>
      <c r="AE1042" t="s">
        <v>170</v>
      </c>
    </row>
    <row r="1043" spans="1:31" x14ac:dyDescent="0.3">
      <c r="A1043" t="s">
        <v>1908</v>
      </c>
      <c r="B1043" s="14">
        <v>3.36</v>
      </c>
      <c r="C1043" s="27" t="s">
        <v>170</v>
      </c>
      <c r="D1043" s="14">
        <v>3.6363636363629999E-2</v>
      </c>
      <c r="E1043" s="14">
        <v>3.49</v>
      </c>
      <c r="F1043" s="27" t="s">
        <v>170</v>
      </c>
      <c r="G1043" s="14">
        <v>4.2424242424239998E-2</v>
      </c>
      <c r="H1043" s="14">
        <v>3.38</v>
      </c>
      <c r="I1043" s="27" t="s">
        <v>170</v>
      </c>
      <c r="J1043" s="14">
        <v>6.0606062400000001E-2</v>
      </c>
      <c r="K1043" s="27">
        <v>5.9523809523809581E-3</v>
      </c>
      <c r="L1043" s="14">
        <v>3.07</v>
      </c>
      <c r="M1043" s="27" t="s">
        <v>170</v>
      </c>
      <c r="N1043" s="14">
        <v>1.212121212121E-2</v>
      </c>
      <c r="O1043" s="14">
        <v>3.16</v>
      </c>
      <c r="P1043" s="27" t="s">
        <v>170</v>
      </c>
      <c r="Q1043" s="14">
        <v>1.212121212121E-2</v>
      </c>
      <c r="R1043" s="14">
        <v>3.18</v>
      </c>
      <c r="S1043" s="27" t="s">
        <v>170</v>
      </c>
      <c r="T1043" s="14">
        <v>1.21212117E-2</v>
      </c>
      <c r="U1043" s="27">
        <v>3.5830618892508249E-2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1909</v>
      </c>
      <c r="B1044" s="14">
        <v>3.4</v>
      </c>
      <c r="C1044" s="27" t="s">
        <v>170</v>
      </c>
      <c r="D1044" s="14">
        <v>4.8484848484839999E-2</v>
      </c>
      <c r="E1044" s="14">
        <v>3.44</v>
      </c>
      <c r="F1044" s="27" t="s">
        <v>170</v>
      </c>
      <c r="G1044" s="14">
        <v>5.4545454545449998E-2</v>
      </c>
      <c r="H1044" s="14">
        <v>3.38</v>
      </c>
      <c r="I1044" s="27" t="s">
        <v>170</v>
      </c>
      <c r="J1044" s="14">
        <v>6.6666669999999997E-2</v>
      </c>
      <c r="K1044" s="27">
        <v>-5.8823529411764757E-3</v>
      </c>
      <c r="L1044" s="14">
        <v>3.06</v>
      </c>
      <c r="M1044" s="27" t="s">
        <v>170</v>
      </c>
      <c r="N1044" s="14">
        <v>1.818181818181E-2</v>
      </c>
      <c r="O1044" s="14">
        <v>3.11</v>
      </c>
      <c r="P1044" s="27" t="s">
        <v>170</v>
      </c>
      <c r="Q1044" s="14">
        <v>1.818181818181E-2</v>
      </c>
      <c r="R1044" s="14">
        <v>3.18</v>
      </c>
      <c r="S1044" s="27" t="s">
        <v>170</v>
      </c>
      <c r="T1044" s="14">
        <v>1.81818176E-2</v>
      </c>
      <c r="U1044" s="27">
        <v>3.9215686274509838E-2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1910</v>
      </c>
      <c r="B1045" s="14">
        <v>3.26</v>
      </c>
      <c r="C1045" s="27" t="s">
        <v>170</v>
      </c>
      <c r="D1045" s="14">
        <v>8.4848484848479996E-2</v>
      </c>
      <c r="E1045" s="14">
        <v>3.59</v>
      </c>
      <c r="F1045" s="27" t="s">
        <v>170</v>
      </c>
      <c r="G1045" s="14">
        <v>9.6969696969690003E-2</v>
      </c>
      <c r="H1045" s="14">
        <v>3.37</v>
      </c>
      <c r="I1045" s="27" t="s">
        <v>170</v>
      </c>
      <c r="J1045" s="14">
        <v>0.109090909</v>
      </c>
      <c r="K1045" s="27">
        <v>3.3742331288343662E-2</v>
      </c>
      <c r="L1045" s="14">
        <v>3.09</v>
      </c>
      <c r="M1045" s="27" t="s">
        <v>170</v>
      </c>
      <c r="N1045" s="14">
        <v>2.4242424242419999E-2</v>
      </c>
      <c r="O1045" s="14">
        <v>3.23</v>
      </c>
      <c r="P1045" s="27" t="s">
        <v>170</v>
      </c>
      <c r="Q1045" s="14">
        <v>2.4242424242419999E-2</v>
      </c>
      <c r="R1045" s="14">
        <v>3.17</v>
      </c>
      <c r="S1045" s="27" t="s">
        <v>170</v>
      </c>
      <c r="T1045" s="14">
        <v>2.4242423499999999E-2</v>
      </c>
      <c r="U1045" s="27">
        <v>2.5889967637540479E-2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1911</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1699</v>
      </c>
      <c r="C1048" s="211"/>
      <c r="D1048" s="211" t="s">
        <v>1700</v>
      </c>
      <c r="E1048" s="211" t="s">
        <v>1699</v>
      </c>
      <c r="F1048" s="211"/>
      <c r="G1048" s="211" t="s">
        <v>1700</v>
      </c>
      <c r="H1048" s="211" t="s">
        <v>1699</v>
      </c>
      <c r="I1048" s="211"/>
      <c r="J1048" s="211" t="s">
        <v>1700</v>
      </c>
      <c r="K1048" t="s">
        <v>170</v>
      </c>
      <c r="L1048" s="211" t="s">
        <v>1699</v>
      </c>
      <c r="M1048" s="211"/>
      <c r="N1048" s="211" t="s">
        <v>1700</v>
      </c>
      <c r="O1048" s="211" t="s">
        <v>1699</v>
      </c>
      <c r="P1048" s="211"/>
      <c r="Q1048" s="211" t="s">
        <v>1700</v>
      </c>
      <c r="R1048" s="211" t="s">
        <v>1699</v>
      </c>
      <c r="S1048" s="211"/>
      <c r="T1048" s="211" t="s">
        <v>1700</v>
      </c>
      <c r="U1048" t="s">
        <v>170</v>
      </c>
      <c r="V1048" s="211" t="s">
        <v>1699</v>
      </c>
      <c r="W1048" s="211"/>
      <c r="X1048" s="211" t="s">
        <v>1700</v>
      </c>
      <c r="Y1048" s="211" t="s">
        <v>1699</v>
      </c>
      <c r="Z1048" s="211"/>
      <c r="AA1048" s="211" t="s">
        <v>1700</v>
      </c>
      <c r="AB1048" s="211" t="s">
        <v>1699</v>
      </c>
      <c r="AC1048" s="211"/>
      <c r="AD1048" s="211" t="s">
        <v>1700</v>
      </c>
      <c r="AE1048" t="s">
        <v>170</v>
      </c>
    </row>
    <row r="1049" spans="1:31" x14ac:dyDescent="0.3">
      <c r="A1049" t="s">
        <v>172</v>
      </c>
      <c r="B1049" s="2">
        <v>23605</v>
      </c>
      <c r="C1049" s="27" t="s">
        <v>170</v>
      </c>
      <c r="D1049" s="2">
        <v>269.69696969696901</v>
      </c>
      <c r="E1049" s="2">
        <v>24344</v>
      </c>
      <c r="F1049" s="27" t="s">
        <v>170</v>
      </c>
      <c r="G1049" s="14">
        <v>307.87878787878702</v>
      </c>
      <c r="H1049" s="2">
        <v>27007</v>
      </c>
      <c r="I1049" s="27" t="s">
        <v>170</v>
      </c>
      <c r="J1049" s="14">
        <v>452.121216</v>
      </c>
      <c r="K1049" s="27">
        <v>0.14412200804914213</v>
      </c>
      <c r="L1049" s="2">
        <v>212905</v>
      </c>
      <c r="M1049" s="27" t="s">
        <v>170</v>
      </c>
      <c r="N1049" s="2">
        <v>784.84848484848499</v>
      </c>
      <c r="O1049" s="2">
        <v>219073</v>
      </c>
      <c r="P1049" s="27" t="s">
        <v>170</v>
      </c>
      <c r="Q1049" s="14">
        <v>672.72727272727195</v>
      </c>
      <c r="R1049" s="2">
        <v>231092</v>
      </c>
      <c r="S1049" s="27" t="s">
        <v>170</v>
      </c>
      <c r="T1049" s="14">
        <v>622.42425500000002</v>
      </c>
      <c r="U1049" s="27">
        <v>8.5423076019821048E-2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16452</v>
      </c>
      <c r="C1050" s="27">
        <v>0.69697098072442276</v>
      </c>
      <c r="D1050" s="2">
        <v>310.90909090909003</v>
      </c>
      <c r="E1050" s="2">
        <v>15414</v>
      </c>
      <c r="F1050" s="27">
        <v>0.63317449884981925</v>
      </c>
      <c r="G1050" s="14">
        <v>407.27272727272702</v>
      </c>
      <c r="H1050" s="2">
        <v>16684</v>
      </c>
      <c r="I1050" s="27">
        <v>0.61776576443144371</v>
      </c>
      <c r="J1050" s="14">
        <v>396.96969999999999</v>
      </c>
      <c r="K1050" s="27">
        <v>1.4101628981278872E-2</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1912</v>
      </c>
      <c r="B1051" s="2">
        <v>9947</v>
      </c>
      <c r="C1051" s="27">
        <v>0.42139377250582505</v>
      </c>
      <c r="D1051" s="2">
        <v>304.24242424242402</v>
      </c>
      <c r="E1051" s="2">
        <v>9951</v>
      </c>
      <c r="F1051" s="27">
        <v>0.40876602037463028</v>
      </c>
      <c r="G1051" s="14">
        <v>392.12121212121201</v>
      </c>
      <c r="H1051" s="2">
        <v>10320</v>
      </c>
      <c r="I1051" s="27">
        <v>0.3821231532565631</v>
      </c>
      <c r="J1051" s="14">
        <v>468.48486300000002</v>
      </c>
      <c r="K1051" s="27">
        <v>3.7498743339700415E-2</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1913</v>
      </c>
      <c r="B1052" s="2">
        <v>5916</v>
      </c>
      <c r="C1052" s="27">
        <v>0.2506248676127939</v>
      </c>
      <c r="D1052" s="2">
        <v>233.93939393939399</v>
      </c>
      <c r="E1052" s="2">
        <v>5005</v>
      </c>
      <c r="F1052" s="27">
        <v>0.20559480775550443</v>
      </c>
      <c r="G1052" s="14">
        <v>236.363636363636</v>
      </c>
      <c r="H1052" s="2">
        <v>5818</v>
      </c>
      <c r="I1052" s="27">
        <v>0.21542563039212057</v>
      </c>
      <c r="J1052" s="14">
        <v>306.66665599999999</v>
      </c>
      <c r="K1052" s="27">
        <v>-1.656524678837052E-2</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1914</v>
      </c>
      <c r="B1053" s="2">
        <v>469</v>
      </c>
      <c r="C1053" s="27">
        <v>1.9868671891548402E-2</v>
      </c>
      <c r="D1053" s="2">
        <v>84.848484848484802</v>
      </c>
      <c r="E1053" s="2">
        <v>338</v>
      </c>
      <c r="F1053" s="27">
        <v>1.3884324679592507E-2</v>
      </c>
      <c r="G1053" s="14">
        <v>76.363636363636303</v>
      </c>
      <c r="H1053" s="2">
        <v>388</v>
      </c>
      <c r="I1053" s="27">
        <v>1.436664568445218E-2</v>
      </c>
      <c r="J1053" s="14">
        <v>87.272729999999996</v>
      </c>
      <c r="K1053" s="27">
        <v>-0.17270788912579957</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1915</v>
      </c>
      <c r="B1054" s="2">
        <v>84</v>
      </c>
      <c r="C1054" s="27">
        <v>3.558568099978818E-3</v>
      </c>
      <c r="D1054" s="2">
        <v>36.969696969696898</v>
      </c>
      <c r="E1054" s="2">
        <v>29</v>
      </c>
      <c r="F1054" s="27">
        <v>1.1912586263555702E-3</v>
      </c>
      <c r="G1054" s="14">
        <v>15.757575757575699</v>
      </c>
      <c r="H1054" s="2">
        <v>143</v>
      </c>
      <c r="I1054" s="27">
        <v>5.294923538341911E-3</v>
      </c>
      <c r="J1054" s="14">
        <v>73.333335899999994</v>
      </c>
      <c r="K1054" s="27">
        <v>0.70238095238095233</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1916</v>
      </c>
      <c r="B1055" s="2">
        <v>36</v>
      </c>
      <c r="C1055" s="27">
        <v>1.5251006142766362E-3</v>
      </c>
      <c r="D1055" s="2">
        <v>20.606060606060598</v>
      </c>
      <c r="E1055" s="2">
        <v>91</v>
      </c>
      <c r="F1055" s="27">
        <v>3.7380874137364442E-3</v>
      </c>
      <c r="G1055" s="14">
        <v>53.939393939393902</v>
      </c>
      <c r="H1055" s="2">
        <v>15</v>
      </c>
      <c r="I1055" s="27">
        <v>5.5541155996593474E-4</v>
      </c>
      <c r="J1055" s="14">
        <v>16.363636</v>
      </c>
      <c r="K1055" s="27">
        <v>-0.58333333333333337</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7153</v>
      </c>
      <c r="C1056" s="27">
        <v>0.30302901927557718</v>
      </c>
      <c r="D1056" s="2">
        <v>312.72727272727201</v>
      </c>
      <c r="E1056" s="2">
        <v>8930</v>
      </c>
      <c r="F1056" s="27">
        <v>0.36682550115018075</v>
      </c>
      <c r="G1056" s="14">
        <v>304.24242424242402</v>
      </c>
      <c r="H1056" s="2">
        <v>10323</v>
      </c>
      <c r="I1056" s="27">
        <v>0.38223423556855629</v>
      </c>
      <c r="J1056" s="14">
        <v>397.57574499999998</v>
      </c>
      <c r="K1056" s="27">
        <v>0.44317069760939465</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1912</v>
      </c>
      <c r="B1057" s="2">
        <v>3143</v>
      </c>
      <c r="C1057" s="27">
        <v>0.13314975640754079</v>
      </c>
      <c r="D1057" s="2">
        <v>236.363636363636</v>
      </c>
      <c r="E1057" s="2">
        <v>3743</v>
      </c>
      <c r="F1057" s="27">
        <v>0.15375451856720343</v>
      </c>
      <c r="G1057" s="14">
        <v>266.06060606060601</v>
      </c>
      <c r="H1057" s="2">
        <v>4563</v>
      </c>
      <c r="I1057" s="27">
        <v>0.16895619654163735</v>
      </c>
      <c r="J1057" s="14">
        <v>367.27273600000001</v>
      </c>
      <c r="K1057" s="27">
        <v>0.45179764556156538</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1913</v>
      </c>
      <c r="B1058" s="2">
        <v>3243</v>
      </c>
      <c r="C1058" s="27">
        <v>0.13738614700275364</v>
      </c>
      <c r="D1058" s="2">
        <v>260</v>
      </c>
      <c r="E1058" s="2">
        <v>3874</v>
      </c>
      <c r="F1058" s="27">
        <v>0.1591357213276372</v>
      </c>
      <c r="G1058" s="14">
        <v>270.30303030303003</v>
      </c>
      <c r="H1058" s="2">
        <v>4573</v>
      </c>
      <c r="I1058" s="27">
        <v>0.16932647091494799</v>
      </c>
      <c r="J1058" s="14">
        <v>270.30304000000001</v>
      </c>
      <c r="K1058" s="27">
        <v>0.41011409189022507</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1914</v>
      </c>
      <c r="B1059" s="2">
        <v>414</v>
      </c>
      <c r="C1059" s="27">
        <v>1.7538657064181319E-2</v>
      </c>
      <c r="D1059" s="2">
        <v>94.545454545454504</v>
      </c>
      <c r="E1059" s="2">
        <v>1041</v>
      </c>
      <c r="F1059" s="27">
        <v>4.2762076897798228E-2</v>
      </c>
      <c r="G1059" s="14">
        <v>165.45454545454501</v>
      </c>
      <c r="H1059" s="2">
        <v>639</v>
      </c>
      <c r="I1059" s="27">
        <v>2.366053245454882E-2</v>
      </c>
      <c r="J1059" s="14">
        <v>130.30302399999999</v>
      </c>
      <c r="K1059" s="27">
        <v>0.54347826086956519</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1915</v>
      </c>
      <c r="B1060" s="2">
        <v>347</v>
      </c>
      <c r="C1060" s="27">
        <v>1.4700275365388689E-2</v>
      </c>
      <c r="D1060" s="2">
        <v>91.515151515151501</v>
      </c>
      <c r="E1060" s="2">
        <v>258</v>
      </c>
      <c r="F1060" s="27">
        <v>1.0598093986197831E-2</v>
      </c>
      <c r="G1060" s="14">
        <v>77.575757575757507</v>
      </c>
      <c r="H1060" s="2">
        <v>484</v>
      </c>
      <c r="I1060" s="27">
        <v>1.7921279668234161E-2</v>
      </c>
      <c r="J1060" s="14">
        <v>175.15152</v>
      </c>
      <c r="K1060" s="27">
        <v>0.39481268011527376</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1916</v>
      </c>
      <c r="B1061" s="2">
        <v>6</v>
      </c>
      <c r="C1061" s="27">
        <v>2.5418343571277272E-4</v>
      </c>
      <c r="D1061" s="2">
        <v>6.6666666666666599</v>
      </c>
      <c r="E1061" s="2">
        <v>14</v>
      </c>
      <c r="F1061" s="27">
        <v>5.7509037134406834E-4</v>
      </c>
      <c r="G1061" s="14">
        <v>10.909090909090899</v>
      </c>
      <c r="H1061" s="2">
        <v>64</v>
      </c>
      <c r="I1061" s="27">
        <v>2.3697559891879883E-3</v>
      </c>
      <c r="J1061" s="14">
        <v>32.727271999999999</v>
      </c>
      <c r="K1061" s="27">
        <v>9.6666666666666661</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1917</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1699</v>
      </c>
      <c r="C1064" s="211"/>
      <c r="D1064" s="211" t="s">
        <v>1700</v>
      </c>
      <c r="E1064" s="211" t="s">
        <v>1699</v>
      </c>
      <c r="F1064" s="211"/>
      <c r="G1064" s="211" t="s">
        <v>1700</v>
      </c>
      <c r="H1064" s="211" t="s">
        <v>1699</v>
      </c>
      <c r="I1064" s="211"/>
      <c r="J1064" s="211" t="s">
        <v>1700</v>
      </c>
      <c r="K1064" t="s">
        <v>170</v>
      </c>
      <c r="L1064" s="211" t="s">
        <v>1699</v>
      </c>
      <c r="M1064" s="211"/>
      <c r="N1064" s="211" t="s">
        <v>1700</v>
      </c>
      <c r="O1064" s="211" t="s">
        <v>1699</v>
      </c>
      <c r="P1064" s="211"/>
      <c r="Q1064" s="211" t="s">
        <v>1700</v>
      </c>
      <c r="R1064" s="211" t="s">
        <v>1699</v>
      </c>
      <c r="S1064" s="211"/>
      <c r="T1064" s="211" t="s">
        <v>1700</v>
      </c>
      <c r="U1064" t="s">
        <v>170</v>
      </c>
      <c r="V1064" s="211" t="s">
        <v>1699</v>
      </c>
      <c r="W1064" s="211"/>
      <c r="X1064" s="211" t="s">
        <v>1700</v>
      </c>
      <c r="Y1064" s="211" t="s">
        <v>1699</v>
      </c>
      <c r="Z1064" s="211"/>
      <c r="AA1064" s="211" t="s">
        <v>1700</v>
      </c>
      <c r="AB1064" s="211" t="s">
        <v>1699</v>
      </c>
      <c r="AC1064" s="211"/>
      <c r="AD1064" s="211" t="s">
        <v>1700</v>
      </c>
      <c r="AE1064" t="s">
        <v>170</v>
      </c>
    </row>
    <row r="1065" spans="1:31" x14ac:dyDescent="0.3">
      <c r="A1065" t="s">
        <v>172</v>
      </c>
      <c r="B1065" s="2">
        <v>23605</v>
      </c>
      <c r="C1065" s="27" t="s">
        <v>170</v>
      </c>
      <c r="D1065" s="2">
        <v>269.69696969696901</v>
      </c>
      <c r="E1065" s="2">
        <v>24344</v>
      </c>
      <c r="F1065" s="27" t="s">
        <v>170</v>
      </c>
      <c r="G1065" s="14">
        <v>307.87878787878702</v>
      </c>
      <c r="H1065" s="2">
        <v>27007</v>
      </c>
      <c r="I1065" s="27" t="s">
        <v>170</v>
      </c>
      <c r="J1065" s="14">
        <v>452.121216</v>
      </c>
      <c r="K1065" s="27">
        <v>0.14412200804914213</v>
      </c>
      <c r="L1065" s="2">
        <v>212905</v>
      </c>
      <c r="M1065" s="27" t="s">
        <v>170</v>
      </c>
      <c r="N1065" s="2">
        <v>784.84848484848499</v>
      </c>
      <c r="O1065" s="2">
        <v>219073</v>
      </c>
      <c r="P1065" s="27" t="s">
        <v>170</v>
      </c>
      <c r="Q1065" s="14">
        <v>672.72727272727195</v>
      </c>
      <c r="R1065" s="2">
        <v>231092</v>
      </c>
      <c r="S1065" s="27" t="s">
        <v>170</v>
      </c>
      <c r="T1065" s="14">
        <v>622.42425500000002</v>
      </c>
      <c r="U1065" s="27">
        <v>8.5423076019821048E-2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16452</v>
      </c>
      <c r="C1066" s="27">
        <v>0.69697098072442276</v>
      </c>
      <c r="D1066" s="2">
        <v>310.90909090909003</v>
      </c>
      <c r="E1066" s="2">
        <v>15414</v>
      </c>
      <c r="F1066" s="27">
        <v>0.63317449884981925</v>
      </c>
      <c r="G1066" s="14">
        <v>407.27272727272702</v>
      </c>
      <c r="H1066" s="2">
        <v>16684</v>
      </c>
      <c r="I1066" s="27">
        <v>0.61776576443144371</v>
      </c>
      <c r="J1066" s="14">
        <v>396.96969999999999</v>
      </c>
      <c r="K1066" s="27">
        <v>1.4101628981278872E-2</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1918</v>
      </c>
      <c r="B1067" s="2">
        <v>2310</v>
      </c>
      <c r="C1067" s="27">
        <v>9.7860622749417495E-2</v>
      </c>
      <c r="D1067" s="2">
        <v>181.21212121212099</v>
      </c>
      <c r="E1067" s="2">
        <v>1675</v>
      </c>
      <c r="F1067" s="27">
        <v>6.8805455142951041E-2</v>
      </c>
      <c r="G1067" s="14">
        <v>175.75757575757501</v>
      </c>
      <c r="H1067" s="2">
        <v>1694</v>
      </c>
      <c r="I1067" s="27">
        <v>6.272447883881957E-2</v>
      </c>
      <c r="J1067" s="14">
        <v>188.484848</v>
      </c>
      <c r="K1067" s="27">
        <v>-0.26666666666666666</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1919</v>
      </c>
      <c r="B1068" s="2">
        <v>2258</v>
      </c>
      <c r="C1068" s="27">
        <v>9.5657699639906793E-2</v>
      </c>
      <c r="D1068" s="2">
        <v>175.15151515151501</v>
      </c>
      <c r="E1068" s="2">
        <v>1548</v>
      </c>
      <c r="F1068" s="27">
        <v>6.358856391718698E-2</v>
      </c>
      <c r="G1068" s="14">
        <v>176.363636363636</v>
      </c>
      <c r="H1068" s="2">
        <v>1649</v>
      </c>
      <c r="I1068" s="27">
        <v>6.1058244158921762E-2</v>
      </c>
      <c r="J1068" s="14">
        <v>189.69697600000001</v>
      </c>
      <c r="K1068" s="27">
        <v>-0.26970770593445526</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1920</v>
      </c>
      <c r="B1069" s="2">
        <v>52</v>
      </c>
      <c r="C1069" s="27">
        <v>2.2029231095106968E-3</v>
      </c>
      <c r="D1069" s="2">
        <v>31.515151515151501</v>
      </c>
      <c r="E1069" s="2">
        <v>113</v>
      </c>
      <c r="F1069" s="27">
        <v>4.6418008544199807E-3</v>
      </c>
      <c r="G1069" s="14">
        <v>54.545454545454497</v>
      </c>
      <c r="H1069" s="2">
        <v>45</v>
      </c>
      <c r="I1069" s="27">
        <v>1.6662346798978042E-3</v>
      </c>
      <c r="J1069" s="14">
        <v>36.969695999999999</v>
      </c>
      <c r="K1069" s="27">
        <v>-0.13461538461538461</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1921</v>
      </c>
      <c r="B1070" s="2">
        <v>0</v>
      </c>
      <c r="C1070" s="27">
        <v>0</v>
      </c>
      <c r="D1070" s="2">
        <v>80</v>
      </c>
      <c r="E1070" s="2">
        <v>14</v>
      </c>
      <c r="F1070" s="27">
        <v>5.7509037134406834E-4</v>
      </c>
      <c r="G1070" s="14">
        <v>13.3333333333333</v>
      </c>
      <c r="H1070" s="2">
        <v>0</v>
      </c>
      <c r="I1070" s="27">
        <v>0</v>
      </c>
      <c r="J1070" s="14">
        <v>18.787877999999999</v>
      </c>
      <c r="K1070" s="27"/>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1922</v>
      </c>
      <c r="B1071" s="2">
        <v>12321</v>
      </c>
      <c r="C1071" s="27">
        <v>0.52196568523617881</v>
      </c>
      <c r="D1071" s="2">
        <v>334.54545454545399</v>
      </c>
      <c r="E1071" s="2">
        <v>11468</v>
      </c>
      <c r="F1071" s="27">
        <v>0.47108116989812687</v>
      </c>
      <c r="G1071" s="14">
        <v>349.09090909090901</v>
      </c>
      <c r="H1071" s="2">
        <v>11873</v>
      </c>
      <c r="I1071" s="27">
        <v>0.43962676343170287</v>
      </c>
      <c r="J1071" s="14">
        <v>354.54544099999998</v>
      </c>
      <c r="K1071" s="27">
        <v>-3.6360685009333656E-2</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1919</v>
      </c>
      <c r="B1072" s="2">
        <v>11784</v>
      </c>
      <c r="C1072" s="27">
        <v>0.49921626773988564</v>
      </c>
      <c r="D1072" s="2">
        <v>346.06060606060601</v>
      </c>
      <c r="E1072" s="2">
        <v>11137</v>
      </c>
      <c r="F1072" s="27">
        <v>0.45748439040420635</v>
      </c>
      <c r="G1072" s="14">
        <v>341.81818181818102</v>
      </c>
      <c r="H1072" s="2">
        <v>11401</v>
      </c>
      <c r="I1072" s="27">
        <v>0.4221498130114415</v>
      </c>
      <c r="J1072" s="14">
        <v>376.96969999999999</v>
      </c>
      <c r="K1072" s="27">
        <v>-3.2501697216564832E-2</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1920</v>
      </c>
      <c r="B1073" s="2">
        <v>417</v>
      </c>
      <c r="C1073" s="27">
        <v>1.7665748782037704E-2</v>
      </c>
      <c r="D1073" s="2">
        <v>80</v>
      </c>
      <c r="E1073" s="2">
        <v>225</v>
      </c>
      <c r="F1073" s="27">
        <v>9.2425238251725265E-3</v>
      </c>
      <c r="G1073" s="14">
        <v>56.363636363636303</v>
      </c>
      <c r="H1073" s="2">
        <v>321</v>
      </c>
      <c r="I1073" s="27">
        <v>1.1885807383271003E-2</v>
      </c>
      <c r="J1073" s="14">
        <v>70.303030000000007</v>
      </c>
      <c r="K1073" s="27">
        <v>-0.23021582733812951</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1921</v>
      </c>
      <c r="B1074" s="2">
        <v>120</v>
      </c>
      <c r="C1074" s="27">
        <v>5.0836687142554546E-3</v>
      </c>
      <c r="D1074" s="2">
        <v>40.606060606060602</v>
      </c>
      <c r="E1074" s="2">
        <v>106</v>
      </c>
      <c r="F1074" s="27">
        <v>4.3542556687479464E-3</v>
      </c>
      <c r="G1074" s="14">
        <v>54.545454545454497</v>
      </c>
      <c r="H1074" s="2">
        <v>151</v>
      </c>
      <c r="I1074" s="27">
        <v>5.5911430369904097E-3</v>
      </c>
      <c r="J1074" s="14">
        <v>72.121215800000002</v>
      </c>
      <c r="K1074" s="27">
        <v>0.25833333333333336</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1923</v>
      </c>
      <c r="B1075" s="2">
        <v>1821</v>
      </c>
      <c r="C1075" s="27">
        <v>7.7144672738826525E-2</v>
      </c>
      <c r="D1075" s="2">
        <v>138.18181818181799</v>
      </c>
      <c r="E1075" s="2">
        <v>2271</v>
      </c>
      <c r="F1075" s="27">
        <v>9.3287873808741373E-2</v>
      </c>
      <c r="G1075" s="14">
        <v>155.75757575757501</v>
      </c>
      <c r="H1075" s="2">
        <v>3117</v>
      </c>
      <c r="I1075" s="27">
        <v>0.11541452216092124</v>
      </c>
      <c r="J1075" s="14">
        <v>245.454544</v>
      </c>
      <c r="K1075" s="27">
        <v>0.71169686985172986</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1919</v>
      </c>
      <c r="B1076" s="2">
        <v>1821</v>
      </c>
      <c r="C1076" s="27">
        <v>7.7144672738826525E-2</v>
      </c>
      <c r="D1076" s="2">
        <v>138.18181818181799</v>
      </c>
      <c r="E1076" s="2">
        <v>2271</v>
      </c>
      <c r="F1076" s="27">
        <v>9.3287873808741373E-2</v>
      </c>
      <c r="G1076" s="14">
        <v>155.75757575757501</v>
      </c>
      <c r="H1076" s="2">
        <v>3088</v>
      </c>
      <c r="I1076" s="27">
        <v>0.11434072647832043</v>
      </c>
      <c r="J1076" s="14">
        <v>245.454544</v>
      </c>
      <c r="K1076" s="27">
        <v>0.69577155409115865</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1920</v>
      </c>
      <c r="B1077" s="2">
        <v>0</v>
      </c>
      <c r="C1077" s="27">
        <v>0</v>
      </c>
      <c r="D1077" s="2">
        <v>80</v>
      </c>
      <c r="E1077" s="2">
        <v>0</v>
      </c>
      <c r="F1077" s="27">
        <v>0</v>
      </c>
      <c r="G1077" s="14">
        <v>16.969696969696901</v>
      </c>
      <c r="H1077" s="2">
        <v>22</v>
      </c>
      <c r="I1077" s="27">
        <v>8.14603621283371E-4</v>
      </c>
      <c r="J1077" s="14">
        <v>20.606059999999999</v>
      </c>
      <c r="K1077" s="27"/>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1921</v>
      </c>
      <c r="B1078" s="2">
        <v>0</v>
      </c>
      <c r="C1078" s="27">
        <v>0</v>
      </c>
      <c r="D1078" s="2">
        <v>80</v>
      </c>
      <c r="E1078" s="2">
        <v>0</v>
      </c>
      <c r="F1078" s="27">
        <v>0</v>
      </c>
      <c r="G1078" s="14">
        <v>16.969696969696901</v>
      </c>
      <c r="H1078" s="2">
        <v>7</v>
      </c>
      <c r="I1078" s="27">
        <v>2.591920613174362E-4</v>
      </c>
      <c r="J1078" s="14">
        <v>9.0909089999999999</v>
      </c>
      <c r="K1078" s="27"/>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7153</v>
      </c>
      <c r="C1079" s="27">
        <v>0.30302901927557718</v>
      </c>
      <c r="D1079" s="2">
        <v>312.72727272727201</v>
      </c>
      <c r="E1079" s="2">
        <v>8930</v>
      </c>
      <c r="F1079" s="27">
        <v>0.36682550115018075</v>
      </c>
      <c r="G1079" s="14">
        <v>304.24242424242402</v>
      </c>
      <c r="H1079" s="2">
        <v>10323</v>
      </c>
      <c r="I1079" s="27">
        <v>0.38223423556855629</v>
      </c>
      <c r="J1079" s="14">
        <v>397.57574499999998</v>
      </c>
      <c r="K1079" s="27">
        <v>0.44317069760939465</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1918</v>
      </c>
      <c r="B1080" s="2">
        <v>2859</v>
      </c>
      <c r="C1080" s="27">
        <v>0.1211184071171362</v>
      </c>
      <c r="D1080" s="2">
        <v>242.42424242424201</v>
      </c>
      <c r="E1080" s="2">
        <v>2528</v>
      </c>
      <c r="F1080" s="27">
        <v>0.10384488991127178</v>
      </c>
      <c r="G1080" s="14">
        <v>209.69696969696901</v>
      </c>
      <c r="H1080" s="2">
        <v>2745</v>
      </c>
      <c r="I1080" s="27">
        <v>0.10164031547376606</v>
      </c>
      <c r="J1080" s="14">
        <v>270.90910000000002</v>
      </c>
      <c r="K1080" s="27">
        <v>-3.9874081846799581E-2</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1919</v>
      </c>
      <c r="B1081" s="2">
        <v>2570</v>
      </c>
      <c r="C1081" s="27">
        <v>0.10887523829697097</v>
      </c>
      <c r="D1081" s="2">
        <v>233.93939393939399</v>
      </c>
      <c r="E1081" s="2">
        <v>2113</v>
      </c>
      <c r="F1081" s="27">
        <v>8.6797568189286883E-2</v>
      </c>
      <c r="G1081" s="14">
        <v>204.24242424242399</v>
      </c>
      <c r="H1081" s="2">
        <v>2294</v>
      </c>
      <c r="I1081" s="27">
        <v>8.4940941237456949E-2</v>
      </c>
      <c r="J1081" s="14">
        <v>260</v>
      </c>
      <c r="K1081" s="27">
        <v>-0.10739299610894941</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1920</v>
      </c>
      <c r="B1082" s="2">
        <v>164</v>
      </c>
      <c r="C1082" s="27">
        <v>6.9476805761491209E-3</v>
      </c>
      <c r="D1082" s="2">
        <v>49.090909090909101</v>
      </c>
      <c r="E1082" s="2">
        <v>287</v>
      </c>
      <c r="F1082" s="27">
        <v>1.1789352612553402E-2</v>
      </c>
      <c r="G1082" s="14">
        <v>72.727272727272705</v>
      </c>
      <c r="H1082" s="2">
        <v>159</v>
      </c>
      <c r="I1082" s="27">
        <v>5.8873625356389084E-3</v>
      </c>
      <c r="J1082" s="14">
        <v>55.757576</v>
      </c>
      <c r="K1082" s="27">
        <v>-3.048780487804878E-2</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1921</v>
      </c>
      <c r="B1083" s="2">
        <v>125</v>
      </c>
      <c r="C1083" s="27">
        <v>5.2954882440160982E-3</v>
      </c>
      <c r="D1083" s="2">
        <v>47.272727272727202</v>
      </c>
      <c r="E1083" s="2">
        <v>128</v>
      </c>
      <c r="F1083" s="27">
        <v>5.2579691094314825E-3</v>
      </c>
      <c r="G1083" s="14">
        <v>55.757575757575701</v>
      </c>
      <c r="H1083" s="2">
        <v>292</v>
      </c>
      <c r="I1083" s="27">
        <v>1.0812011700670197E-2</v>
      </c>
      <c r="J1083" s="14">
        <v>144.24243200000001</v>
      </c>
      <c r="K1083" s="27">
        <v>1.3360000000000001</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1922</v>
      </c>
      <c r="B1084" s="2">
        <v>3490</v>
      </c>
      <c r="C1084" s="27">
        <v>0.14785003177292946</v>
      </c>
      <c r="D1084" s="2">
        <v>275.75757575757501</v>
      </c>
      <c r="E1084" s="2">
        <v>5625</v>
      </c>
      <c r="F1084" s="27">
        <v>0.23106309562931318</v>
      </c>
      <c r="G1084" s="14">
        <v>257.575757575757</v>
      </c>
      <c r="H1084" s="2">
        <v>6640</v>
      </c>
      <c r="I1084" s="27">
        <v>0.24586218387825379</v>
      </c>
      <c r="J1084" s="14">
        <v>369.09089999999998</v>
      </c>
      <c r="K1084" s="27">
        <v>0.90257879656160456</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1919</v>
      </c>
      <c r="B1085" s="2">
        <v>3093</v>
      </c>
      <c r="C1085" s="27">
        <v>0.13103156110993433</v>
      </c>
      <c r="D1085" s="2">
        <v>282.42424242424198</v>
      </c>
      <c r="E1085" s="2">
        <v>4727</v>
      </c>
      <c r="F1085" s="27">
        <v>0.19417515609595792</v>
      </c>
      <c r="G1085" s="14">
        <v>271.51515151515099</v>
      </c>
      <c r="H1085" s="2">
        <v>5935</v>
      </c>
      <c r="I1085" s="27">
        <v>0.21975784055985484</v>
      </c>
      <c r="J1085" s="14">
        <v>384.84848</v>
      </c>
      <c r="K1085" s="27">
        <v>0.91884901390236018</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1920</v>
      </c>
      <c r="B1086" s="2">
        <v>169</v>
      </c>
      <c r="C1086" s="27">
        <v>7.1595001059097645E-3</v>
      </c>
      <c r="D1086" s="2">
        <v>52.727272727272698</v>
      </c>
      <c r="E1086" s="2">
        <v>754</v>
      </c>
      <c r="F1086" s="27">
        <v>3.0972724285244824E-2</v>
      </c>
      <c r="G1086" s="14">
        <v>164.84848484848399</v>
      </c>
      <c r="H1086" s="2">
        <v>480</v>
      </c>
      <c r="I1086" s="27">
        <v>1.7773169918909912E-2</v>
      </c>
      <c r="J1086" s="14">
        <v>115.151512</v>
      </c>
      <c r="K1086" s="27">
        <v>1.8402366863905326</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1921</v>
      </c>
      <c r="B1087" s="2">
        <v>228</v>
      </c>
      <c r="C1087" s="27">
        <v>9.6589705570853633E-3</v>
      </c>
      <c r="D1087" s="2">
        <v>82.424242424242394</v>
      </c>
      <c r="E1087" s="2">
        <v>144</v>
      </c>
      <c r="F1087" s="27">
        <v>5.9152152481104173E-3</v>
      </c>
      <c r="G1087" s="14">
        <v>52.121212121212103</v>
      </c>
      <c r="H1087" s="2">
        <v>225</v>
      </c>
      <c r="I1087" s="27">
        <v>8.3311733994890207E-3</v>
      </c>
      <c r="J1087" s="14">
        <v>67.272729999999996</v>
      </c>
      <c r="K1087" s="27">
        <v>-1.3157894736842105E-2</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1923</v>
      </c>
      <c r="B1088" s="2">
        <v>804</v>
      </c>
      <c r="C1088" s="27">
        <v>3.4060580385511546E-2</v>
      </c>
      <c r="D1088" s="2">
        <v>112.72727272727199</v>
      </c>
      <c r="E1088" s="2">
        <v>777</v>
      </c>
      <c r="F1088" s="27">
        <v>3.1917515609595791E-2</v>
      </c>
      <c r="G1088" s="14">
        <v>97.575757575757606</v>
      </c>
      <c r="H1088" s="2">
        <v>938</v>
      </c>
      <c r="I1088" s="27">
        <v>3.4731736216536455E-2</v>
      </c>
      <c r="J1088" s="14">
        <v>143.03030000000001</v>
      </c>
      <c r="K1088" s="27">
        <v>0.16666666666666666</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1919</v>
      </c>
      <c r="B1089" s="2">
        <v>723</v>
      </c>
      <c r="C1089" s="27">
        <v>3.0629104003389113E-2</v>
      </c>
      <c r="D1089" s="2">
        <v>90.909090909090907</v>
      </c>
      <c r="E1089" s="2">
        <v>777</v>
      </c>
      <c r="F1089" s="27">
        <v>3.1917515609595791E-2</v>
      </c>
      <c r="G1089" s="14">
        <v>97.575757575757606</v>
      </c>
      <c r="H1089" s="2">
        <v>907</v>
      </c>
      <c r="I1089" s="27">
        <v>3.3583885659273519E-2</v>
      </c>
      <c r="J1089" s="14">
        <v>142.42424</v>
      </c>
      <c r="K1089" s="27">
        <v>0.2544951590594744</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1920</v>
      </c>
      <c r="B1090" s="2">
        <v>81</v>
      </c>
      <c r="C1090" s="27">
        <v>3.4314763821224315E-3</v>
      </c>
      <c r="D1090" s="2">
        <v>61.818181818181799</v>
      </c>
      <c r="E1090" s="2">
        <v>0</v>
      </c>
      <c r="F1090" s="27">
        <v>0</v>
      </c>
      <c r="G1090" s="14">
        <v>16.969696969696901</v>
      </c>
      <c r="H1090" s="2">
        <v>0</v>
      </c>
      <c r="I1090" s="27">
        <v>0</v>
      </c>
      <c r="J1090" s="14">
        <v>18.787877999999999</v>
      </c>
      <c r="K1090" s="27">
        <v>-1</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1921</v>
      </c>
      <c r="B1091" s="2">
        <v>0</v>
      </c>
      <c r="C1091" s="27">
        <v>0</v>
      </c>
      <c r="D1091" s="2">
        <v>80</v>
      </c>
      <c r="E1091" s="2">
        <v>0</v>
      </c>
      <c r="F1091" s="27">
        <v>0</v>
      </c>
      <c r="G1091" s="14">
        <v>16.969696969696901</v>
      </c>
      <c r="H1091" s="2">
        <v>31</v>
      </c>
      <c r="I1091" s="27">
        <v>1.1478505572629319E-3</v>
      </c>
      <c r="J1091" s="14">
        <v>17.575758</v>
      </c>
      <c r="K1091" s="27"/>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1924</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1699</v>
      </c>
      <c r="C1094" s="211"/>
      <c r="D1094" s="211" t="s">
        <v>1700</v>
      </c>
      <c r="E1094" s="211" t="s">
        <v>1699</v>
      </c>
      <c r="F1094" s="211"/>
      <c r="G1094" s="211" t="s">
        <v>1700</v>
      </c>
      <c r="H1094" s="211" t="s">
        <v>1699</v>
      </c>
      <c r="I1094" s="211"/>
      <c r="J1094" s="211" t="s">
        <v>1700</v>
      </c>
      <c r="K1094" t="s">
        <v>170</v>
      </c>
      <c r="L1094" s="211" t="s">
        <v>1699</v>
      </c>
      <c r="M1094" s="211"/>
      <c r="N1094" s="211" t="s">
        <v>1700</v>
      </c>
      <c r="O1094" s="211" t="s">
        <v>1699</v>
      </c>
      <c r="P1094" s="211"/>
      <c r="Q1094" s="211" t="s">
        <v>1700</v>
      </c>
      <c r="R1094" s="211" t="s">
        <v>1699</v>
      </c>
      <c r="S1094" s="211"/>
      <c r="T1094" s="211" t="s">
        <v>1700</v>
      </c>
      <c r="U1094" t="s">
        <v>170</v>
      </c>
      <c r="V1094" s="211" t="s">
        <v>1699</v>
      </c>
      <c r="W1094" s="211"/>
      <c r="X1094" s="211" t="s">
        <v>1700</v>
      </c>
      <c r="Y1094" s="211" t="s">
        <v>1699</v>
      </c>
      <c r="Z1094" s="211"/>
      <c r="AA1094" s="211" t="s">
        <v>1700</v>
      </c>
      <c r="AB1094" s="211" t="s">
        <v>1699</v>
      </c>
      <c r="AC1094" s="211"/>
      <c r="AD1094" s="211" t="s">
        <v>1700</v>
      </c>
      <c r="AE1094" t="s">
        <v>170</v>
      </c>
    </row>
    <row r="1095" spans="1:31" x14ac:dyDescent="0.3">
      <c r="A1095" t="s">
        <v>172</v>
      </c>
      <c r="B1095" s="2">
        <v>25449</v>
      </c>
      <c r="C1095" s="27" t="s">
        <v>170</v>
      </c>
      <c r="D1095" s="2">
        <v>307.87878787878702</v>
      </c>
      <c r="E1095" s="2">
        <v>25286</v>
      </c>
      <c r="F1095" s="27" t="s">
        <v>170</v>
      </c>
      <c r="G1095" s="14">
        <v>347.27272727272702</v>
      </c>
      <c r="H1095" s="2">
        <v>27787</v>
      </c>
      <c r="I1095" s="27" t="s">
        <v>170</v>
      </c>
      <c r="J1095" s="14">
        <v>443.63635299999999</v>
      </c>
      <c r="K1095" s="27">
        <v>9.1870014538881689E-2</v>
      </c>
      <c r="L1095" s="2">
        <v>231114</v>
      </c>
      <c r="M1095" s="27" t="s">
        <v>170</v>
      </c>
      <c r="N1095" s="2">
        <v>516.36363636363603</v>
      </c>
      <c r="O1095" s="2">
        <v>236562</v>
      </c>
      <c r="P1095" s="27" t="s">
        <v>170</v>
      </c>
      <c r="Q1095" s="14">
        <v>226.666666666666</v>
      </c>
      <c r="R1095" s="2">
        <v>245192</v>
      </c>
      <c r="S1095" s="27" t="s">
        <v>170</v>
      </c>
      <c r="T1095" s="14">
        <v>175.75756799999999</v>
      </c>
      <c r="U1095" s="27">
        <v>6.0913661656152376E-2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20707</v>
      </c>
      <c r="C1096" s="27">
        <v>0.81366654878384215</v>
      </c>
      <c r="D1096" s="2">
        <v>285.45454545454498</v>
      </c>
      <c r="E1096" s="2">
        <v>20767</v>
      </c>
      <c r="F1096" s="27">
        <v>0.82128450525982755</v>
      </c>
      <c r="G1096" s="14">
        <v>372.12121212121201</v>
      </c>
      <c r="H1096" s="2">
        <v>22462</v>
      </c>
      <c r="I1096" s="27">
        <v>0.80836362327707201</v>
      </c>
      <c r="J1096" s="14">
        <v>412.72726399999999</v>
      </c>
      <c r="K1096" s="27">
        <v>8.4753947940310034E-2</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860</v>
      </c>
      <c r="C1097" s="27">
        <v>3.3793076348775986E-2</v>
      </c>
      <c r="D1097" s="2">
        <v>133.939393939393</v>
      </c>
      <c r="E1097" s="2">
        <v>864</v>
      </c>
      <c r="F1097" s="27">
        <v>3.4169105433836909E-2</v>
      </c>
      <c r="G1097" s="14">
        <v>118.787878787878</v>
      </c>
      <c r="H1097" s="2">
        <v>914</v>
      </c>
      <c r="I1097" s="27">
        <v>3.2893079497606795E-2</v>
      </c>
      <c r="J1097" s="14">
        <v>123.63636</v>
      </c>
      <c r="K1097" s="27">
        <v>6.2790697674418611E-2</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718</v>
      </c>
      <c r="C1098" s="27">
        <v>2.8213289323745529E-2</v>
      </c>
      <c r="D1098" s="2">
        <v>121.818181818181</v>
      </c>
      <c r="E1098" s="2">
        <v>499</v>
      </c>
      <c r="F1098" s="27">
        <v>1.9734240291070158E-2</v>
      </c>
      <c r="G1098" s="14">
        <v>97.575757575757606</v>
      </c>
      <c r="H1098" s="2">
        <v>677</v>
      </c>
      <c r="I1098" s="27">
        <v>2.4363911181487747E-2</v>
      </c>
      <c r="J1098" s="14">
        <v>146.66667200000001</v>
      </c>
      <c r="K1098" s="27">
        <v>-5.7103064066852366E-2</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842</v>
      </c>
      <c r="C1099" s="27">
        <v>3.3085779401941136E-2</v>
      </c>
      <c r="D1099" s="2">
        <v>113.333333333333</v>
      </c>
      <c r="E1099" s="2">
        <v>617</v>
      </c>
      <c r="F1099" s="27">
        <v>2.4400854227635847E-2</v>
      </c>
      <c r="G1099" s="14">
        <v>103.636363636363</v>
      </c>
      <c r="H1099" s="2">
        <v>693</v>
      </c>
      <c r="I1099" s="27">
        <v>2.4939720012955698E-2</v>
      </c>
      <c r="J1099" s="14">
        <v>109.696968</v>
      </c>
      <c r="K1099" s="27">
        <v>-0.17695961995249407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744</v>
      </c>
      <c r="C1100" s="27">
        <v>2.9234940469173642E-2</v>
      </c>
      <c r="D1100" s="2">
        <v>148.48484848484799</v>
      </c>
      <c r="E1100" s="2">
        <v>912</v>
      </c>
      <c r="F1100" s="27">
        <v>3.606738906905007E-2</v>
      </c>
      <c r="G1100" s="14">
        <v>158.78787878787799</v>
      </c>
      <c r="H1100" s="2">
        <v>954</v>
      </c>
      <c r="I1100" s="27">
        <v>3.4332601576276676E-2</v>
      </c>
      <c r="J1100" s="14">
        <v>149.69697600000001</v>
      </c>
      <c r="K1100" s="27">
        <v>0.28225806451612906</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245</v>
      </c>
      <c r="C1101" s="27">
        <v>9.6270973319187401E-3</v>
      </c>
      <c r="D1101" s="2">
        <v>76.363636363636303</v>
      </c>
      <c r="E1101" s="2">
        <v>361</v>
      </c>
      <c r="F1101" s="27">
        <v>1.4276674839832318E-2</v>
      </c>
      <c r="G1101" s="14">
        <v>100</v>
      </c>
      <c r="H1101" s="2">
        <v>455</v>
      </c>
      <c r="I1101" s="27">
        <v>1.6374563644869902E-2</v>
      </c>
      <c r="J1101" s="14">
        <v>135.15152</v>
      </c>
      <c r="K1101" s="27">
        <v>0.8571428571428571</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346</v>
      </c>
      <c r="C1102" s="27">
        <v>1.359581908915871E-2</v>
      </c>
      <c r="D1102" s="2">
        <v>75.757575757575694</v>
      </c>
      <c r="E1102" s="2">
        <v>286</v>
      </c>
      <c r="F1102" s="27">
        <v>1.1310606659811753E-2</v>
      </c>
      <c r="G1102" s="14">
        <v>90.303030303030297</v>
      </c>
      <c r="H1102" s="2">
        <v>583</v>
      </c>
      <c r="I1102" s="27">
        <v>2.0981034296613525E-2</v>
      </c>
      <c r="J1102" s="14">
        <v>133.939392</v>
      </c>
      <c r="K1102" s="27">
        <v>0.68497109826589597</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529</v>
      </c>
      <c r="C1103" s="27">
        <v>2.0786671381979645E-2</v>
      </c>
      <c r="D1103" s="2">
        <v>94.545454545454504</v>
      </c>
      <c r="E1103" s="2">
        <v>400</v>
      </c>
      <c r="F1103" s="27">
        <v>1.5819030293443011E-2</v>
      </c>
      <c r="G1103" s="14">
        <v>72.727272727272705</v>
      </c>
      <c r="H1103" s="2">
        <v>680</v>
      </c>
      <c r="I1103" s="27">
        <v>2.4471875337387986E-2</v>
      </c>
      <c r="J1103" s="14">
        <v>122.42424</v>
      </c>
      <c r="K1103" s="27">
        <v>0.28544423440453687</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458</v>
      </c>
      <c r="C1104" s="27">
        <v>1.7996777869464419E-2</v>
      </c>
      <c r="D1104" s="2">
        <v>73.3333333333333</v>
      </c>
      <c r="E1104" s="2">
        <v>580</v>
      </c>
      <c r="F1104" s="27">
        <v>2.2937593925492366E-2</v>
      </c>
      <c r="G1104" s="14">
        <v>109.09090909090899</v>
      </c>
      <c r="H1104" s="2">
        <v>355</v>
      </c>
      <c r="I1104" s="27">
        <v>1.27757584481952E-2</v>
      </c>
      <c r="J1104" s="14">
        <v>74.545455899999993</v>
      </c>
      <c r="K1104" s="27">
        <v>-0.22489082969432314</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27">
        <v>0</v>
      </c>
      <c r="D1105" s="2">
        <v>80</v>
      </c>
      <c r="E1105" s="2">
        <v>0</v>
      </c>
      <c r="F1105" s="27">
        <v>0</v>
      </c>
      <c r="G1105" s="14">
        <v>16.969696969696901</v>
      </c>
      <c r="H1105" s="2">
        <v>14</v>
      </c>
      <c r="I1105" s="27">
        <v>5.0383272753445852E-4</v>
      </c>
      <c r="J1105" s="14">
        <v>12.727273</v>
      </c>
      <c r="K1105" s="27"/>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1925</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1699</v>
      </c>
      <c r="C1108" s="211"/>
      <c r="D1108" s="211" t="s">
        <v>1700</v>
      </c>
      <c r="E1108" s="211" t="s">
        <v>1699</v>
      </c>
      <c r="F1108" s="211"/>
      <c r="G1108" s="211" t="s">
        <v>1700</v>
      </c>
      <c r="H1108" s="211" t="s">
        <v>1699</v>
      </c>
      <c r="I1108" s="211"/>
      <c r="J1108" s="211" t="s">
        <v>1700</v>
      </c>
      <c r="K1108" t="s">
        <v>170</v>
      </c>
      <c r="L1108" s="211" t="s">
        <v>1699</v>
      </c>
      <c r="M1108" s="211"/>
      <c r="N1108" s="211" t="s">
        <v>1700</v>
      </c>
      <c r="O1108" s="211" t="s">
        <v>1699</v>
      </c>
      <c r="P1108" s="211"/>
      <c r="Q1108" s="211" t="s">
        <v>1700</v>
      </c>
      <c r="R1108" s="211" t="s">
        <v>1699</v>
      </c>
      <c r="S1108" s="211"/>
      <c r="T1108" s="211" t="s">
        <v>1700</v>
      </c>
      <c r="U1108" t="s">
        <v>170</v>
      </c>
      <c r="V1108" s="211" t="s">
        <v>1699</v>
      </c>
      <c r="W1108" s="211"/>
      <c r="X1108" s="211" t="s">
        <v>1700</v>
      </c>
      <c r="Y1108" s="211" t="s">
        <v>1699</v>
      </c>
      <c r="Z1108" s="211"/>
      <c r="AA1108" s="211" t="s">
        <v>1700</v>
      </c>
      <c r="AB1108" s="211" t="s">
        <v>1699</v>
      </c>
      <c r="AC1108" s="211"/>
      <c r="AD1108" s="211" t="s">
        <v>1700</v>
      </c>
      <c r="AE1108" t="s">
        <v>170</v>
      </c>
    </row>
    <row r="1109" spans="1:31" x14ac:dyDescent="0.3">
      <c r="A1109" t="s">
        <v>172</v>
      </c>
      <c r="B1109" s="2">
        <v>23605</v>
      </c>
      <c r="C1109" s="27" t="s">
        <v>170</v>
      </c>
      <c r="D1109" s="2">
        <v>269.69696969696901</v>
      </c>
      <c r="E1109" s="2">
        <v>24344</v>
      </c>
      <c r="F1109" s="27" t="s">
        <v>170</v>
      </c>
      <c r="G1109" s="14">
        <v>307.87878787878702</v>
      </c>
      <c r="H1109" s="2">
        <v>27007</v>
      </c>
      <c r="I1109" s="27" t="s">
        <v>170</v>
      </c>
      <c r="J1109" s="14">
        <v>452.121216</v>
      </c>
      <c r="K1109" s="27">
        <v>0.14412200804914213</v>
      </c>
      <c r="L1109" s="2">
        <v>212905</v>
      </c>
      <c r="M1109" s="27" t="s">
        <v>170</v>
      </c>
      <c r="N1109" s="2">
        <v>784.84848484848499</v>
      </c>
      <c r="O1109" s="2">
        <v>219073</v>
      </c>
      <c r="P1109" s="27" t="s">
        <v>170</v>
      </c>
      <c r="Q1109" s="14">
        <v>672.72727272727195</v>
      </c>
      <c r="R1109" s="2">
        <v>231092</v>
      </c>
      <c r="S1109" s="27" t="s">
        <v>170</v>
      </c>
      <c r="T1109" s="14">
        <v>622.42425500000002</v>
      </c>
      <c r="U1109" s="27">
        <v>8.5423076019821048E-2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1926</v>
      </c>
      <c r="B1110" s="2">
        <v>16452</v>
      </c>
      <c r="C1110" s="27">
        <v>0.69697098072442276</v>
      </c>
      <c r="D1110" s="2">
        <v>310.90909090909003</v>
      </c>
      <c r="E1110" s="2">
        <v>15414</v>
      </c>
      <c r="F1110" s="27">
        <v>0.63317449884981925</v>
      </c>
      <c r="G1110" s="14">
        <v>407.27272727272702</v>
      </c>
      <c r="H1110" s="2">
        <v>16684</v>
      </c>
      <c r="I1110" s="27">
        <v>0.61776576443144371</v>
      </c>
      <c r="J1110" s="14">
        <v>396.96969999999999</v>
      </c>
      <c r="K1110" s="27">
        <v>1.4101628981278872E-2</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1927</v>
      </c>
      <c r="B1111" s="2">
        <v>15651</v>
      </c>
      <c r="C1111" s="27">
        <v>0.66303749205676765</v>
      </c>
      <c r="D1111" s="2">
        <v>330.30303030303003</v>
      </c>
      <c r="E1111" s="2">
        <v>14716</v>
      </c>
      <c r="F1111" s="27">
        <v>0.60450213604995073</v>
      </c>
      <c r="G1111" s="14">
        <v>393.33333333333297</v>
      </c>
      <c r="H1111" s="2">
        <v>16189</v>
      </c>
      <c r="I1111" s="27">
        <v>0.59943718295256787</v>
      </c>
      <c r="J1111" s="14">
        <v>403.63635299999999</v>
      </c>
      <c r="K1111" s="27">
        <v>3.4374800332247143E-2</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1928</v>
      </c>
      <c r="B1112" s="2">
        <v>308</v>
      </c>
      <c r="C1112" s="27">
        <v>1.3048083033255666E-2</v>
      </c>
      <c r="D1112" s="2">
        <v>81.818181818181799</v>
      </c>
      <c r="E1112" s="2">
        <v>201</v>
      </c>
      <c r="F1112" s="27">
        <v>8.2566546171541234E-3</v>
      </c>
      <c r="G1112" s="14">
        <v>44.2424242424242</v>
      </c>
      <c r="H1112" s="2">
        <v>285</v>
      </c>
      <c r="I1112" s="27">
        <v>1.055281963935276E-2</v>
      </c>
      <c r="J1112" s="14">
        <v>75.151510000000002</v>
      </c>
      <c r="K1112" s="27">
        <v>-7.4675324675324672E-2</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0</v>
      </c>
      <c r="C1113" s="27">
        <v>0</v>
      </c>
      <c r="D1113" s="2">
        <v>80</v>
      </c>
      <c r="E1113" s="2">
        <v>7</v>
      </c>
      <c r="F1113" s="27">
        <v>2.8754518567203417E-4</v>
      </c>
      <c r="G1113" s="14">
        <v>6.0606060606060597</v>
      </c>
      <c r="H1113" s="2">
        <v>7</v>
      </c>
      <c r="I1113" s="27">
        <v>2.591920613174362E-4</v>
      </c>
      <c r="J1113" s="14">
        <v>6.0606059999999999</v>
      </c>
      <c r="K1113" s="27"/>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1929</v>
      </c>
      <c r="B1114" s="2">
        <v>48</v>
      </c>
      <c r="C1114" s="27">
        <v>2.0334674857021818E-3</v>
      </c>
      <c r="D1114" s="2">
        <v>36.969696969696898</v>
      </c>
      <c r="E1114" s="2">
        <v>12</v>
      </c>
      <c r="F1114" s="27">
        <v>4.9293460400920148E-4</v>
      </c>
      <c r="G1114" s="14">
        <v>9.6969696969696901</v>
      </c>
      <c r="H1114" s="2">
        <v>34</v>
      </c>
      <c r="I1114" s="27">
        <v>1.2589328692561188E-3</v>
      </c>
      <c r="J1114" s="14">
        <v>20</v>
      </c>
      <c r="K1114" s="27">
        <v>-0.29166666666666669</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1930</v>
      </c>
      <c r="B1115" s="2">
        <v>0</v>
      </c>
      <c r="C1115" s="27">
        <v>0</v>
      </c>
      <c r="D1115" s="2">
        <v>80</v>
      </c>
      <c r="E1115" s="2">
        <v>30</v>
      </c>
      <c r="F1115" s="27">
        <v>1.2323365100230035E-3</v>
      </c>
      <c r="G1115" s="14">
        <v>20.606060606060598</v>
      </c>
      <c r="H1115" s="2">
        <v>9</v>
      </c>
      <c r="I1115" s="27">
        <v>3.3324693597956088E-4</v>
      </c>
      <c r="J1115" s="14">
        <v>8.4848479999999995</v>
      </c>
      <c r="K1115" s="27"/>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1931</v>
      </c>
      <c r="B1116" s="2">
        <v>0</v>
      </c>
      <c r="C1116" s="27">
        <v>0</v>
      </c>
      <c r="D1116" s="2">
        <v>80</v>
      </c>
      <c r="E1116" s="2">
        <v>0</v>
      </c>
      <c r="F1116" s="27">
        <v>0</v>
      </c>
      <c r="G1116" s="14">
        <v>16.969696969696901</v>
      </c>
      <c r="H1116" s="2">
        <v>0</v>
      </c>
      <c r="I1116" s="27">
        <v>0</v>
      </c>
      <c r="J1116" s="14">
        <v>18.787877999999999</v>
      </c>
      <c r="K1116" s="27"/>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1932</v>
      </c>
      <c r="B1117" s="2">
        <v>17</v>
      </c>
      <c r="C1117" s="27">
        <v>7.2018640118618935E-4</v>
      </c>
      <c r="D1117" s="2">
        <v>12.7272727272727</v>
      </c>
      <c r="E1117" s="2">
        <v>0</v>
      </c>
      <c r="F1117" s="27">
        <v>0</v>
      </c>
      <c r="G1117" s="14">
        <v>16.969696969696901</v>
      </c>
      <c r="H1117" s="2">
        <v>26</v>
      </c>
      <c r="I1117" s="27">
        <v>9.6271337060762025E-4</v>
      </c>
      <c r="J1117" s="14">
        <v>18.181818</v>
      </c>
      <c r="K1117" s="27">
        <v>0.52941176470588236</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1933</v>
      </c>
      <c r="B1118" s="2">
        <v>0</v>
      </c>
      <c r="C1118" s="27">
        <v>0</v>
      </c>
      <c r="D1118" s="2">
        <v>80</v>
      </c>
      <c r="E1118" s="2">
        <v>0</v>
      </c>
      <c r="F1118" s="27">
        <v>0</v>
      </c>
      <c r="G1118" s="14">
        <v>16.969696969696901</v>
      </c>
      <c r="H1118" s="2">
        <v>0</v>
      </c>
      <c r="I1118" s="27">
        <v>0</v>
      </c>
      <c r="J1118" s="14">
        <v>18.787877999999999</v>
      </c>
      <c r="K1118" s="27"/>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1934</v>
      </c>
      <c r="B1119" s="2">
        <v>428</v>
      </c>
      <c r="C1119" s="27">
        <v>1.813175174751112E-2</v>
      </c>
      <c r="D1119" s="2">
        <v>72.727272727272705</v>
      </c>
      <c r="E1119" s="2">
        <v>448</v>
      </c>
      <c r="F1119" s="27">
        <v>1.8402891883010187E-2</v>
      </c>
      <c r="G1119" s="14">
        <v>86.060606060606005</v>
      </c>
      <c r="H1119" s="2">
        <v>127</v>
      </c>
      <c r="I1119" s="27">
        <v>4.7024845410449144E-3</v>
      </c>
      <c r="J1119" s="14">
        <v>36.363636</v>
      </c>
      <c r="K1119" s="27">
        <v>-0.70327102803738317</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1935</v>
      </c>
      <c r="B1120" s="2">
        <v>0</v>
      </c>
      <c r="C1120" s="27">
        <v>0</v>
      </c>
      <c r="D1120" s="2">
        <v>80</v>
      </c>
      <c r="E1120" s="2">
        <v>0</v>
      </c>
      <c r="F1120" s="27">
        <v>0</v>
      </c>
      <c r="G1120" s="14">
        <v>16.969696969696901</v>
      </c>
      <c r="H1120" s="2">
        <v>7</v>
      </c>
      <c r="I1120" s="27">
        <v>2.591920613174362E-4</v>
      </c>
      <c r="J1120" s="14">
        <v>6.0606059999999999</v>
      </c>
      <c r="K1120" s="27"/>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1936</v>
      </c>
      <c r="B1121" s="2">
        <v>7153</v>
      </c>
      <c r="C1121" s="27">
        <v>0.30302901927557718</v>
      </c>
      <c r="D1121" s="2">
        <v>312.72727272727201</v>
      </c>
      <c r="E1121" s="2">
        <v>8930</v>
      </c>
      <c r="F1121" s="27">
        <v>0.36682550115018075</v>
      </c>
      <c r="G1121" s="14">
        <v>304.24242424242402</v>
      </c>
      <c r="H1121" s="2">
        <v>10323</v>
      </c>
      <c r="I1121" s="27">
        <v>0.38223423556855629</v>
      </c>
      <c r="J1121" s="14">
        <v>397.57574499999998</v>
      </c>
      <c r="K1121" s="27">
        <v>0.44317069760939465</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1927</v>
      </c>
      <c r="B1122" s="2">
        <v>3539</v>
      </c>
      <c r="C1122" s="27">
        <v>0.14992586316458378</v>
      </c>
      <c r="D1122" s="2">
        <v>225.45454545454501</v>
      </c>
      <c r="E1122" s="2">
        <v>5358</v>
      </c>
      <c r="F1122" s="27">
        <v>0.22009530069010844</v>
      </c>
      <c r="G1122" s="14">
        <v>264.84848484848402</v>
      </c>
      <c r="H1122" s="2">
        <v>5787</v>
      </c>
      <c r="I1122" s="27">
        <v>0.21427777983485763</v>
      </c>
      <c r="J1122" s="14">
        <v>356.36364700000001</v>
      </c>
      <c r="K1122" s="27">
        <v>0.63520768578694542</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1928</v>
      </c>
      <c r="B1123" s="2">
        <v>514</v>
      </c>
      <c r="C1123" s="27">
        <v>2.1775047659394198E-2</v>
      </c>
      <c r="D1123" s="2">
        <v>105.454545454545</v>
      </c>
      <c r="E1123" s="2">
        <v>559</v>
      </c>
      <c r="F1123" s="27">
        <v>2.2962536970095301E-2</v>
      </c>
      <c r="G1123" s="14">
        <v>100.60606060606</v>
      </c>
      <c r="H1123" s="2">
        <v>614</v>
      </c>
      <c r="I1123" s="27">
        <v>2.2734846521272264E-2</v>
      </c>
      <c r="J1123" s="14">
        <v>101.818184</v>
      </c>
      <c r="K1123" s="27">
        <v>0.19455252918287938</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689</v>
      </c>
      <c r="C1124" s="27">
        <v>2.9188731201016734E-2</v>
      </c>
      <c r="D1124" s="2">
        <v>115.151515151515</v>
      </c>
      <c r="E1124" s="2">
        <v>474</v>
      </c>
      <c r="F1124" s="27">
        <v>1.9470916858363458E-2</v>
      </c>
      <c r="G1124" s="14">
        <v>95.151515151515099</v>
      </c>
      <c r="H1124" s="2">
        <v>643</v>
      </c>
      <c r="I1124" s="27">
        <v>2.3808642203873069E-2</v>
      </c>
      <c r="J1124" s="14">
        <v>142.42424</v>
      </c>
      <c r="K1124" s="27">
        <v>-6.6763425253991288E-2</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1929</v>
      </c>
      <c r="B1125" s="2">
        <v>692</v>
      </c>
      <c r="C1125" s="27">
        <v>2.9315822918873122E-2</v>
      </c>
      <c r="D1125" s="2">
        <v>108.484848484848</v>
      </c>
      <c r="E1125" s="2">
        <v>570</v>
      </c>
      <c r="F1125" s="27">
        <v>2.3414393690437067E-2</v>
      </c>
      <c r="G1125" s="14">
        <v>93.3333333333333</v>
      </c>
      <c r="H1125" s="2">
        <v>659</v>
      </c>
      <c r="I1125" s="27">
        <v>2.4401081201170068E-2</v>
      </c>
      <c r="J1125" s="14">
        <v>105.454544</v>
      </c>
      <c r="K1125" s="27">
        <v>-4.7687861271676298E-2</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1930</v>
      </c>
      <c r="B1126" s="2">
        <v>680</v>
      </c>
      <c r="C1126" s="27">
        <v>2.8807456047447576E-2</v>
      </c>
      <c r="D1126" s="2">
        <v>141.21212121212099</v>
      </c>
      <c r="E1126" s="2">
        <v>857</v>
      </c>
      <c r="F1126" s="27">
        <v>3.5203746302990467E-2</v>
      </c>
      <c r="G1126" s="14">
        <v>159.39393939393901</v>
      </c>
      <c r="H1126" s="2">
        <v>922</v>
      </c>
      <c r="I1126" s="27">
        <v>3.4139297219239459E-2</v>
      </c>
      <c r="J1126" s="14">
        <v>150.909088</v>
      </c>
      <c r="K1126" s="27">
        <v>0.35588235294117648</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1931</v>
      </c>
      <c r="B1127" s="2">
        <v>216</v>
      </c>
      <c r="C1127" s="27">
        <v>9.1506036856598173E-3</v>
      </c>
      <c r="D1127" s="2">
        <v>64.848484848484802</v>
      </c>
      <c r="E1127" s="2">
        <v>342</v>
      </c>
      <c r="F1127" s="27">
        <v>1.4048636214262241E-2</v>
      </c>
      <c r="G1127" s="14">
        <v>96.363636363636402</v>
      </c>
      <c r="H1127" s="2">
        <v>392</v>
      </c>
      <c r="I1127" s="27">
        <v>1.4514755433776429E-2</v>
      </c>
      <c r="J1127" s="14">
        <v>121.818184</v>
      </c>
      <c r="K1127" s="27">
        <v>0.81481481481481477</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1932</v>
      </c>
      <c r="B1128" s="2">
        <v>307</v>
      </c>
      <c r="C1128" s="27">
        <v>1.3005719127303538E-2</v>
      </c>
      <c r="D1128" s="2">
        <v>70.909090909090907</v>
      </c>
      <c r="E1128" s="2">
        <v>286</v>
      </c>
      <c r="F1128" s="27">
        <v>1.1748274728885968E-2</v>
      </c>
      <c r="G1128" s="14">
        <v>90.303030303030297</v>
      </c>
      <c r="H1128" s="2">
        <v>469</v>
      </c>
      <c r="I1128" s="27">
        <v>1.7365868108268227E-2</v>
      </c>
      <c r="J1128" s="14">
        <v>112.121216</v>
      </c>
      <c r="K1128" s="27">
        <v>0.52768729641693812</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1933</v>
      </c>
      <c r="B1129" s="2">
        <v>504</v>
      </c>
      <c r="C1129" s="27">
        <v>2.1351408599872907E-2</v>
      </c>
      <c r="D1129" s="2">
        <v>99.393939393939405</v>
      </c>
      <c r="E1129" s="2">
        <v>352</v>
      </c>
      <c r="F1129" s="27">
        <v>1.4459415050936576E-2</v>
      </c>
      <c r="G1129" s="14">
        <v>66.6666666666666</v>
      </c>
      <c r="H1129" s="2">
        <v>621</v>
      </c>
      <c r="I1129" s="27">
        <v>2.29940385825897E-2</v>
      </c>
      <c r="J1129" s="14">
        <v>125.454544</v>
      </c>
      <c r="K1129" s="27">
        <v>0.23214285714285715</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1934</v>
      </c>
      <c r="B1130" s="2">
        <v>12</v>
      </c>
      <c r="C1130" s="27">
        <v>5.0836687142554544E-4</v>
      </c>
      <c r="D1130" s="2">
        <v>11.5151515151515</v>
      </c>
      <c r="E1130" s="2">
        <v>132</v>
      </c>
      <c r="F1130" s="27">
        <v>5.4222806441012157E-3</v>
      </c>
      <c r="G1130" s="14">
        <v>75.757575757575694</v>
      </c>
      <c r="H1130" s="2">
        <v>209</v>
      </c>
      <c r="I1130" s="27">
        <v>7.7387344021920242E-3</v>
      </c>
      <c r="J1130" s="14">
        <v>66.060609999999997</v>
      </c>
      <c r="K1130" s="27">
        <v>16.416666666666668</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1935</v>
      </c>
      <c r="B1131" s="2">
        <v>0</v>
      </c>
      <c r="C1131" s="27">
        <v>0</v>
      </c>
      <c r="D1131" s="2">
        <v>80</v>
      </c>
      <c r="E1131" s="2">
        <v>0</v>
      </c>
      <c r="F1131" s="27">
        <v>0</v>
      </c>
      <c r="G1131" s="14">
        <v>16.969696969696901</v>
      </c>
      <c r="H1131" s="2">
        <v>7</v>
      </c>
      <c r="I1131" s="27">
        <v>2.591920613174362E-4</v>
      </c>
      <c r="J1131" s="14">
        <v>10.909091</v>
      </c>
      <c r="K1131" s="197"/>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1937</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1699</v>
      </c>
      <c r="C1134" s="211"/>
      <c r="D1134" s="211" t="s">
        <v>1700</v>
      </c>
      <c r="E1134" s="211" t="s">
        <v>1699</v>
      </c>
      <c r="F1134" s="211"/>
      <c r="G1134" s="211" t="s">
        <v>1700</v>
      </c>
      <c r="H1134" s="211" t="s">
        <v>1699</v>
      </c>
      <c r="I1134" s="211"/>
      <c r="J1134" s="211" t="s">
        <v>1700</v>
      </c>
      <c r="K1134" t="s">
        <v>170</v>
      </c>
      <c r="L1134" s="211" t="s">
        <v>1699</v>
      </c>
      <c r="M1134" s="211"/>
      <c r="N1134" s="211" t="s">
        <v>1700</v>
      </c>
      <c r="O1134" s="211" t="s">
        <v>1699</v>
      </c>
      <c r="P1134" s="211"/>
      <c r="Q1134" s="211" t="s">
        <v>1700</v>
      </c>
      <c r="R1134" s="211" t="s">
        <v>1699</v>
      </c>
      <c r="S1134" s="211"/>
      <c r="T1134" s="211" t="s">
        <v>1700</v>
      </c>
      <c r="U1134" t="s">
        <v>170</v>
      </c>
      <c r="V1134" s="211" t="s">
        <v>1699</v>
      </c>
      <c r="W1134" s="211"/>
      <c r="X1134" s="211" t="s">
        <v>1700</v>
      </c>
      <c r="Y1134" s="211" t="s">
        <v>1699</v>
      </c>
      <c r="Z1134" s="211"/>
      <c r="AA1134" s="211" t="s">
        <v>1700</v>
      </c>
      <c r="AB1134" s="211" t="s">
        <v>1699</v>
      </c>
      <c r="AC1134" s="211"/>
      <c r="AD1134" s="211" t="s">
        <v>1700</v>
      </c>
      <c r="AE1134" t="s">
        <v>170</v>
      </c>
    </row>
    <row r="1135" spans="1:31" x14ac:dyDescent="0.3">
      <c r="A1135" t="s">
        <v>172</v>
      </c>
      <c r="B1135" s="2">
        <v>25449</v>
      </c>
      <c r="C1135" s="27" t="s">
        <v>170</v>
      </c>
      <c r="D1135" s="2">
        <v>307.87878787878702</v>
      </c>
      <c r="E1135" s="2">
        <v>25286</v>
      </c>
      <c r="F1135" s="27" t="s">
        <v>170</v>
      </c>
      <c r="G1135" s="14">
        <v>347.27272727272702</v>
      </c>
      <c r="H1135" s="2">
        <v>27787</v>
      </c>
      <c r="I1135" s="27" t="s">
        <v>170</v>
      </c>
      <c r="J1135" s="14">
        <v>443.63635299999999</v>
      </c>
      <c r="K1135" s="27">
        <v>9.1870014538881689E-2</v>
      </c>
      <c r="L1135" s="2">
        <v>231114</v>
      </c>
      <c r="M1135" s="27" t="s">
        <v>170</v>
      </c>
      <c r="N1135" s="2">
        <v>516.36363636363603</v>
      </c>
      <c r="O1135" s="2">
        <v>236562</v>
      </c>
      <c r="P1135" s="27" t="s">
        <v>170</v>
      </c>
      <c r="Q1135" s="14">
        <v>226.666666666666</v>
      </c>
      <c r="R1135" s="2">
        <v>245192</v>
      </c>
      <c r="S1135" s="27" t="s">
        <v>170</v>
      </c>
      <c r="T1135" s="14">
        <v>175.75756799999999</v>
      </c>
      <c r="U1135" s="27">
        <v>6.0913661656152376E-2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1938</v>
      </c>
      <c r="B1136" s="2">
        <v>165</v>
      </c>
      <c r="C1136" s="27">
        <v>6.4835553459860898E-3</v>
      </c>
      <c r="D1136" s="2">
        <v>61.212121212121197</v>
      </c>
      <c r="E1136" s="2">
        <v>273</v>
      </c>
      <c r="F1136" s="27">
        <v>1.0796488175274855E-2</v>
      </c>
      <c r="G1136" s="14">
        <v>90.909090909090907</v>
      </c>
      <c r="H1136" s="2">
        <v>422</v>
      </c>
      <c r="I1136" s="27">
        <v>1.5186957929967252E-2</v>
      </c>
      <c r="J1136" s="14">
        <v>115.757576</v>
      </c>
      <c r="K1136" s="27">
        <v>1.5575757575757576</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1939</v>
      </c>
      <c r="B1137" s="2">
        <v>1111</v>
      </c>
      <c r="C1137" s="27">
        <v>4.3655939329639674E-2</v>
      </c>
      <c r="D1137" s="2">
        <v>135.75757575757501</v>
      </c>
      <c r="E1137" s="2">
        <v>1243</v>
      </c>
      <c r="F1137" s="27">
        <v>4.9157636636874162E-2</v>
      </c>
      <c r="G1137" s="14">
        <v>136.363636363636</v>
      </c>
      <c r="H1137" s="2">
        <v>1551</v>
      </c>
      <c r="I1137" s="27">
        <v>5.5817468600424656E-2</v>
      </c>
      <c r="J1137" s="14">
        <v>270.90910000000002</v>
      </c>
      <c r="K1137" s="27">
        <v>0.39603960396039606</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1940</v>
      </c>
      <c r="B1138" s="2">
        <v>3648</v>
      </c>
      <c r="C1138" s="27">
        <v>0.14334551455852881</v>
      </c>
      <c r="D1138" s="2">
        <v>194.54545454545399</v>
      </c>
      <c r="E1138" s="2">
        <v>3813</v>
      </c>
      <c r="F1138" s="27">
        <v>0.15079490627224551</v>
      </c>
      <c r="G1138" s="14">
        <v>236.969696969697</v>
      </c>
      <c r="H1138" s="2">
        <v>4031</v>
      </c>
      <c r="I1138" s="27">
        <v>0.14506783747795732</v>
      </c>
      <c r="J1138" s="14">
        <v>331.51513699999998</v>
      </c>
      <c r="K1138" s="27">
        <v>0.1049890350877193</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1941</v>
      </c>
      <c r="B1139" s="2">
        <v>9101</v>
      </c>
      <c r="C1139" s="27">
        <v>0.35761719517466306</v>
      </c>
      <c r="D1139" s="2">
        <v>304.84848484848402</v>
      </c>
      <c r="E1139" s="2">
        <v>8742</v>
      </c>
      <c r="F1139" s="27">
        <v>0.34572490706319703</v>
      </c>
      <c r="G1139" s="14">
        <v>352.72727272727201</v>
      </c>
      <c r="H1139" s="2">
        <v>10123</v>
      </c>
      <c r="I1139" s="27">
        <v>0.3643070500593803</v>
      </c>
      <c r="J1139" s="14">
        <v>407.27273600000001</v>
      </c>
      <c r="K1139" s="27">
        <v>0.1122953521591034</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1942</v>
      </c>
      <c r="B1140" s="2">
        <v>8674</v>
      </c>
      <c r="C1140" s="27">
        <v>0.34083853982474754</v>
      </c>
      <c r="D1140" s="2">
        <v>303.030303030303</v>
      </c>
      <c r="E1140" s="2">
        <v>7968</v>
      </c>
      <c r="F1140" s="27">
        <v>0.3151150834453848</v>
      </c>
      <c r="G1140" s="14">
        <v>356.36363636363598</v>
      </c>
      <c r="H1140" s="2">
        <v>9089</v>
      </c>
      <c r="I1140" s="27">
        <v>0.32709540432576384</v>
      </c>
      <c r="J1140" s="14">
        <v>426.66665599999999</v>
      </c>
      <c r="K1140" s="27">
        <v>4.7844131888402121E-2</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1943</v>
      </c>
      <c r="B1141" s="2">
        <v>2750</v>
      </c>
      <c r="C1141" s="27">
        <v>0.10805925576643483</v>
      </c>
      <c r="D1141" s="2">
        <v>206.06060606060601</v>
      </c>
      <c r="E1141" s="2">
        <v>3247</v>
      </c>
      <c r="F1141" s="27">
        <v>0.12841097840702365</v>
      </c>
      <c r="G1141" s="14">
        <v>216.969696969697</v>
      </c>
      <c r="H1141" s="2">
        <v>2571</v>
      </c>
      <c r="I1141" s="27">
        <v>9.2525281606506637E-2</v>
      </c>
      <c r="J1141" s="14">
        <v>248.484848</v>
      </c>
      <c r="K1141" s="27">
        <v>-6.5090909090909088E-2</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1944</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1699</v>
      </c>
      <c r="C1144" s="211"/>
      <c r="D1144" s="211" t="s">
        <v>1700</v>
      </c>
      <c r="E1144" s="211" t="s">
        <v>1699</v>
      </c>
      <c r="F1144" s="211"/>
      <c r="G1144" s="211" t="s">
        <v>1700</v>
      </c>
      <c r="H1144" s="211" t="s">
        <v>1699</v>
      </c>
      <c r="I1144" s="211"/>
      <c r="J1144" s="211" t="s">
        <v>1700</v>
      </c>
      <c r="K1144" t="s">
        <v>170</v>
      </c>
      <c r="L1144" s="211" t="s">
        <v>1699</v>
      </c>
      <c r="M1144" s="211"/>
      <c r="N1144" s="211" t="s">
        <v>1700</v>
      </c>
      <c r="O1144" s="211" t="s">
        <v>1699</v>
      </c>
      <c r="P1144" s="211"/>
      <c r="Q1144" s="211" t="s">
        <v>1700</v>
      </c>
      <c r="R1144" s="211" t="s">
        <v>1699</v>
      </c>
      <c r="S1144" s="211"/>
      <c r="T1144" s="211" t="s">
        <v>1700</v>
      </c>
      <c r="U1144" t="s">
        <v>170</v>
      </c>
      <c r="V1144" s="211" t="s">
        <v>1699</v>
      </c>
      <c r="W1144" s="211"/>
      <c r="X1144" s="211" t="s">
        <v>1700</v>
      </c>
      <c r="Y1144" s="211" t="s">
        <v>1699</v>
      </c>
      <c r="Z1144" s="211"/>
      <c r="AA1144" s="211" t="s">
        <v>1700</v>
      </c>
      <c r="AB1144" s="211" t="s">
        <v>1699</v>
      </c>
      <c r="AC1144" s="211"/>
      <c r="AD1144" s="211" t="s">
        <v>1700</v>
      </c>
      <c r="AE1144" t="s">
        <v>170</v>
      </c>
    </row>
    <row r="1145" spans="1:31" x14ac:dyDescent="0.3">
      <c r="A1145" t="s">
        <v>172</v>
      </c>
      <c r="B1145" s="2">
        <v>23605</v>
      </c>
      <c r="C1145" s="27" t="s">
        <v>170</v>
      </c>
      <c r="D1145" s="2">
        <v>269.69696969696901</v>
      </c>
      <c r="E1145" s="2">
        <v>24344</v>
      </c>
      <c r="F1145" s="27" t="s">
        <v>170</v>
      </c>
      <c r="G1145" s="14">
        <v>307.87878787878702</v>
      </c>
      <c r="H1145" s="2">
        <v>27007</v>
      </c>
      <c r="I1145" s="27" t="s">
        <v>170</v>
      </c>
      <c r="J1145" s="14">
        <v>452.121216</v>
      </c>
      <c r="K1145" s="27">
        <v>0.14412200804914213</v>
      </c>
      <c r="L1145" s="2">
        <v>212905</v>
      </c>
      <c r="M1145" s="27" t="s">
        <v>170</v>
      </c>
      <c r="N1145" s="2">
        <v>784.84848484848499</v>
      </c>
      <c r="O1145" s="2">
        <v>219073</v>
      </c>
      <c r="P1145" s="27" t="s">
        <v>170</v>
      </c>
      <c r="Q1145" s="14">
        <v>672.72727272727195</v>
      </c>
      <c r="R1145" s="2">
        <v>231092</v>
      </c>
      <c r="S1145" s="27" t="s">
        <v>170</v>
      </c>
      <c r="T1145" s="14">
        <v>622.42425500000002</v>
      </c>
      <c r="U1145" s="27">
        <v>8.5423076019821048E-2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16452</v>
      </c>
      <c r="C1146" s="27">
        <v>0.69697098072442276</v>
      </c>
      <c r="D1146" s="2">
        <v>310.90909090909003</v>
      </c>
      <c r="E1146" s="2">
        <v>15414</v>
      </c>
      <c r="F1146" s="27">
        <v>0.63317449884981925</v>
      </c>
      <c r="G1146" s="14">
        <v>407.27272727272702</v>
      </c>
      <c r="H1146" s="2">
        <v>16684</v>
      </c>
      <c r="I1146" s="27">
        <v>0.61776576443144371</v>
      </c>
      <c r="J1146" s="14">
        <v>396.96969999999999</v>
      </c>
      <c r="K1146" s="27">
        <v>1.4101628981278872E-2</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1945</v>
      </c>
      <c r="B1147" s="2">
        <v>32</v>
      </c>
      <c r="C1147" s="27">
        <v>1.3556449904681212E-3</v>
      </c>
      <c r="D1147" s="2">
        <v>20.606060606060598</v>
      </c>
      <c r="E1147" s="2">
        <v>126</v>
      </c>
      <c r="F1147" s="27">
        <v>5.1758133420966154E-3</v>
      </c>
      <c r="G1147" s="14">
        <v>53.939393939393902</v>
      </c>
      <c r="H1147" s="2">
        <v>122</v>
      </c>
      <c r="I1147" s="27">
        <v>4.5173473543896024E-3</v>
      </c>
      <c r="J1147" s="14">
        <v>66.060609999999997</v>
      </c>
      <c r="K1147" s="27">
        <v>2.8125</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1946</v>
      </c>
      <c r="B1148" s="2">
        <v>24</v>
      </c>
      <c r="C1148" s="27">
        <v>1.0167337428510909E-3</v>
      </c>
      <c r="D1148" s="2">
        <v>13.9393939393939</v>
      </c>
      <c r="E1148" s="2">
        <v>49</v>
      </c>
      <c r="F1148" s="27">
        <v>2.012816299704239E-3</v>
      </c>
      <c r="G1148" s="14">
        <v>27.878787878787801</v>
      </c>
      <c r="H1148" s="2">
        <v>39</v>
      </c>
      <c r="I1148" s="27">
        <v>1.4440700559114304E-3</v>
      </c>
      <c r="J1148" s="14">
        <v>21.212122000000001</v>
      </c>
      <c r="K1148" s="27">
        <v>0.625</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1947</v>
      </c>
      <c r="B1149" s="2">
        <v>760</v>
      </c>
      <c r="C1149" s="27">
        <v>3.219656852361788E-2</v>
      </c>
      <c r="D1149" s="2">
        <v>92.727272727272705</v>
      </c>
      <c r="E1149" s="2">
        <v>800</v>
      </c>
      <c r="F1149" s="27">
        <v>3.2862306933946761E-2</v>
      </c>
      <c r="G1149" s="14">
        <v>119.39393939393899</v>
      </c>
      <c r="H1149" s="2">
        <v>864</v>
      </c>
      <c r="I1149" s="27">
        <v>3.1991705854037843E-2</v>
      </c>
      <c r="J1149" s="14">
        <v>116.36364</v>
      </c>
      <c r="K1149" s="27">
        <v>0.1368421052631579</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1948</v>
      </c>
      <c r="B1150" s="2">
        <v>6227</v>
      </c>
      <c r="C1150" s="27">
        <v>0.26380004236390597</v>
      </c>
      <c r="D1150" s="2">
        <v>269.69696969696901</v>
      </c>
      <c r="E1150" s="2">
        <v>5795</v>
      </c>
      <c r="F1150" s="27">
        <v>0.23804633585277687</v>
      </c>
      <c r="G1150" s="14">
        <v>286.666666666666</v>
      </c>
      <c r="H1150" s="2">
        <v>6365</v>
      </c>
      <c r="I1150" s="27">
        <v>0.23567963861221164</v>
      </c>
      <c r="J1150" s="14">
        <v>335.75756799999999</v>
      </c>
      <c r="K1150" s="27">
        <v>2.2161554520635941E-2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1949</v>
      </c>
      <c r="B1151" s="2">
        <v>7149</v>
      </c>
      <c r="C1151" s="27">
        <v>0.30285956365176869</v>
      </c>
      <c r="D1151" s="2">
        <v>266.06060606060601</v>
      </c>
      <c r="E1151" s="2">
        <v>5955</v>
      </c>
      <c r="F1151" s="27">
        <v>0.24461879723956623</v>
      </c>
      <c r="G1151" s="14">
        <v>354.54545454545399</v>
      </c>
      <c r="H1151" s="2">
        <v>7137</v>
      </c>
      <c r="I1151" s="27">
        <v>0.26426482023179176</v>
      </c>
      <c r="J1151" s="14">
        <v>402.42425500000002</v>
      </c>
      <c r="K1151" s="27">
        <v>-1.6785564414603441E-3</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1950</v>
      </c>
      <c r="B1152" s="2">
        <v>2260</v>
      </c>
      <c r="C1152" s="27">
        <v>9.5742427451811052E-2</v>
      </c>
      <c r="D1152" s="2">
        <v>183.030303030303</v>
      </c>
      <c r="E1152" s="2">
        <v>2689</v>
      </c>
      <c r="F1152" s="27">
        <v>0.11045842918172856</v>
      </c>
      <c r="G1152" s="14">
        <v>218.18181818181799</v>
      </c>
      <c r="H1152" s="2">
        <v>2157</v>
      </c>
      <c r="I1152" s="27">
        <v>7.9868182323101417E-2</v>
      </c>
      <c r="J1152" s="14">
        <v>241.81817599999999</v>
      </c>
      <c r="K1152" s="27">
        <v>-4.5575221238938056E-2</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7153</v>
      </c>
      <c r="C1153" s="27">
        <v>0.30302901927557718</v>
      </c>
      <c r="D1153" s="2">
        <v>312.72727272727201</v>
      </c>
      <c r="E1153" s="2">
        <v>8930</v>
      </c>
      <c r="F1153" s="27">
        <v>0.36682550115018075</v>
      </c>
      <c r="G1153" s="14">
        <v>304.24242424242402</v>
      </c>
      <c r="H1153" s="2">
        <v>10323</v>
      </c>
      <c r="I1153" s="27">
        <v>0.38223423556855629</v>
      </c>
      <c r="J1153" s="14">
        <v>397.57574499999998</v>
      </c>
      <c r="K1153" s="27">
        <v>0.44317069760939465</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1945</v>
      </c>
      <c r="B1154" s="2">
        <v>133</v>
      </c>
      <c r="C1154" s="27">
        <v>5.6343994916331283E-3</v>
      </c>
      <c r="D1154" s="2">
        <v>54.545454545454497</v>
      </c>
      <c r="E1154" s="2">
        <v>99</v>
      </c>
      <c r="F1154" s="27">
        <v>4.066710483075912E-3</v>
      </c>
      <c r="G1154" s="14">
        <v>43.030303030303003</v>
      </c>
      <c r="H1154" s="2">
        <v>300</v>
      </c>
      <c r="I1154" s="27">
        <v>1.1108231199318695E-2</v>
      </c>
      <c r="J1154" s="14">
        <v>97.575760000000002</v>
      </c>
      <c r="K1154" s="27">
        <v>1.255639097744361</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1946</v>
      </c>
      <c r="B1155" s="2">
        <v>953</v>
      </c>
      <c r="C1155" s="27">
        <v>4.0372802372378731E-2</v>
      </c>
      <c r="D1155" s="2">
        <v>123.636363636363</v>
      </c>
      <c r="E1155" s="2">
        <v>1107</v>
      </c>
      <c r="F1155" s="27">
        <v>4.5473217219848837E-2</v>
      </c>
      <c r="G1155" s="14">
        <v>124.84848484848401</v>
      </c>
      <c r="H1155" s="2">
        <v>1378</v>
      </c>
      <c r="I1155" s="27">
        <v>5.102380864220387E-2</v>
      </c>
      <c r="J1155" s="14">
        <v>261.21212800000001</v>
      </c>
      <c r="K1155" s="27">
        <v>0.44596012591815321</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1947</v>
      </c>
      <c r="B1156" s="2">
        <v>2655</v>
      </c>
      <c r="C1156" s="27">
        <v>0.11247617030290193</v>
      </c>
      <c r="D1156" s="2">
        <v>190.90909090909</v>
      </c>
      <c r="E1156" s="2">
        <v>2812</v>
      </c>
      <c r="F1156" s="27">
        <v>0.11551100887282287</v>
      </c>
      <c r="G1156" s="14">
        <v>195.75757575757501</v>
      </c>
      <c r="H1156" s="2">
        <v>3015</v>
      </c>
      <c r="I1156" s="27">
        <v>0.11163772355315289</v>
      </c>
      <c r="J1156" s="14">
        <v>304.84848</v>
      </c>
      <c r="K1156" s="27">
        <v>0.13559322033898305</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1948</v>
      </c>
      <c r="B1157" s="2">
        <v>2084</v>
      </c>
      <c r="C1157" s="27">
        <v>8.8286380004236387E-2</v>
      </c>
      <c r="D1157" s="2">
        <v>200</v>
      </c>
      <c r="E1157" s="2">
        <v>2659</v>
      </c>
      <c r="F1157" s="27">
        <v>0.10922609267170555</v>
      </c>
      <c r="G1157" s="14">
        <v>224.24242424242399</v>
      </c>
      <c r="H1157" s="2">
        <v>3537</v>
      </c>
      <c r="I1157" s="27">
        <v>0.1309660458399674</v>
      </c>
      <c r="J1157" s="14">
        <v>267.27273600000001</v>
      </c>
      <c r="K1157" s="27">
        <v>0.69721689059500958</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1949</v>
      </c>
      <c r="B1158" s="2">
        <v>1029</v>
      </c>
      <c r="C1158" s="27">
        <v>4.3592459224740518E-2</v>
      </c>
      <c r="D1158" s="2">
        <v>152.12121212121201</v>
      </c>
      <c r="E1158" s="2">
        <v>1706</v>
      </c>
      <c r="F1158" s="27">
        <v>7.0078869536641469E-2</v>
      </c>
      <c r="G1158" s="14">
        <v>160</v>
      </c>
      <c r="H1158" s="2">
        <v>1750</v>
      </c>
      <c r="I1158" s="27">
        <v>6.4798015329359054E-2</v>
      </c>
      <c r="J1158" s="14">
        <v>186.66667200000001</v>
      </c>
      <c r="K1158" s="27">
        <v>0.70068027210884354</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1950</v>
      </c>
      <c r="B1159" s="2">
        <v>299</v>
      </c>
      <c r="C1159" s="27">
        <v>1.2666807879686506E-2</v>
      </c>
      <c r="D1159" s="2">
        <v>93.3333333333333</v>
      </c>
      <c r="E1159" s="2">
        <v>547</v>
      </c>
      <c r="F1159" s="27">
        <v>2.2469602366086101E-2</v>
      </c>
      <c r="G1159" s="14">
        <v>110.90909090909</v>
      </c>
      <c r="H1159" s="2">
        <v>343</v>
      </c>
      <c r="I1159" s="27">
        <v>1.2700411004554374E-2</v>
      </c>
      <c r="J1159" s="14">
        <v>87.878784199999998</v>
      </c>
      <c r="K1159" s="27">
        <v>0.14715719063545152</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1951</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1699</v>
      </c>
      <c r="C1162" s="211"/>
      <c r="D1162" s="211" t="s">
        <v>1700</v>
      </c>
      <c r="E1162" s="211" t="s">
        <v>1699</v>
      </c>
      <c r="F1162" s="211"/>
      <c r="G1162" s="211" t="s">
        <v>1700</v>
      </c>
      <c r="H1162" s="211" t="s">
        <v>1699</v>
      </c>
      <c r="I1162" s="211"/>
      <c r="J1162" s="211" t="s">
        <v>1700</v>
      </c>
      <c r="K1162" t="s">
        <v>170</v>
      </c>
      <c r="L1162" s="211" t="s">
        <v>1699</v>
      </c>
      <c r="M1162" s="211"/>
      <c r="N1162" s="211" t="s">
        <v>1700</v>
      </c>
      <c r="O1162" s="211" t="s">
        <v>1699</v>
      </c>
      <c r="P1162" s="211"/>
      <c r="Q1162" s="211" t="s">
        <v>1700</v>
      </c>
      <c r="R1162" s="211" t="s">
        <v>1699</v>
      </c>
      <c r="S1162" s="211"/>
      <c r="T1162" s="211" t="s">
        <v>1700</v>
      </c>
      <c r="U1162" t="s">
        <v>170</v>
      </c>
      <c r="V1162" s="211" t="s">
        <v>1699</v>
      </c>
      <c r="W1162" s="211"/>
      <c r="X1162" s="211" t="s">
        <v>1700</v>
      </c>
      <c r="Y1162" s="211" t="s">
        <v>1699</v>
      </c>
      <c r="Z1162" s="211"/>
      <c r="AA1162" s="211" t="s">
        <v>1700</v>
      </c>
      <c r="AB1162" s="211" t="s">
        <v>1699</v>
      </c>
      <c r="AC1162" s="211"/>
      <c r="AD1162" s="211" t="s">
        <v>1700</v>
      </c>
      <c r="AE1162" t="s">
        <v>170</v>
      </c>
    </row>
    <row r="1163" spans="1:31" x14ac:dyDescent="0.3">
      <c r="A1163" t="s">
        <v>172</v>
      </c>
      <c r="B1163" s="2">
        <v>23605</v>
      </c>
      <c r="C1163" s="27" t="s">
        <v>170</v>
      </c>
      <c r="D1163" s="2">
        <v>269.69696969696901</v>
      </c>
      <c r="E1163" s="2">
        <v>24344</v>
      </c>
      <c r="F1163" s="27" t="s">
        <v>170</v>
      </c>
      <c r="G1163" s="14">
        <v>307.87878787878702</v>
      </c>
      <c r="H1163" s="2">
        <v>27007</v>
      </c>
      <c r="I1163" s="27" t="s">
        <v>170</v>
      </c>
      <c r="J1163" s="14">
        <v>452.121216</v>
      </c>
      <c r="K1163" s="27">
        <v>0.14412200804914213</v>
      </c>
      <c r="L1163" s="2">
        <v>212905</v>
      </c>
      <c r="M1163" s="27" t="s">
        <v>170</v>
      </c>
      <c r="N1163" s="2">
        <v>784.84848484848499</v>
      </c>
      <c r="O1163" s="2">
        <v>219073</v>
      </c>
      <c r="P1163" s="27" t="s">
        <v>170</v>
      </c>
      <c r="Q1163" s="14">
        <v>672.72727272727195</v>
      </c>
      <c r="R1163" s="2">
        <v>231092</v>
      </c>
      <c r="S1163" s="27" t="s">
        <v>170</v>
      </c>
      <c r="T1163" s="14">
        <v>622.42425500000002</v>
      </c>
      <c r="U1163" s="27">
        <v>8.5423076019821048E-2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16452</v>
      </c>
      <c r="C1164" s="27">
        <v>0.69697098072442276</v>
      </c>
      <c r="D1164" s="2">
        <v>310.90909090909003</v>
      </c>
      <c r="E1164" s="2">
        <v>15414</v>
      </c>
      <c r="F1164" s="27">
        <v>0.63317449884981925</v>
      </c>
      <c r="G1164" s="14">
        <v>407.27272727272702</v>
      </c>
      <c r="H1164" s="2">
        <v>16684</v>
      </c>
      <c r="I1164" s="27">
        <v>0.61776576443144371</v>
      </c>
      <c r="J1164" s="14">
        <v>396.96969999999999</v>
      </c>
      <c r="K1164" s="27">
        <v>1.4101628981278872E-2</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16341</v>
      </c>
      <c r="C1165" s="27">
        <v>0.69226858716373652</v>
      </c>
      <c r="D1165" s="2">
        <v>318.78787878787801</v>
      </c>
      <c r="E1165" s="2">
        <v>15414</v>
      </c>
      <c r="F1165" s="27">
        <v>0.63317449884981925</v>
      </c>
      <c r="G1165" s="14">
        <v>407.27272727272702</v>
      </c>
      <c r="H1165" s="2">
        <v>16667</v>
      </c>
      <c r="I1165" s="27">
        <v>0.61713629799681569</v>
      </c>
      <c r="J1165" s="14">
        <v>396.96969999999999</v>
      </c>
      <c r="K1165" s="27">
        <v>1.9949819472492504E-2</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1952</v>
      </c>
      <c r="B1166" s="2">
        <v>111</v>
      </c>
      <c r="C1166" s="27">
        <v>4.7023935606862952E-3</v>
      </c>
      <c r="D1166" s="2">
        <v>54.545454545454497</v>
      </c>
      <c r="E1166" s="2">
        <v>0</v>
      </c>
      <c r="F1166" s="27">
        <v>0</v>
      </c>
      <c r="G1166" s="14">
        <v>16.969696969696901</v>
      </c>
      <c r="H1166" s="2">
        <v>17</v>
      </c>
      <c r="I1166" s="27">
        <v>6.2946643462805942E-4</v>
      </c>
      <c r="J1166" s="14">
        <v>13.333333</v>
      </c>
      <c r="K1166" s="27">
        <v>-0.84684684684684686</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7153</v>
      </c>
      <c r="C1167" s="27">
        <v>0.30302901927557718</v>
      </c>
      <c r="D1167" s="2">
        <v>312.72727272727201</v>
      </c>
      <c r="E1167" s="2">
        <v>8930</v>
      </c>
      <c r="F1167" s="27">
        <v>0.36682550115018075</v>
      </c>
      <c r="G1167" s="14">
        <v>304.24242424242402</v>
      </c>
      <c r="H1167" s="2">
        <v>10323</v>
      </c>
      <c r="I1167" s="27">
        <v>0.38223423556855629</v>
      </c>
      <c r="J1167" s="14">
        <v>397.57574499999998</v>
      </c>
      <c r="K1167" s="27">
        <v>0.44317069760939465</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7119</v>
      </c>
      <c r="C1168" s="27">
        <v>0.30158864647320482</v>
      </c>
      <c r="D1168" s="2">
        <v>311.51515151515099</v>
      </c>
      <c r="E1168" s="2">
        <v>8891</v>
      </c>
      <c r="F1168" s="27">
        <v>0.36522346368715086</v>
      </c>
      <c r="G1168" s="14">
        <v>309.69696969696901</v>
      </c>
      <c r="H1168" s="2">
        <v>10323</v>
      </c>
      <c r="I1168" s="27">
        <v>0.38223423556855629</v>
      </c>
      <c r="J1168" s="14">
        <v>397.57574499999998</v>
      </c>
      <c r="K1168" s="27">
        <v>0.45006321112515801</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1952</v>
      </c>
      <c r="B1169" s="2">
        <v>34</v>
      </c>
      <c r="C1169" s="27">
        <v>1.4403728023723787E-3</v>
      </c>
      <c r="D1169" s="2">
        <v>23.636363636363601</v>
      </c>
      <c r="E1169" s="2">
        <v>39</v>
      </c>
      <c r="F1169" s="27">
        <v>1.6020374630299047E-3</v>
      </c>
      <c r="G1169" s="14">
        <v>26.060606060605998</v>
      </c>
      <c r="H1169" s="2">
        <v>0</v>
      </c>
      <c r="I1169" s="27">
        <v>0</v>
      </c>
      <c r="J1169" s="14">
        <v>18.787877999999999</v>
      </c>
      <c r="K1169" s="27">
        <v>-1</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1953</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1699</v>
      </c>
      <c r="C1172" s="211"/>
      <c r="D1172" s="211" t="s">
        <v>1700</v>
      </c>
      <c r="E1172" s="211" t="s">
        <v>1699</v>
      </c>
      <c r="F1172" s="211"/>
      <c r="G1172" s="211" t="s">
        <v>1700</v>
      </c>
      <c r="H1172" s="211" t="s">
        <v>1699</v>
      </c>
      <c r="I1172" s="211"/>
      <c r="J1172" s="211" t="s">
        <v>1700</v>
      </c>
      <c r="K1172" t="s">
        <v>170</v>
      </c>
      <c r="L1172" s="211" t="s">
        <v>1699</v>
      </c>
      <c r="M1172" s="211"/>
      <c r="N1172" s="211" t="s">
        <v>1700</v>
      </c>
      <c r="O1172" s="211" t="s">
        <v>1699</v>
      </c>
      <c r="P1172" s="211"/>
      <c r="Q1172" s="211" t="s">
        <v>1700</v>
      </c>
      <c r="R1172" s="211" t="s">
        <v>1699</v>
      </c>
      <c r="S1172" s="211"/>
      <c r="T1172" s="211" t="s">
        <v>1700</v>
      </c>
      <c r="U1172" t="s">
        <v>170</v>
      </c>
      <c r="V1172" s="211" t="s">
        <v>1699</v>
      </c>
      <c r="W1172" s="211"/>
      <c r="X1172" s="211" t="s">
        <v>1700</v>
      </c>
      <c r="Y1172" s="211" t="s">
        <v>1699</v>
      </c>
      <c r="Z1172" s="211"/>
      <c r="AA1172" s="211" t="s">
        <v>1700</v>
      </c>
      <c r="AB1172" s="211" t="s">
        <v>1699</v>
      </c>
      <c r="AC1172" s="211"/>
      <c r="AD1172" s="211" t="s">
        <v>1700</v>
      </c>
      <c r="AE1172" t="s">
        <v>170</v>
      </c>
    </row>
    <row r="1173" spans="1:31" x14ac:dyDescent="0.3">
      <c r="A1173" t="s">
        <v>172</v>
      </c>
      <c r="B1173" s="2">
        <v>23605</v>
      </c>
      <c r="C1173" s="27" t="s">
        <v>170</v>
      </c>
      <c r="D1173" s="2">
        <v>269.69696969696901</v>
      </c>
      <c r="E1173" s="2">
        <v>24344</v>
      </c>
      <c r="F1173" s="27" t="s">
        <v>170</v>
      </c>
      <c r="G1173" s="14">
        <v>307.87878787878702</v>
      </c>
      <c r="H1173" s="2">
        <v>27007</v>
      </c>
      <c r="I1173" s="27" t="s">
        <v>170</v>
      </c>
      <c r="J1173" s="14">
        <v>452.121216</v>
      </c>
      <c r="K1173" s="27">
        <v>0.14412200804914213</v>
      </c>
      <c r="L1173" s="2">
        <v>212905</v>
      </c>
      <c r="M1173" s="27" t="s">
        <v>170</v>
      </c>
      <c r="N1173" s="2">
        <v>784.84848484848499</v>
      </c>
      <c r="O1173" s="2">
        <v>219073</v>
      </c>
      <c r="P1173" s="27" t="s">
        <v>170</v>
      </c>
      <c r="Q1173" s="14">
        <v>672.72727272727195</v>
      </c>
      <c r="R1173" s="2">
        <v>231092</v>
      </c>
      <c r="S1173" s="27" t="s">
        <v>170</v>
      </c>
      <c r="T1173" s="14">
        <v>622.42425500000002</v>
      </c>
      <c r="U1173" s="27">
        <v>8.5423076019821048E-2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16452</v>
      </c>
      <c r="C1174" s="27">
        <v>0.69697098072442276</v>
      </c>
      <c r="D1174" s="2">
        <v>310.90909090909003</v>
      </c>
      <c r="E1174" s="2">
        <v>15414</v>
      </c>
      <c r="F1174" s="27">
        <v>0.63317449884981925</v>
      </c>
      <c r="G1174" s="14">
        <v>407.27272727272702</v>
      </c>
      <c r="H1174" s="2">
        <v>16684</v>
      </c>
      <c r="I1174" s="27">
        <v>0.61776576443144371</v>
      </c>
      <c r="J1174" s="14">
        <v>396.96969999999999</v>
      </c>
      <c r="K1174" s="27">
        <v>1.4101628981278872E-2</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16378</v>
      </c>
      <c r="C1175" s="27">
        <v>0.69383605168396523</v>
      </c>
      <c r="D1175" s="2">
        <v>307.27272727272702</v>
      </c>
      <c r="E1175" s="2">
        <v>15330</v>
      </c>
      <c r="F1175" s="27">
        <v>0.62972395662175484</v>
      </c>
      <c r="G1175" s="14">
        <v>414.54545454545399</v>
      </c>
      <c r="H1175" s="2">
        <v>16656</v>
      </c>
      <c r="I1175" s="27">
        <v>0.61672899618617394</v>
      </c>
      <c r="J1175" s="14">
        <v>400</v>
      </c>
      <c r="K1175" s="27">
        <v>1.6973989498107217E-2</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1954</v>
      </c>
      <c r="B1176" s="2">
        <v>74</v>
      </c>
      <c r="C1176" s="27">
        <v>3.1349290404575304E-3</v>
      </c>
      <c r="D1176" s="2">
        <v>38.787878787878697</v>
      </c>
      <c r="E1176" s="2">
        <v>84</v>
      </c>
      <c r="F1176" s="27">
        <v>3.4505422280644103E-3</v>
      </c>
      <c r="G1176" s="14">
        <v>70.909090909090907</v>
      </c>
      <c r="H1176" s="2">
        <v>28</v>
      </c>
      <c r="I1176" s="27">
        <v>1.0367682452697448E-3</v>
      </c>
      <c r="J1176" s="14">
        <v>18.181818</v>
      </c>
      <c r="K1176" s="27">
        <v>-0.6216216216216216</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7153</v>
      </c>
      <c r="C1177" s="27">
        <v>0.30302901927557718</v>
      </c>
      <c r="D1177" s="2">
        <v>312.72727272727201</v>
      </c>
      <c r="E1177" s="2">
        <v>8930</v>
      </c>
      <c r="F1177" s="27">
        <v>0.36682550115018075</v>
      </c>
      <c r="G1177" s="14">
        <v>304.24242424242402</v>
      </c>
      <c r="H1177" s="2">
        <v>10323</v>
      </c>
      <c r="I1177" s="27">
        <v>0.38223423556855629</v>
      </c>
      <c r="J1177" s="14">
        <v>397.57574499999998</v>
      </c>
      <c r="K1177" s="27">
        <v>0.44317069760939465</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7098</v>
      </c>
      <c r="C1178" s="27">
        <v>0.30069900444821013</v>
      </c>
      <c r="D1178" s="2">
        <v>306.06060606060601</v>
      </c>
      <c r="E1178" s="2">
        <v>8881</v>
      </c>
      <c r="F1178" s="27">
        <v>0.36481268485047652</v>
      </c>
      <c r="G1178" s="14">
        <v>312.72727272727201</v>
      </c>
      <c r="H1178" s="2">
        <v>10281</v>
      </c>
      <c r="I1178" s="27">
        <v>0.38067908320065169</v>
      </c>
      <c r="J1178" s="14">
        <v>396.96969999999999</v>
      </c>
      <c r="K1178" s="27">
        <v>0.44843617920540996</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1954</v>
      </c>
      <c r="B1179" s="2">
        <v>55</v>
      </c>
      <c r="C1179" s="27">
        <v>2.3300148273670833E-3</v>
      </c>
      <c r="D1179" s="2">
        <v>27.878787878787801</v>
      </c>
      <c r="E1179" s="2">
        <v>49</v>
      </c>
      <c r="F1179" s="27">
        <v>2.012816299704239E-3</v>
      </c>
      <c r="G1179" s="14">
        <v>30.909090909090899</v>
      </c>
      <c r="H1179" s="2">
        <v>42</v>
      </c>
      <c r="I1179" s="27">
        <v>1.5551523679046173E-3</v>
      </c>
      <c r="J1179" s="14">
        <v>23.636364</v>
      </c>
      <c r="K1179" s="27">
        <v>-0.23636363636363636</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1955</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1699</v>
      </c>
      <c r="C1182" s="211"/>
      <c r="D1182" s="211" t="s">
        <v>1700</v>
      </c>
      <c r="E1182" s="211" t="s">
        <v>1699</v>
      </c>
      <c r="F1182" s="211"/>
      <c r="G1182" s="211" t="s">
        <v>1700</v>
      </c>
      <c r="H1182" s="211" t="s">
        <v>1699</v>
      </c>
      <c r="I1182" s="211"/>
      <c r="J1182" s="211" t="s">
        <v>1700</v>
      </c>
      <c r="K1182" t="s">
        <v>170</v>
      </c>
      <c r="L1182" s="211" t="s">
        <v>1699</v>
      </c>
      <c r="M1182" s="211"/>
      <c r="N1182" s="211" t="s">
        <v>1700</v>
      </c>
      <c r="O1182" s="211" t="s">
        <v>1699</v>
      </c>
      <c r="P1182" s="211"/>
      <c r="Q1182" s="211" t="s">
        <v>1700</v>
      </c>
      <c r="R1182" s="211" t="s">
        <v>1699</v>
      </c>
      <c r="S1182" s="211"/>
      <c r="T1182" s="211" t="s">
        <v>1700</v>
      </c>
      <c r="U1182" t="s">
        <v>170</v>
      </c>
      <c r="V1182" s="211" t="s">
        <v>1699</v>
      </c>
      <c r="W1182" s="211"/>
      <c r="X1182" s="211" t="s">
        <v>1700</v>
      </c>
      <c r="Y1182" s="211" t="s">
        <v>1699</v>
      </c>
      <c r="Z1182" s="211"/>
      <c r="AA1182" s="211" t="s">
        <v>1700</v>
      </c>
      <c r="AB1182" s="211" t="s">
        <v>1699</v>
      </c>
      <c r="AC1182" s="211"/>
      <c r="AD1182" s="211" t="s">
        <v>1700</v>
      </c>
      <c r="AE1182" t="s">
        <v>170</v>
      </c>
    </row>
    <row r="1183" spans="1:31" x14ac:dyDescent="0.3">
      <c r="A1183" t="s">
        <v>1413</v>
      </c>
      <c r="B1183" s="2">
        <v>1290</v>
      </c>
      <c r="C1183" s="27" t="s">
        <v>170</v>
      </c>
      <c r="D1183" s="2">
        <v>43.030303030303003</v>
      </c>
      <c r="E1183" s="2">
        <v>1461</v>
      </c>
      <c r="F1183" s="27" t="s">
        <v>170</v>
      </c>
      <c r="G1183" s="14">
        <v>37.5757575757575</v>
      </c>
      <c r="H1183" s="2">
        <v>1862</v>
      </c>
      <c r="I1183" s="27" t="s">
        <v>170</v>
      </c>
      <c r="J1183" s="14">
        <v>33.939392099999999</v>
      </c>
      <c r="K1183" s="27">
        <v>0.44341085271317832</v>
      </c>
      <c r="L1183" s="2">
        <v>972</v>
      </c>
      <c r="M1183" s="27" t="s">
        <v>170</v>
      </c>
      <c r="N1183" s="2">
        <v>7.2727272727272698</v>
      </c>
      <c r="O1183" s="2">
        <v>1024</v>
      </c>
      <c r="P1183" s="27" t="s">
        <v>170</v>
      </c>
      <c r="Q1183" s="14">
        <v>9.0909090909090899</v>
      </c>
      <c r="R1183" s="2">
        <v>1286</v>
      </c>
      <c r="S1183" s="27" t="s">
        <v>170</v>
      </c>
      <c r="T1183" s="14">
        <v>11.515152</v>
      </c>
      <c r="U1183" s="27">
        <v>0.32304526748971191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1956</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1699</v>
      </c>
      <c r="C1186" s="211"/>
      <c r="D1186" s="211" t="s">
        <v>1700</v>
      </c>
      <c r="E1186" s="211" t="s">
        <v>1699</v>
      </c>
      <c r="F1186" s="211"/>
      <c r="G1186" s="211" t="s">
        <v>1700</v>
      </c>
      <c r="H1186" s="211" t="s">
        <v>1699</v>
      </c>
      <c r="I1186" s="211"/>
      <c r="J1186" s="211" t="s">
        <v>1700</v>
      </c>
      <c r="K1186" t="s">
        <v>170</v>
      </c>
      <c r="L1186" s="211" t="s">
        <v>1699</v>
      </c>
      <c r="M1186" s="211"/>
      <c r="N1186" s="211" t="s">
        <v>1700</v>
      </c>
      <c r="O1186" s="211" t="s">
        <v>1699</v>
      </c>
      <c r="P1186" s="211"/>
      <c r="Q1186" s="211" t="s">
        <v>1700</v>
      </c>
      <c r="R1186" s="211" t="s">
        <v>1699</v>
      </c>
      <c r="S1186" s="211"/>
      <c r="T1186" s="211" t="s">
        <v>1700</v>
      </c>
      <c r="U1186" t="s">
        <v>170</v>
      </c>
      <c r="V1186" s="211" t="s">
        <v>1699</v>
      </c>
      <c r="W1186" s="211"/>
      <c r="X1186" s="211" t="s">
        <v>1700</v>
      </c>
      <c r="Y1186" s="211" t="s">
        <v>1699</v>
      </c>
      <c r="Z1186" s="211"/>
      <c r="AA1186" s="211" t="s">
        <v>1700</v>
      </c>
      <c r="AB1186" s="211" t="s">
        <v>1699</v>
      </c>
      <c r="AC1186" s="211"/>
      <c r="AD1186" s="211" t="s">
        <v>1700</v>
      </c>
      <c r="AE1186" t="s">
        <v>170</v>
      </c>
    </row>
    <row r="1187" spans="1:31" x14ac:dyDescent="0.3">
      <c r="A1187" t="s">
        <v>172</v>
      </c>
      <c r="B1187" s="2">
        <v>7153</v>
      </c>
      <c r="C1187" s="27" t="s">
        <v>170</v>
      </c>
      <c r="D1187" s="2">
        <v>312.72727272727201</v>
      </c>
      <c r="E1187" s="2">
        <v>8930</v>
      </c>
      <c r="F1187" s="27" t="s">
        <v>170</v>
      </c>
      <c r="G1187" s="14">
        <v>304.24242424242402</v>
      </c>
      <c r="H1187" s="2">
        <v>10323</v>
      </c>
      <c r="I1187" s="27" t="s">
        <v>170</v>
      </c>
      <c r="J1187" s="14">
        <v>397.57574499999998</v>
      </c>
      <c r="K1187" s="27">
        <v>0.44317069760939465</v>
      </c>
      <c r="L1187" s="2">
        <v>81548</v>
      </c>
      <c r="M1187" s="27" t="s">
        <v>170</v>
      </c>
      <c r="N1187" s="2">
        <v>1013.93939393939</v>
      </c>
      <c r="O1187" s="2">
        <v>94986</v>
      </c>
      <c r="P1187" s="27" t="s">
        <v>170</v>
      </c>
      <c r="Q1187" s="14">
        <v>969.69696969696895</v>
      </c>
      <c r="R1187" s="2">
        <v>97711</v>
      </c>
      <c r="S1187" s="27" t="s">
        <v>170</v>
      </c>
      <c r="T1187" s="14">
        <v>1122.42419</v>
      </c>
      <c r="U1187" s="27">
        <v>0.19820228577034385</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1957</v>
      </c>
      <c r="B1188" s="2">
        <v>174</v>
      </c>
      <c r="C1188" s="27">
        <v>2.4325457849853207E-2</v>
      </c>
      <c r="D1188" s="2">
        <v>51.515151515151501</v>
      </c>
      <c r="E1188" s="2">
        <v>76</v>
      </c>
      <c r="F1188" s="27">
        <v>8.5106382978723406E-3</v>
      </c>
      <c r="G1188" s="14">
        <v>26.060606060605998</v>
      </c>
      <c r="H1188" s="2">
        <v>234</v>
      </c>
      <c r="I1188" s="27">
        <v>2.2667829119442023E-2</v>
      </c>
      <c r="J1188" s="14">
        <v>89.090909999999994</v>
      </c>
      <c r="K1188" s="27">
        <v>0.34482758620689657</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1958</v>
      </c>
      <c r="B1189" s="2">
        <v>400</v>
      </c>
      <c r="C1189" s="27">
        <v>5.592059275828324E-2</v>
      </c>
      <c r="D1189" s="2">
        <v>98.181818181818201</v>
      </c>
      <c r="E1189" s="2">
        <v>476</v>
      </c>
      <c r="F1189" s="27">
        <v>5.3303471444568866E-2</v>
      </c>
      <c r="G1189" s="14">
        <v>90.909090909090907</v>
      </c>
      <c r="H1189" s="2">
        <v>835</v>
      </c>
      <c r="I1189" s="27">
        <v>8.0887338951855084E-2</v>
      </c>
      <c r="J1189" s="14">
        <v>155.75756799999999</v>
      </c>
      <c r="K1189" s="27">
        <v>1.0874999999999999</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1959</v>
      </c>
      <c r="B1190" s="2">
        <v>584</v>
      </c>
      <c r="C1190" s="27">
        <v>8.1644065427093529E-2</v>
      </c>
      <c r="D1190" s="2">
        <v>113.939393939393</v>
      </c>
      <c r="E1190" s="2">
        <v>1124</v>
      </c>
      <c r="F1190" s="27">
        <v>0.12586786114221724</v>
      </c>
      <c r="G1190" s="14">
        <v>153.333333333333</v>
      </c>
      <c r="H1190" s="2">
        <v>1285</v>
      </c>
      <c r="I1190" s="27">
        <v>0.12447931802770512</v>
      </c>
      <c r="J1190" s="14">
        <v>169.090912</v>
      </c>
      <c r="K1190" s="27">
        <v>1.2003424657534247</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1960</v>
      </c>
      <c r="B1191" s="2">
        <v>841</v>
      </c>
      <c r="C1191" s="27">
        <v>0.11757304627429051</v>
      </c>
      <c r="D1191" s="2">
        <v>129.69696969696901</v>
      </c>
      <c r="E1191" s="2">
        <v>1172</v>
      </c>
      <c r="F1191" s="27">
        <v>0.13124300111982082</v>
      </c>
      <c r="G1191" s="14">
        <v>174.54545454545399</v>
      </c>
      <c r="H1191" s="2">
        <v>1445</v>
      </c>
      <c r="I1191" s="27">
        <v>0.13997868836578514</v>
      </c>
      <c r="J1191" s="14">
        <v>217.57576</v>
      </c>
      <c r="K1191" s="27">
        <v>0.71819262782401905</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1961</v>
      </c>
      <c r="B1192" s="2">
        <v>887</v>
      </c>
      <c r="C1192" s="27">
        <v>0.12400391444149308</v>
      </c>
      <c r="D1192" s="2">
        <v>141.21212121212099</v>
      </c>
      <c r="E1192" s="2">
        <v>1533</v>
      </c>
      <c r="F1192" s="27">
        <v>0.17166853303471444</v>
      </c>
      <c r="G1192" s="14">
        <v>212.72727272727201</v>
      </c>
      <c r="H1192" s="2">
        <v>1768</v>
      </c>
      <c r="I1192" s="27">
        <v>0.17126804223578418</v>
      </c>
      <c r="J1192" s="14">
        <v>209.090912</v>
      </c>
      <c r="K1192" s="27">
        <v>0.99323562570462232</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1962</v>
      </c>
      <c r="B1193" s="2">
        <v>750</v>
      </c>
      <c r="C1193" s="27">
        <v>0.10485111142178107</v>
      </c>
      <c r="D1193" s="2">
        <v>147.87878787878699</v>
      </c>
      <c r="E1193" s="2">
        <v>669</v>
      </c>
      <c r="F1193" s="27">
        <v>7.491601343784994E-2</v>
      </c>
      <c r="G1193" s="14">
        <v>101.818181818181</v>
      </c>
      <c r="H1193" s="2">
        <v>1409</v>
      </c>
      <c r="I1193" s="27">
        <v>0.13649133003971714</v>
      </c>
      <c r="J1193" s="14">
        <v>210.30302399999999</v>
      </c>
      <c r="K1193" s="27">
        <v>0.87866666666666671</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1963</v>
      </c>
      <c r="B1194" s="2">
        <v>627</v>
      </c>
      <c r="C1194" s="27">
        <v>8.7655529148608982E-2</v>
      </c>
      <c r="D1194" s="2">
        <v>118.181818181818</v>
      </c>
      <c r="E1194" s="2">
        <v>806</v>
      </c>
      <c r="F1194" s="27">
        <v>9.0257558790593509E-2</v>
      </c>
      <c r="G1194" s="14">
        <v>134.54545454545399</v>
      </c>
      <c r="H1194" s="2">
        <v>685</v>
      </c>
      <c r="I1194" s="27">
        <v>6.6356679259905071E-2</v>
      </c>
      <c r="J1194" s="14">
        <v>110.909088</v>
      </c>
      <c r="K1194" s="27">
        <v>9.2503987240829352E-2</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1964</v>
      </c>
      <c r="B1195" s="2">
        <v>533</v>
      </c>
      <c r="C1195" s="27">
        <v>7.4514189850412416E-2</v>
      </c>
      <c r="D1195" s="2">
        <v>98.181818181818201</v>
      </c>
      <c r="E1195" s="2">
        <v>786</v>
      </c>
      <c r="F1195" s="27">
        <v>8.8017917133258683E-2</v>
      </c>
      <c r="G1195" s="14">
        <v>127.272727272727</v>
      </c>
      <c r="H1195" s="2">
        <v>881</v>
      </c>
      <c r="I1195" s="27">
        <v>8.534340792405308E-2</v>
      </c>
      <c r="J1195" s="14">
        <v>161.21212800000001</v>
      </c>
      <c r="K1195" s="27">
        <v>0.65290806754221387</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1965</v>
      </c>
      <c r="B1196" s="2">
        <v>1904</v>
      </c>
      <c r="C1196" s="27">
        <v>0.26618202152942821</v>
      </c>
      <c r="D1196" s="2">
        <v>200.60606060606</v>
      </c>
      <c r="E1196" s="2">
        <v>2004</v>
      </c>
      <c r="F1196" s="27">
        <v>0.22441209406494961</v>
      </c>
      <c r="G1196" s="14">
        <v>190.30303030303</v>
      </c>
      <c r="H1196" s="2">
        <v>1532</v>
      </c>
      <c r="I1196" s="27">
        <v>0.14840647098711615</v>
      </c>
      <c r="J1196" s="14">
        <v>170.909088</v>
      </c>
      <c r="K1196" s="27">
        <v>-0.1953781512605042</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1966</v>
      </c>
      <c r="B1197" s="2">
        <v>453</v>
      </c>
      <c r="C1197" s="27">
        <v>6.3330071298755772E-2</v>
      </c>
      <c r="D1197" s="2">
        <v>106.06060606060601</v>
      </c>
      <c r="E1197" s="2">
        <v>284</v>
      </c>
      <c r="F1197" s="27">
        <v>3.1802911534154536E-2</v>
      </c>
      <c r="G1197" s="14">
        <v>67.878787878787804</v>
      </c>
      <c r="H1197" s="2">
        <v>249</v>
      </c>
      <c r="I1197" s="27">
        <v>2.4120895088637025E-2</v>
      </c>
      <c r="J1197" s="14">
        <v>67.878784199999998</v>
      </c>
      <c r="K1197" s="27">
        <v>-0.45033112582781459</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1967</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1699</v>
      </c>
      <c r="C1200" s="211"/>
      <c r="D1200" s="211" t="s">
        <v>1700</v>
      </c>
      <c r="E1200" s="211" t="s">
        <v>1699</v>
      </c>
      <c r="F1200" s="211"/>
      <c r="G1200" s="211" t="s">
        <v>1700</v>
      </c>
      <c r="H1200" s="211" t="s">
        <v>1699</v>
      </c>
      <c r="I1200" s="211"/>
      <c r="J1200" s="211" t="s">
        <v>1700</v>
      </c>
      <c r="K1200" t="s">
        <v>170</v>
      </c>
      <c r="L1200" s="211" t="s">
        <v>1699</v>
      </c>
      <c r="M1200" s="211"/>
      <c r="N1200" s="211" t="s">
        <v>1700</v>
      </c>
      <c r="O1200" s="211" t="s">
        <v>1699</v>
      </c>
      <c r="P1200" s="211"/>
      <c r="Q1200" s="211" t="s">
        <v>1700</v>
      </c>
      <c r="R1200" s="211" t="s">
        <v>1699</v>
      </c>
      <c r="S1200" s="211"/>
      <c r="T1200" s="211" t="s">
        <v>1700</v>
      </c>
      <c r="U1200" t="s">
        <v>170</v>
      </c>
      <c r="V1200" s="211" t="s">
        <v>1699</v>
      </c>
      <c r="W1200" s="211"/>
      <c r="X1200" s="211" t="s">
        <v>1700</v>
      </c>
      <c r="Y1200" s="211" t="s">
        <v>1699</v>
      </c>
      <c r="Z1200" s="211"/>
      <c r="AA1200" s="211" t="s">
        <v>1700</v>
      </c>
      <c r="AB1200" s="211" t="s">
        <v>1699</v>
      </c>
      <c r="AC1200" s="211"/>
      <c r="AD1200" s="211" t="s">
        <v>1700</v>
      </c>
      <c r="AE1200" t="s">
        <v>170</v>
      </c>
    </row>
    <row r="1201" spans="1:31" x14ac:dyDescent="0.3">
      <c r="A1201" t="s">
        <v>1968</v>
      </c>
      <c r="B1201" s="28">
        <v>0.33100000000000002</v>
      </c>
      <c r="C1201" s="27" t="s">
        <v>170</v>
      </c>
      <c r="D1201" s="28">
        <v>1.2121212121212099E-2</v>
      </c>
      <c r="E1201" s="14">
        <v>29.8</v>
      </c>
      <c r="F1201" s="27" t="s">
        <v>170</v>
      </c>
      <c r="G1201" s="14">
        <v>1.15151515151515</v>
      </c>
      <c r="H1201" s="14">
        <v>28.5</v>
      </c>
      <c r="I1201" s="27" t="s">
        <v>170</v>
      </c>
      <c r="J1201" s="14">
        <v>0.78787879999999999</v>
      </c>
      <c r="K1201" s="27">
        <v>-0.13897280966767375</v>
      </c>
      <c r="L1201" s="28">
        <v>0.34299999999999997</v>
      </c>
      <c r="M1201" s="27" t="s">
        <v>170</v>
      </c>
      <c r="N1201" s="28">
        <v>4.2424242424241995E-3</v>
      </c>
      <c r="O1201" s="14">
        <v>34.5</v>
      </c>
      <c r="P1201" s="27" t="s">
        <v>170</v>
      </c>
      <c r="Q1201" s="14">
        <v>0.42424242424241998</v>
      </c>
      <c r="R1201" s="14">
        <v>31.9</v>
      </c>
      <c r="S1201" s="27" t="s">
        <v>170</v>
      </c>
      <c r="T1201" s="14">
        <v>0.36363637399999998</v>
      </c>
      <c r="U1201" s="27">
        <v>-6.9970845481049523E-2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1969</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1699</v>
      </c>
      <c r="C1204" s="211"/>
      <c r="D1204" s="211" t="s">
        <v>1700</v>
      </c>
      <c r="E1204" s="211" t="s">
        <v>1699</v>
      </c>
      <c r="F1204" s="211"/>
      <c r="G1204" s="211" t="s">
        <v>1700</v>
      </c>
      <c r="H1204" s="211" t="s">
        <v>1699</v>
      </c>
      <c r="I1204" s="211"/>
      <c r="J1204" s="211" t="s">
        <v>1700</v>
      </c>
      <c r="K1204" t="s">
        <v>170</v>
      </c>
      <c r="L1204" s="211" t="s">
        <v>1699</v>
      </c>
      <c r="M1204" s="211"/>
      <c r="N1204" s="211" t="s">
        <v>1700</v>
      </c>
      <c r="O1204" s="211" t="s">
        <v>1699</v>
      </c>
      <c r="P1204" s="211"/>
      <c r="Q1204" s="211" t="s">
        <v>1700</v>
      </c>
      <c r="R1204" s="211" t="s">
        <v>1699</v>
      </c>
      <c r="S1204" s="211"/>
      <c r="T1204" s="211" t="s">
        <v>1700</v>
      </c>
      <c r="U1204" t="s">
        <v>170</v>
      </c>
      <c r="V1204" s="211" t="s">
        <v>1699</v>
      </c>
      <c r="W1204" s="211"/>
      <c r="X1204" s="211" t="s">
        <v>1700</v>
      </c>
      <c r="Y1204" s="211" t="s">
        <v>1699</v>
      </c>
      <c r="Z1204" s="211"/>
      <c r="AA1204" s="211" t="s">
        <v>1700</v>
      </c>
      <c r="AB1204" s="211" t="s">
        <v>1699</v>
      </c>
      <c r="AC1204" s="211"/>
      <c r="AD1204" s="211" t="s">
        <v>1700</v>
      </c>
      <c r="AE1204" t="s">
        <v>170</v>
      </c>
    </row>
    <row r="1205" spans="1:31" x14ac:dyDescent="0.3">
      <c r="A1205" t="s">
        <v>1688</v>
      </c>
      <c r="B1205" s="15">
        <v>386800</v>
      </c>
      <c r="C1205" s="27" t="s">
        <v>170</v>
      </c>
      <c r="D1205" s="15">
        <v>9127.2727272727207</v>
      </c>
      <c r="E1205" s="2">
        <v>295600</v>
      </c>
      <c r="F1205" s="27" t="s">
        <v>170</v>
      </c>
      <c r="G1205" s="14">
        <v>5226.0606060605996</v>
      </c>
      <c r="H1205" s="2">
        <v>470400</v>
      </c>
      <c r="I1205" s="27" t="s">
        <v>170</v>
      </c>
      <c r="J1205" s="14">
        <v>5744.8486300000004</v>
      </c>
      <c r="K1205" s="27">
        <v>0.21613236814891418</v>
      </c>
      <c r="L1205" s="15">
        <v>318600</v>
      </c>
      <c r="M1205" s="27" t="s">
        <v>170</v>
      </c>
      <c r="N1205" s="15">
        <v>2471.5151515151501</v>
      </c>
      <c r="O1205" s="2">
        <v>223000</v>
      </c>
      <c r="P1205" s="27" t="s">
        <v>170</v>
      </c>
      <c r="Q1205" s="14">
        <v>1641.8181818181799</v>
      </c>
      <c r="R1205" s="2">
        <v>367900</v>
      </c>
      <c r="S1205" s="27" t="s">
        <v>170</v>
      </c>
      <c r="T1205" s="14">
        <v>2073.9394499999999</v>
      </c>
      <c r="U1205" s="27">
        <v>0.15473948524795983</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1970</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1699</v>
      </c>
      <c r="C1208" s="211"/>
      <c r="D1208" s="211" t="s">
        <v>1700</v>
      </c>
      <c r="E1208" s="211" t="s">
        <v>1699</v>
      </c>
      <c r="F1208" s="211"/>
      <c r="G1208" s="211" t="s">
        <v>1700</v>
      </c>
      <c r="H1208" s="211" t="s">
        <v>1699</v>
      </c>
      <c r="I1208" s="211"/>
      <c r="J1208" s="211" t="s">
        <v>1700</v>
      </c>
      <c r="K1208" t="s">
        <v>170</v>
      </c>
      <c r="L1208" s="211" t="s">
        <v>1699</v>
      </c>
      <c r="M1208" s="211"/>
      <c r="N1208" s="211" t="s">
        <v>1700</v>
      </c>
      <c r="O1208" s="211" t="s">
        <v>1699</v>
      </c>
      <c r="P1208" s="211"/>
      <c r="Q1208" s="211" t="s">
        <v>1700</v>
      </c>
      <c r="R1208" s="211" t="s">
        <v>1699</v>
      </c>
      <c r="S1208" s="211"/>
      <c r="T1208" s="211" t="s">
        <v>1700</v>
      </c>
      <c r="U1208" t="s">
        <v>170</v>
      </c>
      <c r="V1208" s="211" t="s">
        <v>1699</v>
      </c>
      <c r="W1208" s="211"/>
      <c r="X1208" s="211" t="s">
        <v>1700</v>
      </c>
      <c r="Y1208" s="211" t="s">
        <v>1699</v>
      </c>
      <c r="Z1208" s="211"/>
      <c r="AA1208" s="211" t="s">
        <v>1700</v>
      </c>
      <c r="AB1208" s="211" t="s">
        <v>1699</v>
      </c>
      <c r="AC1208" s="211"/>
      <c r="AD1208" s="211" t="s">
        <v>1700</v>
      </c>
      <c r="AE1208" t="s">
        <v>170</v>
      </c>
    </row>
    <row r="1209" spans="1:31" x14ac:dyDescent="0.3">
      <c r="A1209" t="s">
        <v>1971</v>
      </c>
      <c r="B1209" s="15">
        <v>2507</v>
      </c>
      <c r="C1209" s="27" t="s">
        <v>170</v>
      </c>
      <c r="D1209" s="15">
        <v>40</v>
      </c>
      <c r="E1209" s="2">
        <v>1914</v>
      </c>
      <c r="F1209" s="27" t="s">
        <v>170</v>
      </c>
      <c r="G1209" s="14">
        <v>30.303030303030301</v>
      </c>
      <c r="H1209" s="2">
        <v>2123</v>
      </c>
      <c r="I1209" s="27" t="s">
        <v>170</v>
      </c>
      <c r="J1209" s="14">
        <v>43.030304000000001</v>
      </c>
      <c r="K1209" s="27">
        <v>-0.15317112086158755</v>
      </c>
      <c r="L1209" s="15">
        <v>1737</v>
      </c>
      <c r="M1209" s="27" t="s">
        <v>170</v>
      </c>
      <c r="N1209" s="15">
        <v>15.757575757575699</v>
      </c>
      <c r="O1209" s="2">
        <v>1416</v>
      </c>
      <c r="P1209" s="27" t="s">
        <v>170</v>
      </c>
      <c r="Q1209" s="14">
        <v>12.1212121212121</v>
      </c>
      <c r="R1209" s="2">
        <v>1579</v>
      </c>
      <c r="S1209" s="27" t="s">
        <v>170</v>
      </c>
      <c r="T1209" s="14">
        <v>16.969695999999999</v>
      </c>
      <c r="U1209" s="27">
        <v>-9.0961427748992518E-2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1972</v>
      </c>
      <c r="B1210" s="15">
        <v>2650</v>
      </c>
      <c r="C1210" s="27" t="s">
        <v>170</v>
      </c>
      <c r="D1210" s="15">
        <v>34.545454545454497</v>
      </c>
      <c r="E1210" s="2">
        <v>2085</v>
      </c>
      <c r="F1210" s="27" t="s">
        <v>170</v>
      </c>
      <c r="G1210" s="14">
        <v>37.5757575757575</v>
      </c>
      <c r="H1210" s="2">
        <v>2322</v>
      </c>
      <c r="I1210" s="27" t="s">
        <v>170</v>
      </c>
      <c r="J1210" s="14">
        <v>40.606059999999999</v>
      </c>
      <c r="K1210" s="27">
        <v>-0.12377358490566037</v>
      </c>
      <c r="L1210" s="15">
        <v>2125</v>
      </c>
      <c r="M1210" s="27" t="s">
        <v>170</v>
      </c>
      <c r="N1210" s="15">
        <v>16.363636363636299</v>
      </c>
      <c r="O1210" s="2">
        <v>1735</v>
      </c>
      <c r="P1210" s="27" t="s">
        <v>170</v>
      </c>
      <c r="Q1210" s="14">
        <v>11.5151515151515</v>
      </c>
      <c r="R1210" s="2">
        <v>1971</v>
      </c>
      <c r="S1210" s="27" t="s">
        <v>170</v>
      </c>
      <c r="T1210" s="14">
        <v>14.545455</v>
      </c>
      <c r="U1210" s="27">
        <v>-7.247058823529412E-2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1973</v>
      </c>
      <c r="B1211" s="15">
        <v>522</v>
      </c>
      <c r="C1211" s="27" t="s">
        <v>170</v>
      </c>
      <c r="D1211" s="15">
        <v>18.7878787878787</v>
      </c>
      <c r="E1211" s="2">
        <v>519</v>
      </c>
      <c r="F1211" s="27" t="s">
        <v>170</v>
      </c>
      <c r="G1211" s="14">
        <v>24.2424242424242</v>
      </c>
      <c r="H1211" s="2">
        <v>588</v>
      </c>
      <c r="I1211" s="27" t="s">
        <v>170</v>
      </c>
      <c r="J1211" s="14">
        <v>30.30303</v>
      </c>
      <c r="K1211" s="27">
        <v>0.12643678160919541</v>
      </c>
      <c r="L1211" s="15">
        <v>401</v>
      </c>
      <c r="M1211" s="27" t="s">
        <v>170</v>
      </c>
      <c r="N1211" s="15">
        <v>5.4545454545454497</v>
      </c>
      <c r="O1211" s="2">
        <v>435</v>
      </c>
      <c r="P1211" s="27" t="s">
        <v>170</v>
      </c>
      <c r="Q1211" s="14">
        <v>5.4545454545454497</v>
      </c>
      <c r="R1211" s="2">
        <v>550</v>
      </c>
      <c r="S1211" s="27" t="s">
        <v>170</v>
      </c>
      <c r="T1211" s="14">
        <v>7.2727274900000003</v>
      </c>
      <c r="U1211" s="27">
        <v>0.371571072319202</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1974</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1699</v>
      </c>
      <c r="C1214" s="211"/>
      <c r="D1214" s="211" t="s">
        <v>1700</v>
      </c>
      <c r="E1214" s="211" t="s">
        <v>1699</v>
      </c>
      <c r="F1214" s="211"/>
      <c r="G1214" s="211" t="s">
        <v>1700</v>
      </c>
      <c r="H1214" s="211" t="s">
        <v>1699</v>
      </c>
      <c r="I1214" s="211"/>
      <c r="J1214" s="211" t="s">
        <v>1700</v>
      </c>
      <c r="K1214" t="s">
        <v>170</v>
      </c>
      <c r="L1214" s="211" t="s">
        <v>1699</v>
      </c>
      <c r="M1214" s="211"/>
      <c r="N1214" s="211" t="s">
        <v>1700</v>
      </c>
      <c r="O1214" s="211" t="s">
        <v>1699</v>
      </c>
      <c r="P1214" s="211"/>
      <c r="Q1214" s="211" t="s">
        <v>1700</v>
      </c>
      <c r="R1214" s="211" t="s">
        <v>1699</v>
      </c>
      <c r="S1214" s="211"/>
      <c r="T1214" s="211" t="s">
        <v>1700</v>
      </c>
      <c r="U1214" t="s">
        <v>170</v>
      </c>
      <c r="V1214" s="211" t="s">
        <v>1699</v>
      </c>
      <c r="W1214" s="211"/>
      <c r="X1214" s="211" t="s">
        <v>1700</v>
      </c>
      <c r="Y1214" s="211" t="s">
        <v>1699</v>
      </c>
      <c r="Z1214" s="211"/>
      <c r="AA1214" s="211" t="s">
        <v>1700</v>
      </c>
      <c r="AB1214" s="211" t="s">
        <v>1699</v>
      </c>
      <c r="AC1214" s="211"/>
      <c r="AD1214" s="211" t="s">
        <v>1700</v>
      </c>
      <c r="AE1214" t="s">
        <v>170</v>
      </c>
    </row>
    <row r="1215" spans="1:31" x14ac:dyDescent="0.3">
      <c r="A1215" t="s">
        <v>172</v>
      </c>
      <c r="B1215" s="2">
        <v>16452</v>
      </c>
      <c r="C1215" s="27" t="s">
        <v>170</v>
      </c>
      <c r="D1215" s="2">
        <v>310.90909090909003</v>
      </c>
      <c r="E1215" s="2">
        <v>15414</v>
      </c>
      <c r="F1215" s="27" t="s">
        <v>170</v>
      </c>
      <c r="G1215" s="14">
        <v>407.27272727272702</v>
      </c>
      <c r="H1215" s="2">
        <v>16684</v>
      </c>
      <c r="I1215" s="27" t="s">
        <v>170</v>
      </c>
      <c r="J1215" s="14">
        <v>396.96969999999999</v>
      </c>
      <c r="K1215" s="27">
        <v>1.4101628981278872E-2</v>
      </c>
      <c r="L1215" s="2">
        <v>131357</v>
      </c>
      <c r="M1215" s="27" t="s">
        <v>170</v>
      </c>
      <c r="N1215" s="2">
        <v>1044.84848484848</v>
      </c>
      <c r="O1215" s="2">
        <v>124087</v>
      </c>
      <c r="P1215" s="27" t="s">
        <v>170</v>
      </c>
      <c r="Q1215" s="14">
        <v>959.39393939393904</v>
      </c>
      <c r="R1215" s="2">
        <v>133381</v>
      </c>
      <c r="S1215" s="27" t="s">
        <v>170</v>
      </c>
      <c r="T1215" s="14">
        <v>1137.57581</v>
      </c>
      <c r="U1215" s="27">
        <v>1.5408390873725801E-2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1975</v>
      </c>
      <c r="B1216" s="2">
        <v>14659</v>
      </c>
      <c r="C1216" s="27">
        <v>0.89101628981278869</v>
      </c>
      <c r="D1216" s="2">
        <v>314.54545454545399</v>
      </c>
      <c r="E1216" s="2">
        <v>13103</v>
      </c>
      <c r="F1216" s="27">
        <v>0.85007136369534186</v>
      </c>
      <c r="G1216" s="14">
        <v>398.18181818181802</v>
      </c>
      <c r="H1216" s="2">
        <v>14078</v>
      </c>
      <c r="I1216" s="27">
        <v>0.843802445456725</v>
      </c>
      <c r="J1216" s="14">
        <v>413.93939999999998</v>
      </c>
      <c r="K1216" s="27">
        <v>-3.9634354321577185E-2</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1976</v>
      </c>
      <c r="B1217" s="2">
        <v>272</v>
      </c>
      <c r="C1217" s="27">
        <v>1.6532944322878676E-2</v>
      </c>
      <c r="D1217" s="2">
        <v>67.272727272727195</v>
      </c>
      <c r="E1217" s="2">
        <v>510</v>
      </c>
      <c r="F1217" s="27">
        <v>3.3086804203970414E-2</v>
      </c>
      <c r="G1217" s="14">
        <v>107.87878787878699</v>
      </c>
      <c r="H1217" s="2">
        <v>846</v>
      </c>
      <c r="I1217" s="27">
        <v>5.0707264444977224E-2</v>
      </c>
      <c r="J1217" s="14">
        <v>183.636368</v>
      </c>
      <c r="K1217" s="27">
        <v>2.1102941176470589</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1977</v>
      </c>
      <c r="B1218" s="2">
        <v>657</v>
      </c>
      <c r="C1218" s="27">
        <v>3.9934354485776806E-2</v>
      </c>
      <c r="D1218" s="2">
        <v>117.575757575757</v>
      </c>
      <c r="E1218" s="2">
        <v>1017</v>
      </c>
      <c r="F1218" s="27">
        <v>6.5978980147917476E-2</v>
      </c>
      <c r="G1218" s="14">
        <v>138.18181818181799</v>
      </c>
      <c r="H1218" s="2">
        <v>1566</v>
      </c>
      <c r="I1218" s="27">
        <v>9.386238312155358E-2</v>
      </c>
      <c r="J1218" s="14">
        <v>166.66667200000001</v>
      </c>
      <c r="K1218" s="27">
        <v>1.3835616438356164</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1978</v>
      </c>
      <c r="B1219" s="2">
        <v>1516</v>
      </c>
      <c r="C1219" s="27">
        <v>9.2146851446632622E-2</v>
      </c>
      <c r="D1219" s="2">
        <v>173.333333333333</v>
      </c>
      <c r="E1219" s="2">
        <v>2181</v>
      </c>
      <c r="F1219" s="27">
        <v>0.14149474503697937</v>
      </c>
      <c r="G1219" s="14">
        <v>201.21212121212099</v>
      </c>
      <c r="H1219" s="2">
        <v>2842</v>
      </c>
      <c r="I1219" s="27">
        <v>0.17034284344281947</v>
      </c>
      <c r="J1219" s="14">
        <v>312.72726399999999</v>
      </c>
      <c r="K1219" s="27">
        <v>0.87467018469656987</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1979</v>
      </c>
      <c r="B1220" s="2">
        <v>2001</v>
      </c>
      <c r="C1220" s="27">
        <v>0.12162654996353027</v>
      </c>
      <c r="D1220" s="2">
        <v>210.90909090909</v>
      </c>
      <c r="E1220" s="2">
        <v>2425</v>
      </c>
      <c r="F1220" s="27">
        <v>0.15732451018554561</v>
      </c>
      <c r="G1220" s="14">
        <v>227.87878787878699</v>
      </c>
      <c r="H1220" s="2">
        <v>2192</v>
      </c>
      <c r="I1220" s="27">
        <v>0.13138336130424358</v>
      </c>
      <c r="J1220" s="14">
        <v>258.78787199999999</v>
      </c>
      <c r="K1220" s="27">
        <v>9.5452273863068468E-2</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1980</v>
      </c>
      <c r="B1221" s="2">
        <v>1966</v>
      </c>
      <c r="C1221" s="27">
        <v>0.11949914903963044</v>
      </c>
      <c r="D1221" s="2">
        <v>184.84848484848399</v>
      </c>
      <c r="E1221" s="2">
        <v>2129</v>
      </c>
      <c r="F1221" s="27">
        <v>0.13812118852990787</v>
      </c>
      <c r="G1221" s="14">
        <v>227.87878787878699</v>
      </c>
      <c r="H1221" s="2">
        <v>2089</v>
      </c>
      <c r="I1221" s="27">
        <v>0.12520978182690001</v>
      </c>
      <c r="J1221" s="14">
        <v>232.121216</v>
      </c>
      <c r="K1221" s="27">
        <v>6.2563580874872834E-2</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1981</v>
      </c>
      <c r="B1222" s="2">
        <v>1661</v>
      </c>
      <c r="C1222" s="27">
        <v>0.10096036955993193</v>
      </c>
      <c r="D1222" s="2">
        <v>181.81818181818099</v>
      </c>
      <c r="E1222" s="2">
        <v>1077</v>
      </c>
      <c r="F1222" s="27">
        <v>6.9871545348384592E-2</v>
      </c>
      <c r="G1222" s="14">
        <v>158.78787878787799</v>
      </c>
      <c r="H1222" s="2">
        <v>1141</v>
      </c>
      <c r="I1222" s="27">
        <v>6.8388875569407814E-2</v>
      </c>
      <c r="J1222" s="14">
        <v>161.21212800000001</v>
      </c>
      <c r="K1222" s="27">
        <v>-0.3130644190246839</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1982</v>
      </c>
      <c r="B1223" s="2">
        <v>1309</v>
      </c>
      <c r="C1223" s="27">
        <v>7.9564794553853638E-2</v>
      </c>
      <c r="D1223" s="2">
        <v>140.60606060606</v>
      </c>
      <c r="E1223" s="2">
        <v>704</v>
      </c>
      <c r="F1223" s="27">
        <v>4.5672765018814065E-2</v>
      </c>
      <c r="G1223" s="14">
        <v>130.30303030303</v>
      </c>
      <c r="H1223" s="2">
        <v>767</v>
      </c>
      <c r="I1223" s="27">
        <v>4.5972188923519543E-2</v>
      </c>
      <c r="J1223" s="14">
        <v>139.393936</v>
      </c>
      <c r="K1223" s="27">
        <v>-0.41405653170359052</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1983</v>
      </c>
      <c r="B1224" s="2">
        <v>1753</v>
      </c>
      <c r="C1224" s="27">
        <v>0.10655239484561148</v>
      </c>
      <c r="D1224" s="2">
        <v>197.575757575757</v>
      </c>
      <c r="E1224" s="2">
        <v>1157</v>
      </c>
      <c r="F1224" s="27">
        <v>7.5061632282340723E-2</v>
      </c>
      <c r="G1224" s="14">
        <v>135.75757575757501</v>
      </c>
      <c r="H1224" s="2">
        <v>880</v>
      </c>
      <c r="I1224" s="27">
        <v>5.2745145049148887E-2</v>
      </c>
      <c r="J1224" s="14">
        <v>119.393936</v>
      </c>
      <c r="K1224" s="27">
        <v>-0.4980034227039361</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1984</v>
      </c>
      <c r="B1225" s="2">
        <v>3444</v>
      </c>
      <c r="C1225" s="27">
        <v>0.20933625091174327</v>
      </c>
      <c r="D1225" s="2">
        <v>250.30303030303</v>
      </c>
      <c r="E1225" s="2">
        <v>1868</v>
      </c>
      <c r="F1225" s="27">
        <v>0.12118852990787596</v>
      </c>
      <c r="G1225" s="14">
        <v>198.78787878787799</v>
      </c>
      <c r="H1225" s="2">
        <v>1706</v>
      </c>
      <c r="I1225" s="27">
        <v>0.10225365619755454</v>
      </c>
      <c r="J1225" s="14">
        <v>207.27271999999999</v>
      </c>
      <c r="K1225" s="27">
        <v>-0.50464576074332168</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1985</v>
      </c>
      <c r="B1226" s="2">
        <v>80</v>
      </c>
      <c r="C1226" s="27">
        <v>4.8626306831996112E-3</v>
      </c>
      <c r="D1226" s="2">
        <v>46.6666666666666</v>
      </c>
      <c r="E1226" s="2">
        <v>35</v>
      </c>
      <c r="F1226" s="27">
        <v>2.270663033605813E-3</v>
      </c>
      <c r="G1226" s="14">
        <v>21.2121212121212</v>
      </c>
      <c r="H1226" s="2">
        <v>49</v>
      </c>
      <c r="I1226" s="27">
        <v>2.9369455766003355E-3</v>
      </c>
      <c r="J1226" s="14">
        <v>26.666665999999999</v>
      </c>
      <c r="K1226" s="27">
        <v>-0.38750000000000001</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1986</v>
      </c>
      <c r="B1227" s="2">
        <v>1793</v>
      </c>
      <c r="C1227" s="27">
        <v>0.10898371018721129</v>
      </c>
      <c r="D1227" s="2">
        <v>135.75757575757501</v>
      </c>
      <c r="E1227" s="2">
        <v>2311</v>
      </c>
      <c r="F1227" s="27">
        <v>0.14992863630465811</v>
      </c>
      <c r="G1227" s="14">
        <v>183.636363636363</v>
      </c>
      <c r="H1227" s="2">
        <v>2606</v>
      </c>
      <c r="I1227" s="27">
        <v>0.156197554543275</v>
      </c>
      <c r="J1227" s="14">
        <v>172.72728000000001</v>
      </c>
      <c r="K1227" s="27">
        <v>0.45343000557724483</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1976</v>
      </c>
      <c r="B1228" s="2">
        <v>638</v>
      </c>
      <c r="C1228" s="27">
        <v>3.8779479698516896E-2</v>
      </c>
      <c r="D1228" s="2">
        <v>77.575757575757507</v>
      </c>
      <c r="E1228" s="2">
        <v>952</v>
      </c>
      <c r="F1228" s="27">
        <v>6.1762034514078114E-2</v>
      </c>
      <c r="G1228" s="14">
        <v>127.272727272727</v>
      </c>
      <c r="H1228" s="2">
        <v>1278</v>
      </c>
      <c r="I1228" s="27">
        <v>7.6600335650923043E-2</v>
      </c>
      <c r="J1228" s="14">
        <v>115.151512</v>
      </c>
      <c r="K1228" s="27">
        <v>1.0031347962382444</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1977</v>
      </c>
      <c r="B1229" s="2">
        <v>355</v>
      </c>
      <c r="C1229" s="27">
        <v>2.1577923656698274E-2</v>
      </c>
      <c r="D1229" s="2">
        <v>71.515151515151501</v>
      </c>
      <c r="E1229" s="2">
        <v>616</v>
      </c>
      <c r="F1229" s="27">
        <v>3.9963669391462307E-2</v>
      </c>
      <c r="G1229" s="14">
        <v>90.909090909090907</v>
      </c>
      <c r="H1229" s="2">
        <v>436</v>
      </c>
      <c r="I1229" s="27">
        <v>2.6132821865260128E-2</v>
      </c>
      <c r="J1229" s="14">
        <v>80.606063800000001</v>
      </c>
      <c r="K1229" s="27">
        <v>0.22816901408450704</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1978</v>
      </c>
      <c r="B1230" s="2">
        <v>186</v>
      </c>
      <c r="C1230" s="27">
        <v>1.1305616338439095E-2</v>
      </c>
      <c r="D1230" s="2">
        <v>52.727272727272698</v>
      </c>
      <c r="E1230" s="2">
        <v>302</v>
      </c>
      <c r="F1230" s="27">
        <v>1.9592578175684442E-2</v>
      </c>
      <c r="G1230" s="14">
        <v>73.3333333333333</v>
      </c>
      <c r="H1230" s="2">
        <v>254</v>
      </c>
      <c r="I1230" s="27">
        <v>1.5224166866458883E-2</v>
      </c>
      <c r="J1230" s="14">
        <v>68.484849999999994</v>
      </c>
      <c r="K1230" s="27">
        <v>0.36559139784946237</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1979</v>
      </c>
      <c r="B1231" s="2">
        <v>213</v>
      </c>
      <c r="C1231" s="27">
        <v>1.2946754194018964E-2</v>
      </c>
      <c r="D1231" s="2">
        <v>58.787878787878803</v>
      </c>
      <c r="E1231" s="2">
        <v>103</v>
      </c>
      <c r="F1231" s="27">
        <v>6.6822369274685354E-3</v>
      </c>
      <c r="G1231" s="14">
        <v>36.363636363636303</v>
      </c>
      <c r="H1231" s="2">
        <v>105</v>
      </c>
      <c r="I1231" s="27">
        <v>6.2934548070007193E-3</v>
      </c>
      <c r="J1231" s="14">
        <v>40</v>
      </c>
      <c r="K1231" s="27">
        <v>-0.50704225352112675</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1980</v>
      </c>
      <c r="B1232" s="2">
        <v>38</v>
      </c>
      <c r="C1232" s="27">
        <v>2.3097495745198152E-3</v>
      </c>
      <c r="D1232" s="2">
        <v>21.2121212121212</v>
      </c>
      <c r="E1232" s="2">
        <v>56</v>
      </c>
      <c r="F1232" s="27">
        <v>3.6330608537693005E-3</v>
      </c>
      <c r="G1232" s="14">
        <v>24.848484848484802</v>
      </c>
      <c r="H1232" s="2">
        <v>137</v>
      </c>
      <c r="I1232" s="27">
        <v>8.2114600815152237E-3</v>
      </c>
      <c r="J1232" s="14">
        <v>58.787880000000001</v>
      </c>
      <c r="K1232" s="27">
        <v>2.6052631578947367</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1981</v>
      </c>
      <c r="B1233" s="2">
        <v>49</v>
      </c>
      <c r="C1233" s="27">
        <v>2.9783612934597618E-3</v>
      </c>
      <c r="D1233" s="2">
        <v>36.969696969696898</v>
      </c>
      <c r="E1233" s="2">
        <v>43</v>
      </c>
      <c r="F1233" s="27">
        <v>2.7896717270014275E-3</v>
      </c>
      <c r="G1233" s="14">
        <v>16.363636363636299</v>
      </c>
      <c r="H1233" s="2">
        <v>52</v>
      </c>
      <c r="I1233" s="27">
        <v>3.1167585710860706E-3</v>
      </c>
      <c r="J1233" s="14">
        <v>23.636364</v>
      </c>
      <c r="K1233" s="27">
        <v>6.1224489795918366E-2</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1982</v>
      </c>
      <c r="B1234" s="2">
        <v>39</v>
      </c>
      <c r="C1234" s="27">
        <v>2.3705324580598104E-3</v>
      </c>
      <c r="D1234" s="2">
        <v>25.4545454545454</v>
      </c>
      <c r="E1234" s="2">
        <v>42</v>
      </c>
      <c r="F1234" s="27">
        <v>2.7247956403269754E-3</v>
      </c>
      <c r="G1234" s="14">
        <v>22.424242424242401</v>
      </c>
      <c r="H1234" s="2">
        <v>0</v>
      </c>
      <c r="I1234" s="27">
        <v>0</v>
      </c>
      <c r="J1234" s="14">
        <v>18.787877999999999</v>
      </c>
      <c r="K1234" s="27">
        <v>-1</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1983</v>
      </c>
      <c r="B1235" s="2">
        <v>66</v>
      </c>
      <c r="C1235" s="27">
        <v>4.0116703136396795E-3</v>
      </c>
      <c r="D1235" s="2">
        <v>26.6666666666666</v>
      </c>
      <c r="E1235" s="2">
        <v>12</v>
      </c>
      <c r="F1235" s="27">
        <v>7.7851304009342152E-4</v>
      </c>
      <c r="G1235" s="14">
        <v>11.5151515151515</v>
      </c>
      <c r="H1235" s="2">
        <v>109</v>
      </c>
      <c r="I1235" s="27">
        <v>6.533205466315032E-3</v>
      </c>
      <c r="J1235" s="14">
        <v>47.878788</v>
      </c>
      <c r="K1235" s="27">
        <v>0.65151515151515149</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1984</v>
      </c>
      <c r="B1236" s="2">
        <v>108</v>
      </c>
      <c r="C1236" s="27">
        <v>6.5645514223194746E-3</v>
      </c>
      <c r="D1236" s="2">
        <v>36.363636363636303</v>
      </c>
      <c r="E1236" s="2">
        <v>155</v>
      </c>
      <c r="F1236" s="27">
        <v>1.0055793434540029E-2</v>
      </c>
      <c r="G1236" s="14">
        <v>40</v>
      </c>
      <c r="H1236" s="2">
        <v>204</v>
      </c>
      <c r="I1236" s="27">
        <v>1.2227283625029969E-2</v>
      </c>
      <c r="J1236" s="14">
        <v>56.363636</v>
      </c>
      <c r="K1236" s="27">
        <v>0.88888888888888884</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1985</v>
      </c>
      <c r="B1237" s="2">
        <v>101</v>
      </c>
      <c r="C1237" s="27">
        <v>6.1390712375395092E-3</v>
      </c>
      <c r="D1237" s="2">
        <v>50.303030303030297</v>
      </c>
      <c r="E1237" s="2">
        <v>30</v>
      </c>
      <c r="F1237" s="27">
        <v>1.946282600233554E-3</v>
      </c>
      <c r="G1237" s="14">
        <v>15.757575757575699</v>
      </c>
      <c r="H1237" s="2">
        <v>31</v>
      </c>
      <c r="I1237" s="27">
        <v>1.8580676096859267E-3</v>
      </c>
      <c r="J1237" s="14">
        <v>21.818182</v>
      </c>
      <c r="K1237" s="27">
        <v>-0.69306930693069302</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1987</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1699</v>
      </c>
      <c r="C1240" s="211"/>
      <c r="D1240" s="211" t="s">
        <v>1700</v>
      </c>
      <c r="E1240" s="211" t="s">
        <v>1699</v>
      </c>
      <c r="F1240" s="211"/>
      <c r="G1240" s="211" t="s">
        <v>1700</v>
      </c>
      <c r="H1240" s="211" t="s">
        <v>1699</v>
      </c>
      <c r="I1240" s="211"/>
      <c r="J1240" s="211" t="s">
        <v>1700</v>
      </c>
      <c r="K1240" t="s">
        <v>170</v>
      </c>
      <c r="L1240" s="211" t="s">
        <v>1699</v>
      </c>
      <c r="M1240" s="211"/>
      <c r="N1240" s="211" t="s">
        <v>1700</v>
      </c>
      <c r="O1240" s="211" t="s">
        <v>1699</v>
      </c>
      <c r="P1240" s="211"/>
      <c r="Q1240" s="211" t="s">
        <v>1700</v>
      </c>
      <c r="R1240" s="211" t="s">
        <v>1699</v>
      </c>
      <c r="S1240" s="211"/>
      <c r="T1240" s="211" t="s">
        <v>1700</v>
      </c>
      <c r="U1240" t="s">
        <v>170</v>
      </c>
      <c r="V1240" s="211" t="s">
        <v>1699</v>
      </c>
      <c r="W1240" s="211"/>
      <c r="X1240" s="211" t="s">
        <v>1700</v>
      </c>
      <c r="Y1240" s="211" t="s">
        <v>1699</v>
      </c>
      <c r="Z1240" s="211"/>
      <c r="AA1240" s="211" t="s">
        <v>1700</v>
      </c>
      <c r="AB1240" s="211" t="s">
        <v>1699</v>
      </c>
      <c r="AC1240" s="211"/>
      <c r="AD1240" s="211" t="s">
        <v>1700</v>
      </c>
      <c r="AE1240" t="s">
        <v>170</v>
      </c>
    </row>
    <row r="1241" spans="1:31" x14ac:dyDescent="0.3">
      <c r="A1241" t="s">
        <v>1988</v>
      </c>
      <c r="B1241" s="14">
        <v>30.9</v>
      </c>
      <c r="C1241" s="27" t="s">
        <v>170</v>
      </c>
      <c r="D1241" s="14">
        <v>0.72727272727271997</v>
      </c>
      <c r="E1241" s="14">
        <v>24.1</v>
      </c>
      <c r="F1241" s="27" t="s">
        <v>170</v>
      </c>
      <c r="G1241" s="14">
        <v>0.60606060606059997</v>
      </c>
      <c r="H1241" s="14">
        <v>22.4</v>
      </c>
      <c r="I1241" s="27" t="s">
        <v>170</v>
      </c>
      <c r="J1241" s="14">
        <v>0.66666669999999995</v>
      </c>
      <c r="K1241" s="27">
        <v>-0.27508090614886732</v>
      </c>
      <c r="L1241" s="14">
        <v>27.3</v>
      </c>
      <c r="M1241" s="27" t="s">
        <v>170</v>
      </c>
      <c r="N1241" s="14">
        <v>0.24242424242423999</v>
      </c>
      <c r="O1241" s="14">
        <v>22.8</v>
      </c>
      <c r="P1241" s="27" t="s">
        <v>170</v>
      </c>
      <c r="Q1241" s="14">
        <v>0.24242424242423999</v>
      </c>
      <c r="R1241" s="14">
        <v>20.8</v>
      </c>
      <c r="S1241" s="27" t="s">
        <v>170</v>
      </c>
      <c r="T1241" s="14">
        <v>0.24242425000000001</v>
      </c>
      <c r="U1241" s="27">
        <v>-0.23809523809523808</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1989</v>
      </c>
      <c r="B1242" s="14">
        <v>32.6</v>
      </c>
      <c r="C1242" s="27" t="s">
        <v>170</v>
      </c>
      <c r="D1242" s="14">
        <v>0.72727272727271997</v>
      </c>
      <c r="E1242" s="14">
        <v>25.9</v>
      </c>
      <c r="F1242" s="27" t="s">
        <v>170</v>
      </c>
      <c r="G1242" s="14">
        <v>0.60606060606059997</v>
      </c>
      <c r="H1242" s="14">
        <v>24</v>
      </c>
      <c r="I1242" s="27" t="s">
        <v>170</v>
      </c>
      <c r="J1242" s="14">
        <v>0.66666669999999995</v>
      </c>
      <c r="K1242" s="27">
        <v>-0.26380368098159512</v>
      </c>
      <c r="L1242" s="14">
        <v>31.7</v>
      </c>
      <c r="M1242" s="27" t="s">
        <v>170</v>
      </c>
      <c r="N1242" s="14">
        <v>0.30303030303029999</v>
      </c>
      <c r="O1242" s="14">
        <v>26.3</v>
      </c>
      <c r="P1242" s="27" t="s">
        <v>170</v>
      </c>
      <c r="Q1242" s="14">
        <v>0.30303030303029999</v>
      </c>
      <c r="R1242" s="14">
        <v>23.9</v>
      </c>
      <c r="S1242" s="27" t="s">
        <v>170</v>
      </c>
      <c r="T1242" s="14">
        <v>0.24242425000000001</v>
      </c>
      <c r="U1242" s="27">
        <v>-0.24605678233438488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1990</v>
      </c>
      <c r="B1243" s="14">
        <v>12.9</v>
      </c>
      <c r="C1243" s="27" t="s">
        <v>170</v>
      </c>
      <c r="D1243" s="14">
        <v>0.90909090909089996</v>
      </c>
      <c r="E1243" s="14">
        <v>11.5</v>
      </c>
      <c r="F1243" s="27" t="s">
        <v>170</v>
      </c>
      <c r="G1243" s="14">
        <v>0.66666666666665997</v>
      </c>
      <c r="H1243" s="14">
        <v>10.1</v>
      </c>
      <c r="I1243" s="27" t="s">
        <v>170</v>
      </c>
      <c r="J1243" s="14">
        <v>0.84848489999999999</v>
      </c>
      <c r="K1243" s="27">
        <v>-0.21705426356589153</v>
      </c>
      <c r="L1243" s="14">
        <v>11.3</v>
      </c>
      <c r="M1243" s="27" t="s">
        <v>170</v>
      </c>
      <c r="N1243" s="14">
        <v>0.30303030303029999</v>
      </c>
      <c r="O1243" s="14">
        <v>11.7</v>
      </c>
      <c r="P1243" s="27" t="s">
        <v>170</v>
      </c>
      <c r="Q1243" s="14">
        <v>0.24242424242423999</v>
      </c>
      <c r="R1243" s="14">
        <v>10.9</v>
      </c>
      <c r="S1243" s="27" t="s">
        <v>170</v>
      </c>
      <c r="T1243" s="14">
        <v>0.30303029999999997</v>
      </c>
      <c r="U1243" s="27">
        <v>-3.5398230088495602E-2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1991</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1699</v>
      </c>
      <c r="C1246" s="211"/>
      <c r="D1246" s="211" t="s">
        <v>1700</v>
      </c>
      <c r="E1246" s="211" t="s">
        <v>1699</v>
      </c>
      <c r="F1246" s="211"/>
      <c r="G1246" s="211" t="s">
        <v>1700</v>
      </c>
      <c r="H1246" s="211" t="s">
        <v>1699</v>
      </c>
      <c r="I1246" s="211"/>
      <c r="J1246" s="211" t="s">
        <v>1700</v>
      </c>
      <c r="K1246" t="s">
        <v>170</v>
      </c>
      <c r="L1246" s="211" t="s">
        <v>1699</v>
      </c>
      <c r="M1246" s="211"/>
      <c r="N1246" s="211" t="s">
        <v>1700</v>
      </c>
      <c r="O1246" s="211" t="s">
        <v>1699</v>
      </c>
      <c r="P1246" s="211"/>
      <c r="Q1246" s="211" t="s">
        <v>1700</v>
      </c>
      <c r="R1246" s="211" t="s">
        <v>1699</v>
      </c>
      <c r="S1246" s="211"/>
      <c r="T1246" s="211" t="s">
        <v>1700</v>
      </c>
      <c r="U1246" t="s">
        <v>170</v>
      </c>
      <c r="V1246" s="211" t="s">
        <v>1699</v>
      </c>
      <c r="W1246" s="211"/>
      <c r="X1246" s="211" t="s">
        <v>1700</v>
      </c>
      <c r="Y1246" s="211" t="s">
        <v>1699</v>
      </c>
      <c r="Z1246" s="211"/>
      <c r="AA1246" s="211" t="s">
        <v>1700</v>
      </c>
      <c r="AB1246" s="211" t="s">
        <v>1699</v>
      </c>
      <c r="AC1246" s="211"/>
      <c r="AD1246" s="211" t="s">
        <v>1700</v>
      </c>
      <c r="AE1246" t="s">
        <v>170</v>
      </c>
    </row>
    <row r="1247" spans="1:31" x14ac:dyDescent="0.3">
      <c r="A1247" t="s">
        <v>1992</v>
      </c>
      <c r="B1247" s="15">
        <v>2025</v>
      </c>
      <c r="C1247" s="27" t="s">
        <v>170</v>
      </c>
      <c r="D1247" s="15">
        <v>35.757575757575701</v>
      </c>
      <c r="E1247" s="2">
        <v>1734</v>
      </c>
      <c r="F1247" s="27" t="s">
        <v>170</v>
      </c>
      <c r="G1247" s="14">
        <v>24.2424242424242</v>
      </c>
      <c r="H1247" s="2">
        <v>2006</v>
      </c>
      <c r="I1247" s="27" t="s">
        <v>170</v>
      </c>
      <c r="J1247" s="14">
        <v>27.272728000000001</v>
      </c>
      <c r="K1247" s="27">
        <v>-9.3827160493827159E-3</v>
      </c>
      <c r="L1247" s="15">
        <v>1289</v>
      </c>
      <c r="M1247" s="27" t="s">
        <v>170</v>
      </c>
      <c r="N1247" s="15">
        <v>10.303030303030299</v>
      </c>
      <c r="O1247" s="2">
        <v>1190</v>
      </c>
      <c r="P1247" s="27" t="s">
        <v>170</v>
      </c>
      <c r="Q1247" s="14">
        <v>6.6666666666666599</v>
      </c>
      <c r="R1247" s="2">
        <v>1421</v>
      </c>
      <c r="S1247" s="27" t="s">
        <v>170</v>
      </c>
      <c r="T1247" s="14">
        <v>10.30303</v>
      </c>
      <c r="U1247" s="27">
        <v>0.10240496508921644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1993</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1699</v>
      </c>
      <c r="C1250" s="211"/>
      <c r="D1250" s="211" t="s">
        <v>1700</v>
      </c>
      <c r="E1250" s="211" t="s">
        <v>1699</v>
      </c>
      <c r="F1250" s="211"/>
      <c r="G1250" s="211" t="s">
        <v>1700</v>
      </c>
      <c r="H1250" s="211" t="s">
        <v>1699</v>
      </c>
      <c r="I1250" s="211"/>
      <c r="J1250" s="211" t="s">
        <v>1700</v>
      </c>
      <c r="K1250" t="s">
        <v>170</v>
      </c>
      <c r="L1250" s="211" t="s">
        <v>1699</v>
      </c>
      <c r="M1250" s="211"/>
      <c r="N1250" s="211" t="s">
        <v>1700</v>
      </c>
      <c r="O1250" s="211" t="s">
        <v>1699</v>
      </c>
      <c r="P1250" s="211"/>
      <c r="Q1250" s="211" t="s">
        <v>1700</v>
      </c>
      <c r="R1250" s="211" t="s">
        <v>1699</v>
      </c>
      <c r="S1250" s="211"/>
      <c r="T1250" s="211" t="s">
        <v>1700</v>
      </c>
      <c r="U1250" t="s">
        <v>170</v>
      </c>
      <c r="V1250" s="211" t="s">
        <v>1699</v>
      </c>
      <c r="W1250" s="211"/>
      <c r="X1250" s="211" t="s">
        <v>1700</v>
      </c>
      <c r="Y1250" s="211" t="s">
        <v>1699</v>
      </c>
      <c r="Z1250" s="211"/>
      <c r="AA1250" s="211" t="s">
        <v>1700</v>
      </c>
      <c r="AB1250" s="211" t="s">
        <v>1699</v>
      </c>
      <c r="AC1250" s="211"/>
      <c r="AD1250" s="211" t="s">
        <v>1700</v>
      </c>
      <c r="AE1250" t="s">
        <v>170</v>
      </c>
    </row>
    <row r="1251" spans="1:31" x14ac:dyDescent="0.3">
      <c r="A1251" t="s">
        <v>172</v>
      </c>
      <c r="B1251" s="2">
        <v>23605</v>
      </c>
      <c r="C1251" s="27" t="s">
        <v>170</v>
      </c>
      <c r="D1251" s="2">
        <v>269.69696969696901</v>
      </c>
      <c r="E1251" s="2">
        <v>24344</v>
      </c>
      <c r="F1251" s="27" t="s">
        <v>170</v>
      </c>
      <c r="G1251" s="14">
        <v>307.87878787878702</v>
      </c>
      <c r="H1251" s="2">
        <v>27007</v>
      </c>
      <c r="I1251" s="27" t="s">
        <v>170</v>
      </c>
      <c r="J1251" s="14">
        <v>452.12121212121212</v>
      </c>
      <c r="K1251" s="27">
        <v>0.14412200804914213</v>
      </c>
      <c r="L1251" s="2">
        <v>212905</v>
      </c>
      <c r="M1251" s="27" t="s">
        <v>170</v>
      </c>
      <c r="N1251" s="2">
        <v>784.84848484848499</v>
      </c>
      <c r="O1251" s="2">
        <v>219073</v>
      </c>
      <c r="P1251" s="27" t="s">
        <v>170</v>
      </c>
      <c r="Q1251" s="14">
        <v>672.72727272727195</v>
      </c>
      <c r="R1251" s="2">
        <v>231092</v>
      </c>
      <c r="S1251" s="27" t="s">
        <v>170</v>
      </c>
      <c r="T1251" s="14">
        <v>622.42424242424249</v>
      </c>
      <c r="U1251" s="27">
        <v>8.5423076019821048E-2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16452</v>
      </c>
      <c r="C1252" s="27">
        <v>0.69697098072442276</v>
      </c>
      <c r="D1252" s="2">
        <v>310.90909090909003</v>
      </c>
      <c r="E1252" s="2">
        <v>15414</v>
      </c>
      <c r="F1252" s="27">
        <v>0.63317449884981925</v>
      </c>
      <c r="G1252" s="14">
        <v>407.27272727272702</v>
      </c>
      <c r="H1252" s="2">
        <v>16684</v>
      </c>
      <c r="I1252" s="27">
        <v>0.61776576443144371</v>
      </c>
      <c r="J1252" s="14">
        <v>396.969696969697</v>
      </c>
      <c r="K1252" s="27">
        <v>1.4101628981278872E-2</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1994</v>
      </c>
      <c r="B1253" s="2">
        <v>249</v>
      </c>
      <c r="C1253" s="27">
        <v>1.0548612582080067E-2</v>
      </c>
      <c r="D1253" s="2">
        <v>75.151515151515099</v>
      </c>
      <c r="E1253" s="2">
        <v>211</v>
      </c>
      <c r="F1253" s="27">
        <v>8.6674334538284596E-3</v>
      </c>
      <c r="G1253" s="14">
        <v>52.727272727272698</v>
      </c>
      <c r="H1253" s="2">
        <v>206</v>
      </c>
      <c r="I1253" s="27">
        <v>7.6276520901988375E-3</v>
      </c>
      <c r="J1253" s="14">
        <v>51.515151515151516</v>
      </c>
      <c r="K1253" s="27">
        <v>-0.17269076305220885</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1995</v>
      </c>
      <c r="B1254" s="2">
        <v>138</v>
      </c>
      <c r="C1254" s="27">
        <v>5.8462190213937728E-3</v>
      </c>
      <c r="D1254" s="2">
        <v>50.909090909090899</v>
      </c>
      <c r="E1254" s="2">
        <v>201</v>
      </c>
      <c r="F1254" s="27">
        <v>8.2566546171541234E-3</v>
      </c>
      <c r="G1254" s="14">
        <v>52.727272727272698</v>
      </c>
      <c r="H1254" s="2">
        <v>93</v>
      </c>
      <c r="I1254" s="27">
        <v>3.4435516717887956E-3</v>
      </c>
      <c r="J1254" s="14">
        <v>38.181818181818187</v>
      </c>
      <c r="K1254" s="27">
        <v>-0.32608695652173914</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1858</v>
      </c>
      <c r="B1255" s="2">
        <v>238</v>
      </c>
      <c r="C1255" s="27">
        <v>1.008260961660665E-2</v>
      </c>
      <c r="D1255" s="2">
        <v>60</v>
      </c>
      <c r="E1255" s="2">
        <v>138</v>
      </c>
      <c r="F1255" s="27">
        <v>5.668747946105817E-3</v>
      </c>
      <c r="G1255" s="14">
        <v>49.696969696969703</v>
      </c>
      <c r="H1255" s="2">
        <v>156</v>
      </c>
      <c r="I1255" s="27">
        <v>5.7762802236457217E-3</v>
      </c>
      <c r="J1255" s="14">
        <v>63.030303030303031</v>
      </c>
      <c r="K1255" s="27">
        <v>-0.34453781512605042</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1859</v>
      </c>
      <c r="B1256" s="2">
        <v>290</v>
      </c>
      <c r="C1256" s="27">
        <v>1.2285532726117349E-2</v>
      </c>
      <c r="D1256" s="2">
        <v>76.969696969696898</v>
      </c>
      <c r="E1256" s="2">
        <v>240</v>
      </c>
      <c r="F1256" s="27">
        <v>9.8586920801840283E-3</v>
      </c>
      <c r="G1256" s="14">
        <v>55.757575757575701</v>
      </c>
      <c r="H1256" s="2">
        <v>297</v>
      </c>
      <c r="I1256" s="27">
        <v>1.0997148887325508E-2</v>
      </c>
      <c r="J1256" s="14">
        <v>78.787878787878796</v>
      </c>
      <c r="K1256" s="27">
        <v>2.4137931034482758E-2</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1860</v>
      </c>
      <c r="B1257" s="2">
        <v>161</v>
      </c>
      <c r="C1257" s="27">
        <v>6.8205888582927345E-3</v>
      </c>
      <c r="D1257" s="2">
        <v>46.060606060605998</v>
      </c>
      <c r="E1257" s="2">
        <v>277</v>
      </c>
      <c r="F1257" s="27">
        <v>1.1378573775879067E-2</v>
      </c>
      <c r="G1257" s="14">
        <v>66.060606060606005</v>
      </c>
      <c r="H1257" s="2">
        <v>265</v>
      </c>
      <c r="I1257" s="27">
        <v>9.8122708927315134E-3</v>
      </c>
      <c r="J1257" s="14">
        <v>65.454545454545453</v>
      </c>
      <c r="K1257" s="27">
        <v>0.64596273291925466</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1996</v>
      </c>
      <c r="B1258" s="2">
        <v>662</v>
      </c>
      <c r="C1258" s="27">
        <v>2.8044905740309257E-2</v>
      </c>
      <c r="D1258" s="2">
        <v>99.393939393939405</v>
      </c>
      <c r="E1258" s="2">
        <v>720</v>
      </c>
      <c r="F1258" s="27">
        <v>2.9576076240552088E-2</v>
      </c>
      <c r="G1258" s="14">
        <v>122.424242424242</v>
      </c>
      <c r="H1258" s="2">
        <v>495</v>
      </c>
      <c r="I1258" s="27">
        <v>1.8328581478875849E-2</v>
      </c>
      <c r="J1258" s="14">
        <v>101.21212121212122</v>
      </c>
      <c r="K1258" s="27">
        <v>-0.25226586102719034</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1997</v>
      </c>
      <c r="B1259" s="2">
        <v>1820</v>
      </c>
      <c r="C1259" s="27">
        <v>7.7102308832874389E-2</v>
      </c>
      <c r="D1259" s="2">
        <v>195.15151515151501</v>
      </c>
      <c r="E1259" s="2">
        <v>1460</v>
      </c>
      <c r="F1259" s="27">
        <v>5.9973710154452846E-2</v>
      </c>
      <c r="G1259" s="14">
        <v>173.939393939393</v>
      </c>
      <c r="H1259" s="2">
        <v>845</v>
      </c>
      <c r="I1259" s="27">
        <v>3.128818454474766E-2</v>
      </c>
      <c r="J1259" s="14">
        <v>121.21212121212122</v>
      </c>
      <c r="K1259" s="27">
        <v>-0.5357142857142857</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1998</v>
      </c>
      <c r="B1260" s="2">
        <v>2315</v>
      </c>
      <c r="C1260" s="27">
        <v>9.8072442279178135E-2</v>
      </c>
      <c r="D1260" s="2">
        <v>168.48484848484799</v>
      </c>
      <c r="E1260" s="2">
        <v>2823</v>
      </c>
      <c r="F1260" s="27">
        <v>0.11596286559316464</v>
      </c>
      <c r="G1260" s="14">
        <v>215.15151515151501</v>
      </c>
      <c r="H1260" s="2">
        <v>2112</v>
      </c>
      <c r="I1260" s="27">
        <v>7.8201947643203609E-2</v>
      </c>
      <c r="J1260" s="14">
        <v>216.96969696969697</v>
      </c>
      <c r="K1260" s="27">
        <v>-8.7688984881209506E-2</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1868</v>
      </c>
      <c r="B1261" s="2">
        <v>3054</v>
      </c>
      <c r="C1261" s="27">
        <v>0.12937936877780132</v>
      </c>
      <c r="D1261" s="2">
        <v>233.93939393939399</v>
      </c>
      <c r="E1261" s="2">
        <v>2077</v>
      </c>
      <c r="F1261" s="27">
        <v>8.5318764377259285E-2</v>
      </c>
      <c r="G1261" s="14">
        <v>212.12121212121201</v>
      </c>
      <c r="H1261" s="2">
        <v>2691</v>
      </c>
      <c r="I1261" s="27">
        <v>9.9640833857888689E-2</v>
      </c>
      <c r="J1261" s="14">
        <v>275.75757575757575</v>
      </c>
      <c r="K1261" s="27">
        <v>-0.11886051080550099</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1999</v>
      </c>
      <c r="B1262" s="2">
        <v>4549</v>
      </c>
      <c r="C1262" s="27">
        <v>0.19271340817623384</v>
      </c>
      <c r="D1262" s="2">
        <v>247.272727272727</v>
      </c>
      <c r="E1262" s="2">
        <v>4065</v>
      </c>
      <c r="F1262" s="27">
        <v>0.166981597108117</v>
      </c>
      <c r="G1262" s="14">
        <v>272.72727272727201</v>
      </c>
      <c r="H1262" s="2">
        <v>4492</v>
      </c>
      <c r="I1262" s="27">
        <v>0.16632724849113192</v>
      </c>
      <c r="J1262" s="14">
        <v>298.78787878787881</v>
      </c>
      <c r="K1262" s="27">
        <v>-1.2530226423389756E-2</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2000</v>
      </c>
      <c r="B1263" s="2">
        <v>2976</v>
      </c>
      <c r="C1263" s="27">
        <v>0.12607498411353527</v>
      </c>
      <c r="D1263" s="2">
        <v>210.90909090909</v>
      </c>
      <c r="E1263" s="2">
        <v>3202</v>
      </c>
      <c r="F1263" s="27">
        <v>0.13153138350312191</v>
      </c>
      <c r="G1263" s="14">
        <v>243.030303030303</v>
      </c>
      <c r="H1263" s="2">
        <v>5032</v>
      </c>
      <c r="I1263" s="27">
        <v>0.18632206464990558</v>
      </c>
      <c r="J1263" s="14">
        <v>317.57575757575762</v>
      </c>
      <c r="K1263" s="27">
        <v>0.69086021505376349</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7153</v>
      </c>
      <c r="C1264" s="27">
        <v>0.30302901927557718</v>
      </c>
      <c r="D1264" s="2">
        <v>312.72727272727201</v>
      </c>
      <c r="E1264" s="2">
        <v>8930</v>
      </c>
      <c r="F1264" s="27">
        <v>0.36682550115018075</v>
      </c>
      <c r="G1264" s="14">
        <v>304.24242424242402</v>
      </c>
      <c r="H1264" s="2">
        <v>10323</v>
      </c>
      <c r="I1264" s="27">
        <v>0.38223423556855629</v>
      </c>
      <c r="J1264" s="14">
        <v>397.57575757575762</v>
      </c>
      <c r="K1264" s="27">
        <v>0.44317069760939465</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1994</v>
      </c>
      <c r="B1265" s="2">
        <v>353</v>
      </c>
      <c r="C1265" s="27">
        <v>1.4954458801101462E-2</v>
      </c>
      <c r="D1265" s="2">
        <v>84.848484848484802</v>
      </c>
      <c r="E1265" s="2">
        <v>209</v>
      </c>
      <c r="F1265" s="27">
        <v>8.5852776864935917E-3</v>
      </c>
      <c r="G1265" s="14">
        <v>63.030303030303003</v>
      </c>
      <c r="H1265" s="2">
        <v>207</v>
      </c>
      <c r="I1265" s="27">
        <v>7.6646795275298997E-3</v>
      </c>
      <c r="J1265" s="14">
        <v>79.393939393939405</v>
      </c>
      <c r="K1265" s="27">
        <v>-0.41359773371104813</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1995</v>
      </c>
      <c r="B1266" s="2">
        <v>188</v>
      </c>
      <c r="C1266" s="27">
        <v>7.9644143190002112E-3</v>
      </c>
      <c r="D1266" s="2">
        <v>69.696969696969703</v>
      </c>
      <c r="E1266" s="2">
        <v>254</v>
      </c>
      <c r="F1266" s="27">
        <v>1.0433782451528097E-2</v>
      </c>
      <c r="G1266" s="14">
        <v>86.6666666666666</v>
      </c>
      <c r="H1266" s="2">
        <v>165</v>
      </c>
      <c r="I1266" s="27">
        <v>6.1095271596252826E-3</v>
      </c>
      <c r="J1266" s="14">
        <v>50.909090909090914</v>
      </c>
      <c r="K1266" s="27">
        <v>-0.12234042553191489</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1858</v>
      </c>
      <c r="B1267" s="2">
        <v>527</v>
      </c>
      <c r="C1267" s="27">
        <v>2.232577843677187E-2</v>
      </c>
      <c r="D1267" s="2">
        <v>98.787878787878796</v>
      </c>
      <c r="E1267" s="2">
        <v>241</v>
      </c>
      <c r="F1267" s="27">
        <v>9.8997699638514632E-3</v>
      </c>
      <c r="G1267" s="14">
        <v>47.272727272727202</v>
      </c>
      <c r="H1267" s="2">
        <v>209</v>
      </c>
      <c r="I1267" s="27">
        <v>7.7387344021920242E-3</v>
      </c>
      <c r="J1267" s="14">
        <v>64.848484848484858</v>
      </c>
      <c r="K1267" s="27">
        <v>-0.603415559772296</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1859</v>
      </c>
      <c r="B1268" s="2">
        <v>448</v>
      </c>
      <c r="C1268" s="27">
        <v>1.8979029866553695E-2</v>
      </c>
      <c r="D1268" s="2">
        <v>81.818181818181799</v>
      </c>
      <c r="E1268" s="2">
        <v>545</v>
      </c>
      <c r="F1268" s="27">
        <v>2.2387446598751231E-2</v>
      </c>
      <c r="G1268" s="14">
        <v>89.090909090909093</v>
      </c>
      <c r="H1268" s="2">
        <v>440</v>
      </c>
      <c r="I1268" s="27">
        <v>1.6292072425667419E-2</v>
      </c>
      <c r="J1268" s="14">
        <v>124.24242424242425</v>
      </c>
      <c r="K1268" s="27">
        <v>-1.7857142857142856E-2</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1860</v>
      </c>
      <c r="B1269" s="2">
        <v>481</v>
      </c>
      <c r="C1269" s="27">
        <v>2.0377038762973945E-2</v>
      </c>
      <c r="D1269" s="2">
        <v>108.484848484848</v>
      </c>
      <c r="E1269" s="2">
        <v>487</v>
      </c>
      <c r="F1269" s="27">
        <v>2.0004929346040094E-2</v>
      </c>
      <c r="G1269" s="14">
        <v>88.484848484848399</v>
      </c>
      <c r="H1269" s="2">
        <v>288</v>
      </c>
      <c r="I1269" s="27">
        <v>1.0663901951345948E-2</v>
      </c>
      <c r="J1269" s="14">
        <v>101.21212121212122</v>
      </c>
      <c r="K1269" s="27">
        <v>-0.40124740124740127</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1996</v>
      </c>
      <c r="B1270" s="2">
        <v>813</v>
      </c>
      <c r="C1270" s="27">
        <v>3.4441855539080704E-2</v>
      </c>
      <c r="D1270" s="2">
        <v>126.06060606060601</v>
      </c>
      <c r="E1270" s="2">
        <v>805</v>
      </c>
      <c r="F1270" s="27">
        <v>3.3067696352283932E-2</v>
      </c>
      <c r="G1270" s="14">
        <v>112.72727272727199</v>
      </c>
      <c r="H1270" s="2">
        <v>647</v>
      </c>
      <c r="I1270" s="27">
        <v>2.3956751953197318E-2</v>
      </c>
      <c r="J1270" s="14">
        <v>117.57575757575758</v>
      </c>
      <c r="K1270" s="27">
        <v>-0.20418204182041821</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1997</v>
      </c>
      <c r="B1271" s="2">
        <v>1081</v>
      </c>
      <c r="C1271" s="27">
        <v>4.579538233425122E-2</v>
      </c>
      <c r="D1271" s="2">
        <v>155.75757575757501</v>
      </c>
      <c r="E1271" s="2">
        <v>1437</v>
      </c>
      <c r="F1271" s="27">
        <v>5.9028918830101876E-2</v>
      </c>
      <c r="G1271" s="14">
        <v>186.666666666666</v>
      </c>
      <c r="H1271" s="2">
        <v>1141</v>
      </c>
      <c r="I1271" s="27">
        <v>4.2248305994742101E-2</v>
      </c>
      <c r="J1271" s="14">
        <v>130.30303030303031</v>
      </c>
      <c r="K1271" s="27">
        <v>5.5504162812210912E-2</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1998</v>
      </c>
      <c r="B1272" s="2">
        <v>1685</v>
      </c>
      <c r="C1272" s="27">
        <v>7.1383181529337009E-2</v>
      </c>
      <c r="D1272" s="2">
        <v>170.30303030303</v>
      </c>
      <c r="E1272" s="2">
        <v>1948</v>
      </c>
      <c r="F1272" s="27">
        <v>8.0019717384160374E-2</v>
      </c>
      <c r="G1272" s="14">
        <v>204.84848484848399</v>
      </c>
      <c r="H1272" s="2">
        <v>1951</v>
      </c>
      <c r="I1272" s="27">
        <v>7.2240530232902583E-2</v>
      </c>
      <c r="J1272" s="14">
        <v>217.57575757575759</v>
      </c>
      <c r="K1272" s="27">
        <v>0.15786350148367953</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1868</v>
      </c>
      <c r="B1273" s="2">
        <v>758</v>
      </c>
      <c r="C1273" s="27">
        <v>3.2111840711713621E-2</v>
      </c>
      <c r="D1273" s="2">
        <v>135.75757575757501</v>
      </c>
      <c r="E1273" s="2">
        <v>1496</v>
      </c>
      <c r="F1273" s="27">
        <v>6.1452513966480445E-2</v>
      </c>
      <c r="G1273" s="14">
        <v>188.48484848484799</v>
      </c>
      <c r="H1273" s="2">
        <v>2063</v>
      </c>
      <c r="I1273" s="27">
        <v>7.6387603213981567E-2</v>
      </c>
      <c r="J1273" s="14">
        <v>247.27272727272728</v>
      </c>
      <c r="K1273" s="27">
        <v>1.7216358839050132</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1999</v>
      </c>
      <c r="B1274" s="2">
        <v>618</v>
      </c>
      <c r="C1274" s="27">
        <v>2.618089387841559E-2</v>
      </c>
      <c r="D1274" s="2">
        <v>101.818181818181</v>
      </c>
      <c r="E1274" s="2">
        <v>1174</v>
      </c>
      <c r="F1274" s="27">
        <v>4.8225435425566877E-2</v>
      </c>
      <c r="G1274" s="14">
        <v>158.18181818181799</v>
      </c>
      <c r="H1274" s="2">
        <v>1759</v>
      </c>
      <c r="I1274" s="27">
        <v>6.5131262265338621E-2</v>
      </c>
      <c r="J1274" s="14">
        <v>192.72727272727275</v>
      </c>
      <c r="K1274" s="27">
        <v>1.8462783171521036</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2000</v>
      </c>
      <c r="B1275" s="2">
        <v>201</v>
      </c>
      <c r="C1275" s="27">
        <v>8.5151450963778866E-3</v>
      </c>
      <c r="D1275" s="2">
        <v>62.424242424242401</v>
      </c>
      <c r="E1275" s="2">
        <v>334</v>
      </c>
      <c r="F1275" s="27">
        <v>1.3720013144922773E-2</v>
      </c>
      <c r="G1275" s="14">
        <v>83.030303030303003</v>
      </c>
      <c r="H1275" s="2">
        <v>1453</v>
      </c>
      <c r="I1275" s="27">
        <v>5.3800866442033544E-2</v>
      </c>
      <c r="J1275" s="14">
        <v>163.63636363636365</v>
      </c>
      <c r="K1275" s="27">
        <v>6.2288557213930345</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2001</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1699</v>
      </c>
      <c r="C1278" s="211"/>
      <c r="D1278" s="211" t="s">
        <v>1700</v>
      </c>
      <c r="E1278" s="211" t="s">
        <v>1699</v>
      </c>
      <c r="F1278" s="211"/>
      <c r="G1278" s="211" t="s">
        <v>1700</v>
      </c>
      <c r="H1278" s="211" t="s">
        <v>1699</v>
      </c>
      <c r="I1278" s="211"/>
      <c r="J1278" s="211" t="s">
        <v>1700</v>
      </c>
      <c r="K1278" t="s">
        <v>170</v>
      </c>
      <c r="L1278" s="211" t="s">
        <v>1699</v>
      </c>
      <c r="M1278" s="211"/>
      <c r="N1278" s="211" t="s">
        <v>1700</v>
      </c>
      <c r="O1278" s="211" t="s">
        <v>1699</v>
      </c>
      <c r="P1278" s="211"/>
      <c r="Q1278" s="211" t="s">
        <v>1700</v>
      </c>
      <c r="R1278" s="211" t="s">
        <v>1699</v>
      </c>
      <c r="S1278" s="211"/>
      <c r="T1278" s="211" t="s">
        <v>1700</v>
      </c>
      <c r="U1278" t="s">
        <v>170</v>
      </c>
      <c r="V1278" s="211" t="s">
        <v>1699</v>
      </c>
      <c r="W1278" s="211"/>
      <c r="X1278" s="211" t="s">
        <v>1700</v>
      </c>
      <c r="Y1278" s="211" t="s">
        <v>1699</v>
      </c>
      <c r="Z1278" s="211"/>
      <c r="AA1278" s="211" t="s">
        <v>1700</v>
      </c>
      <c r="AB1278" s="211" t="s">
        <v>1699</v>
      </c>
      <c r="AC1278" s="211"/>
      <c r="AD1278" s="211" t="s">
        <v>1700</v>
      </c>
      <c r="AE1278" t="s">
        <v>170</v>
      </c>
    </row>
    <row r="1279" spans="1:31" x14ac:dyDescent="0.3">
      <c r="A1279" t="s">
        <v>172</v>
      </c>
      <c r="B1279" s="14" t="s">
        <v>170</v>
      </c>
      <c r="C1279" s="27" t="s">
        <v>170</v>
      </c>
      <c r="D1279" s="14" t="s">
        <v>170</v>
      </c>
      <c r="E1279" s="14" t="s">
        <v>170</v>
      </c>
      <c r="F1279" s="27" t="s">
        <v>170</v>
      </c>
      <c r="G1279" s="14" t="s">
        <v>170</v>
      </c>
      <c r="H1279" s="14" t="s">
        <v>170</v>
      </c>
      <c r="I1279" s="27" t="s">
        <v>170</v>
      </c>
      <c r="J1279" s="14" t="s">
        <v>170</v>
      </c>
      <c r="L1279" s="14">
        <v>5.9</v>
      </c>
      <c r="M1279" s="27" t="s">
        <v>170</v>
      </c>
      <c r="N1279" s="14">
        <v>-0.60606060606059997</v>
      </c>
      <c r="O1279" s="14">
        <v>7.7</v>
      </c>
      <c r="P1279" s="27" t="s">
        <v>170</v>
      </c>
      <c r="Q1279" s="14">
        <v>-0.60606060606059997</v>
      </c>
      <c r="R1279" s="14">
        <v>11.2</v>
      </c>
      <c r="S1279" s="27" t="s">
        <v>170</v>
      </c>
      <c r="T1279" s="14" t="s">
        <v>170</v>
      </c>
      <c r="U1279" s="27">
        <v>0.89830508474576243</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2002</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1699</v>
      </c>
      <c r="C1282" s="211"/>
      <c r="D1282" s="211" t="s">
        <v>1700</v>
      </c>
      <c r="E1282" s="211" t="s">
        <v>1699</v>
      </c>
      <c r="F1282" s="211"/>
      <c r="G1282" s="211" t="s">
        <v>1700</v>
      </c>
      <c r="H1282" s="211" t="s">
        <v>1699</v>
      </c>
      <c r="I1282" s="211"/>
      <c r="J1282" s="211" t="s">
        <v>1700</v>
      </c>
      <c r="K1282" t="s">
        <v>170</v>
      </c>
      <c r="L1282" s="211" t="s">
        <v>1699</v>
      </c>
      <c r="M1282" s="211"/>
      <c r="N1282" s="211" t="s">
        <v>1700</v>
      </c>
      <c r="O1282" s="211" t="s">
        <v>1699</v>
      </c>
      <c r="P1282" s="211"/>
      <c r="Q1282" s="211" t="s">
        <v>1700</v>
      </c>
      <c r="R1282" s="211" t="s">
        <v>1699</v>
      </c>
      <c r="S1282" s="211"/>
      <c r="T1282" s="211" t="s">
        <v>1700</v>
      </c>
      <c r="U1282" t="s">
        <v>170</v>
      </c>
      <c r="V1282" s="211" t="s">
        <v>1699</v>
      </c>
      <c r="W1282" s="211"/>
      <c r="X1282" s="211" t="s">
        <v>1700</v>
      </c>
      <c r="Y1282" s="211" t="s">
        <v>1699</v>
      </c>
      <c r="Z1282" s="211"/>
      <c r="AA1282" s="211" t="s">
        <v>1700</v>
      </c>
      <c r="AB1282" s="211" t="s">
        <v>1699</v>
      </c>
      <c r="AC1282" s="211"/>
      <c r="AD1282" s="211" t="s">
        <v>1700</v>
      </c>
      <c r="AE1282" t="s">
        <v>170</v>
      </c>
    </row>
    <row r="1283" spans="1:31" x14ac:dyDescent="0.3">
      <c r="A1283" t="s">
        <v>172</v>
      </c>
      <c r="B1283" s="2">
        <v>1844</v>
      </c>
      <c r="C1283" s="27" t="s">
        <v>170</v>
      </c>
      <c r="D1283" s="2">
        <v>-0.60606060606059997</v>
      </c>
      <c r="E1283" s="2">
        <v>942</v>
      </c>
      <c r="F1283" s="27" t="s">
        <v>170</v>
      </c>
      <c r="G1283" s="2">
        <v>-1</v>
      </c>
      <c r="H1283" s="2">
        <v>780</v>
      </c>
      <c r="I1283" s="27" t="s">
        <v>170</v>
      </c>
      <c r="J1283" s="14" t="s">
        <v>170</v>
      </c>
      <c r="K1283" s="27">
        <v>-0.57700650759219085</v>
      </c>
      <c r="L1283" s="2">
        <v>18209</v>
      </c>
      <c r="M1283" s="27" t="s">
        <v>170</v>
      </c>
      <c r="N1283" s="2">
        <v>-0.60606060606059997</v>
      </c>
      <c r="O1283" s="2">
        <v>17489</v>
      </c>
      <c r="P1283" s="27" t="s">
        <v>170</v>
      </c>
      <c r="Q1283" s="2">
        <v>-1</v>
      </c>
      <c r="R1283" s="2">
        <v>14100</v>
      </c>
      <c r="S1283" s="27" t="s">
        <v>170</v>
      </c>
      <c r="T1283" s="14" t="s">
        <v>170</v>
      </c>
      <c r="U1283" s="27">
        <v>-0.22565764182547093</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2003</v>
      </c>
      <c r="B1284" s="2">
        <v>131</v>
      </c>
      <c r="C1284" s="27">
        <v>7.10412147505423E-2</v>
      </c>
      <c r="D1284" s="2">
        <v>-0.60606060606059997</v>
      </c>
      <c r="E1284" s="2">
        <v>19</v>
      </c>
      <c r="F1284" s="27">
        <v>2.0169851380042462E-2</v>
      </c>
      <c r="G1284" s="2">
        <v>-1</v>
      </c>
      <c r="H1284" s="2">
        <v>32</v>
      </c>
      <c r="I1284" s="27">
        <v>4.1025641025641026E-2</v>
      </c>
      <c r="J1284" s="14" t="s">
        <v>170</v>
      </c>
      <c r="K1284" s="27">
        <v>-0.75572519083969469</v>
      </c>
      <c r="L1284" s="2">
        <v>644</v>
      </c>
      <c r="M1284" s="27">
        <v>3.5367126146411118E-2</v>
      </c>
      <c r="N1284" s="2">
        <v>-0.60606060606059997</v>
      </c>
      <c r="O1284" s="2">
        <v>471</v>
      </c>
      <c r="P1284" s="27">
        <v>2.6931213905883697E-2</v>
      </c>
      <c r="Q1284" s="2">
        <v>-1</v>
      </c>
      <c r="R1284" s="2">
        <v>1006</v>
      </c>
      <c r="S1284" s="27">
        <v>7.1347517730496454E-2</v>
      </c>
      <c r="T1284" s="14" t="s">
        <v>170</v>
      </c>
      <c r="U1284" s="27">
        <v>0.56211180124223603</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2004</v>
      </c>
      <c r="B1285" s="2">
        <v>1713</v>
      </c>
      <c r="C1285" s="27">
        <v>0.92895878524945774</v>
      </c>
      <c r="D1285" s="2">
        <v>-0.60606060606059997</v>
      </c>
      <c r="E1285" s="2">
        <v>923</v>
      </c>
      <c r="F1285" s="27">
        <v>0.97983014861995754</v>
      </c>
      <c r="G1285" s="2">
        <v>-1</v>
      </c>
      <c r="H1285" s="2">
        <v>748</v>
      </c>
      <c r="I1285" s="27">
        <v>0.95897435897435901</v>
      </c>
      <c r="J1285" s="14" t="s">
        <v>170</v>
      </c>
      <c r="K1285" s="27">
        <v>-0.56333917104495035</v>
      </c>
      <c r="L1285" s="2">
        <v>17565</v>
      </c>
      <c r="M1285" s="27">
        <v>0.96463287385358887</v>
      </c>
      <c r="N1285" s="2">
        <v>-0.60606060606059997</v>
      </c>
      <c r="O1285" s="2">
        <v>17018</v>
      </c>
      <c r="P1285" s="27">
        <v>0.97306878609411629</v>
      </c>
      <c r="Q1285" s="2">
        <v>-1</v>
      </c>
      <c r="R1285" s="2">
        <v>13094</v>
      </c>
      <c r="S1285" s="27">
        <v>0.92865248226950359</v>
      </c>
      <c r="T1285" s="14" t="s">
        <v>170</v>
      </c>
      <c r="U1285" s="27">
        <v>-0.25454027896384857</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2005</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211" t="s">
        <v>1699</v>
      </c>
      <c r="F1288" s="211"/>
      <c r="G1288" s="211" t="s">
        <v>1700</v>
      </c>
      <c r="H1288" s="211" t="s">
        <v>1699</v>
      </c>
      <c r="I1288" s="211"/>
      <c r="J1288" s="211" t="s">
        <v>1700</v>
      </c>
      <c r="K1288" t="s">
        <v>170</v>
      </c>
      <c r="L1288" t="s">
        <v>170</v>
      </c>
      <c r="M1288" t="s">
        <v>170</v>
      </c>
      <c r="N1288" t="s">
        <v>170</v>
      </c>
      <c r="O1288" s="211" t="s">
        <v>1699</v>
      </c>
      <c r="P1288" s="211"/>
      <c r="Q1288" s="211" t="s">
        <v>1700</v>
      </c>
      <c r="R1288" s="211" t="s">
        <v>1699</v>
      </c>
      <c r="S1288" s="211"/>
      <c r="T1288" s="211" t="s">
        <v>1700</v>
      </c>
      <c r="U1288" t="s">
        <v>170</v>
      </c>
      <c r="V1288" t="s">
        <v>170</v>
      </c>
      <c r="W1288" t="s">
        <v>170</v>
      </c>
      <c r="X1288" t="s">
        <v>170</v>
      </c>
      <c r="Y1288" s="211" t="s">
        <v>1699</v>
      </c>
      <c r="Z1288" s="211"/>
      <c r="AA1288" s="211" t="s">
        <v>1700</v>
      </c>
      <c r="AB1288" s="211" t="s">
        <v>1699</v>
      </c>
      <c r="AC1288" s="211"/>
      <c r="AD1288" s="211" t="s">
        <v>1700</v>
      </c>
      <c r="AE1288" t="s">
        <v>170</v>
      </c>
    </row>
    <row r="1289" spans="1:31" x14ac:dyDescent="0.3">
      <c r="A1289" t="s">
        <v>172</v>
      </c>
      <c r="B1289" t="s">
        <v>170</v>
      </c>
      <c r="C1289" t="s">
        <v>170</v>
      </c>
      <c r="D1289" t="s">
        <v>170</v>
      </c>
      <c r="E1289" s="2">
        <v>6766</v>
      </c>
      <c r="F1289" s="27" t="s">
        <v>170</v>
      </c>
      <c r="G1289" s="14">
        <v>283.636363636363</v>
      </c>
      <c r="H1289" s="2">
        <v>8438</v>
      </c>
      <c r="I1289" s="27" t="s">
        <v>170</v>
      </c>
      <c r="J1289" s="14">
        <v>489.69695999999999</v>
      </c>
      <c r="L1289" t="s">
        <v>170</v>
      </c>
      <c r="M1289" t="s">
        <v>170</v>
      </c>
      <c r="N1289" t="s">
        <v>170</v>
      </c>
      <c r="O1289" s="2">
        <v>80712</v>
      </c>
      <c r="P1289" s="27" t="s">
        <v>170</v>
      </c>
      <c r="Q1289" s="14">
        <v>52.727272727272698</v>
      </c>
      <c r="R1289" s="2">
        <v>95949</v>
      </c>
      <c r="S1289" s="27" t="s">
        <v>170</v>
      </c>
      <c r="T1289" s="14">
        <v>66.060609999999997</v>
      </c>
      <c r="V1289" t="s">
        <v>170</v>
      </c>
      <c r="W1289" t="s">
        <v>170</v>
      </c>
      <c r="X1289" t="s">
        <v>170</v>
      </c>
      <c r="Y1289" s="2">
        <v>4797320</v>
      </c>
      <c r="Z1289" s="27" t="s">
        <v>170</v>
      </c>
      <c r="AA1289" s="14">
        <v>390.3</v>
      </c>
      <c r="AB1289" s="2">
        <v>5644497</v>
      </c>
      <c r="AC1289" s="27" t="s">
        <v>170</v>
      </c>
      <c r="AD1289" s="14">
        <v>503.64</v>
      </c>
    </row>
    <row r="1290" spans="1:31" x14ac:dyDescent="0.3">
      <c r="A1290" t="s">
        <v>2006</v>
      </c>
      <c r="B1290" t="s">
        <v>170</v>
      </c>
      <c r="C1290" t="s">
        <v>170</v>
      </c>
      <c r="D1290" t="s">
        <v>170</v>
      </c>
      <c r="E1290" s="2">
        <v>6596</v>
      </c>
      <c r="F1290" s="27">
        <v>0.97487437185929648</v>
      </c>
      <c r="G1290" s="14">
        <v>266.06060606060601</v>
      </c>
      <c r="H1290" s="2">
        <v>8275</v>
      </c>
      <c r="I1290" s="27">
        <v>0.98068262621474278</v>
      </c>
      <c r="J1290" s="14">
        <v>481.81817599999999</v>
      </c>
      <c r="L1290" t="s">
        <v>170</v>
      </c>
      <c r="M1290" t="s">
        <v>170</v>
      </c>
      <c r="N1290" t="s">
        <v>170</v>
      </c>
      <c r="O1290" s="2">
        <v>77717</v>
      </c>
      <c r="P1290" s="27">
        <v>0.96289275448508271</v>
      </c>
      <c r="Q1290" s="14">
        <v>215.15151515151501</v>
      </c>
      <c r="R1290" s="2">
        <v>92327</v>
      </c>
      <c r="S1290" s="27">
        <v>0.96225077905970879</v>
      </c>
      <c r="T1290" s="14">
        <v>271.51513699999998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2007</v>
      </c>
      <c r="B1291" t="s">
        <v>170</v>
      </c>
      <c r="C1291" t="s">
        <v>170</v>
      </c>
      <c r="D1291" t="s">
        <v>170</v>
      </c>
      <c r="E1291" s="2">
        <v>5460</v>
      </c>
      <c r="F1291" s="27">
        <v>0.80697605675436002</v>
      </c>
      <c r="G1291" s="14">
        <v>253.93939393939399</v>
      </c>
      <c r="H1291" s="2">
        <v>6584</v>
      </c>
      <c r="I1291" s="27">
        <v>0.78027968712965157</v>
      </c>
      <c r="J1291" s="14">
        <v>438.78787199999999</v>
      </c>
      <c r="L1291" t="s">
        <v>170</v>
      </c>
      <c r="M1291" t="s">
        <v>170</v>
      </c>
      <c r="N1291" t="s">
        <v>170</v>
      </c>
      <c r="O1291" s="2">
        <v>57302</v>
      </c>
      <c r="P1291" s="27">
        <v>0.70995638814550499</v>
      </c>
      <c r="Q1291" s="14">
        <v>551.51515151515105</v>
      </c>
      <c r="R1291" s="2">
        <v>68241</v>
      </c>
      <c r="S1291" s="27">
        <v>0.71122158646781097</v>
      </c>
      <c r="T1291" s="14">
        <v>630.30304000000001</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2008</v>
      </c>
      <c r="B1292" t="s">
        <v>170</v>
      </c>
      <c r="C1292" t="s">
        <v>170</v>
      </c>
      <c r="D1292" t="s">
        <v>170</v>
      </c>
      <c r="E1292" s="2">
        <v>2021</v>
      </c>
      <c r="F1292" s="27">
        <v>0.2986993792491871</v>
      </c>
      <c r="G1292" s="14">
        <v>161.81818181818099</v>
      </c>
      <c r="H1292" s="2">
        <v>2526</v>
      </c>
      <c r="I1292" s="27">
        <v>0.2993600379236786</v>
      </c>
      <c r="J1292" s="14">
        <v>224.84848</v>
      </c>
      <c r="L1292" t="s">
        <v>170</v>
      </c>
      <c r="M1292" t="s">
        <v>170</v>
      </c>
      <c r="N1292" t="s">
        <v>170</v>
      </c>
      <c r="O1292" s="2">
        <v>25718</v>
      </c>
      <c r="P1292" s="27">
        <v>0.31863911190405392</v>
      </c>
      <c r="Q1292" s="14">
        <v>404.24242424242402</v>
      </c>
      <c r="R1292" s="2">
        <v>29817</v>
      </c>
      <c r="S1292" s="27">
        <v>0.31075884063408687</v>
      </c>
      <c r="T1292" s="14">
        <v>647.87879999999996</v>
      </c>
      <c r="V1292" t="s">
        <v>170</v>
      </c>
      <c r="W1292" t="s">
        <v>170</v>
      </c>
      <c r="X1292" t="s">
        <v>170</v>
      </c>
      <c r="Y1292" s="2">
        <v>1522950</v>
      </c>
      <c r="Z1292" s="27">
        <v>0.317</v>
      </c>
      <c r="AA1292" s="14">
        <v>2661.21</v>
      </c>
      <c r="AB1292" s="2">
        <v>1809652</v>
      </c>
      <c r="AC1292" s="27">
        <v>0.32100000000000001</v>
      </c>
      <c r="AD1292" s="14">
        <v>4222.42</v>
      </c>
    </row>
    <row r="1293" spans="1:31" x14ac:dyDescent="0.3">
      <c r="A1293" t="s">
        <v>2009</v>
      </c>
      <c r="B1293" t="s">
        <v>170</v>
      </c>
      <c r="C1293" t="s">
        <v>170</v>
      </c>
      <c r="D1293" t="s">
        <v>170</v>
      </c>
      <c r="E1293" s="2">
        <v>1313</v>
      </c>
      <c r="F1293" s="27">
        <v>0.19405852793378658</v>
      </c>
      <c r="G1293" s="14">
        <v>129.09090909090901</v>
      </c>
      <c r="H1293" s="2">
        <v>1756</v>
      </c>
      <c r="I1293" s="27">
        <v>0.20810618630007111</v>
      </c>
      <c r="J1293" s="14">
        <v>193.939392</v>
      </c>
      <c r="L1293" t="s">
        <v>170</v>
      </c>
      <c r="M1293" t="s">
        <v>170</v>
      </c>
      <c r="N1293" t="s">
        <v>170</v>
      </c>
      <c r="O1293" s="2">
        <v>16901</v>
      </c>
      <c r="P1293" s="27">
        <v>0.20939885023292695</v>
      </c>
      <c r="Q1293" s="14">
        <v>348.48484848484799</v>
      </c>
      <c r="R1293" s="2">
        <v>17169</v>
      </c>
      <c r="S1293" s="27">
        <v>0.17893881124347311</v>
      </c>
      <c r="T1293" s="14">
        <v>456.36364700000001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2010</v>
      </c>
      <c r="B1294" t="s">
        <v>170</v>
      </c>
      <c r="C1294" t="s">
        <v>170</v>
      </c>
      <c r="D1294" t="s">
        <v>170</v>
      </c>
      <c r="E1294" s="2">
        <v>708</v>
      </c>
      <c r="F1294" s="27">
        <v>0.10464085131540053</v>
      </c>
      <c r="G1294" s="14">
        <v>93.3333333333333</v>
      </c>
      <c r="H1294" s="2">
        <v>770</v>
      </c>
      <c r="I1294" s="27">
        <v>9.1253851623607496E-2</v>
      </c>
      <c r="J1294" s="14">
        <v>126.060608</v>
      </c>
      <c r="L1294" t="s">
        <v>170</v>
      </c>
      <c r="M1294" t="s">
        <v>170</v>
      </c>
      <c r="N1294" t="s">
        <v>170</v>
      </c>
      <c r="O1294" s="2">
        <v>8817</v>
      </c>
      <c r="P1294" s="27">
        <v>0.10924026167112696</v>
      </c>
      <c r="Q1294" s="14">
        <v>325.45454545454498</v>
      </c>
      <c r="R1294" s="2">
        <v>12648</v>
      </c>
      <c r="S1294" s="27">
        <v>0.13182002939061377</v>
      </c>
      <c r="T1294" s="14">
        <v>464.24243200000001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2011</v>
      </c>
      <c r="B1295" t="s">
        <v>170</v>
      </c>
      <c r="C1295" t="s">
        <v>170</v>
      </c>
      <c r="D1295" t="s">
        <v>170</v>
      </c>
      <c r="E1295" s="2">
        <v>1314</v>
      </c>
      <c r="F1295" s="27">
        <v>0.19420632574637894</v>
      </c>
      <c r="G1295" s="14">
        <v>110.90909090909</v>
      </c>
      <c r="H1295" s="2">
        <v>1674</v>
      </c>
      <c r="I1295" s="27">
        <v>0.19838824365963498</v>
      </c>
      <c r="J1295" s="14">
        <v>153.33332799999999</v>
      </c>
      <c r="L1295" t="s">
        <v>170</v>
      </c>
      <c r="M1295" t="s">
        <v>170</v>
      </c>
      <c r="N1295" t="s">
        <v>170</v>
      </c>
      <c r="O1295" s="2">
        <v>17191</v>
      </c>
      <c r="P1295" s="27">
        <v>0.21299187233620775</v>
      </c>
      <c r="Q1295" s="14">
        <v>371.51515151515099</v>
      </c>
      <c r="R1295" s="2">
        <v>20730</v>
      </c>
      <c r="S1295" s="27">
        <v>0.21605227777256666</v>
      </c>
      <c r="T1295" s="14">
        <v>398.18182400000001</v>
      </c>
      <c r="V1295" t="s">
        <v>170</v>
      </c>
      <c r="W1295" t="s">
        <v>170</v>
      </c>
      <c r="X1295" t="s">
        <v>170</v>
      </c>
      <c r="Y1295" s="2">
        <v>1045351</v>
      </c>
      <c r="Z1295" s="27">
        <v>0.218</v>
      </c>
      <c r="AA1295" s="14">
        <v>2800.61</v>
      </c>
      <c r="AB1295" s="2">
        <v>1274968</v>
      </c>
      <c r="AC1295" s="27">
        <v>0.22600000000000001</v>
      </c>
      <c r="AD1295" s="14">
        <v>3481.21</v>
      </c>
    </row>
    <row r="1296" spans="1:31" x14ac:dyDescent="0.3">
      <c r="A1296" t="s">
        <v>2012</v>
      </c>
      <c r="B1296" t="s">
        <v>170</v>
      </c>
      <c r="C1296" t="s">
        <v>170</v>
      </c>
      <c r="D1296" t="s">
        <v>170</v>
      </c>
      <c r="E1296" s="2">
        <v>1341</v>
      </c>
      <c r="F1296" s="27">
        <v>0.19819686668637304</v>
      </c>
      <c r="G1296" s="14">
        <v>187.87878787878699</v>
      </c>
      <c r="H1296" s="2">
        <v>1047</v>
      </c>
      <c r="I1296" s="27">
        <v>0.12408153590898317</v>
      </c>
      <c r="J1296" s="14">
        <v>203.636368</v>
      </c>
      <c r="L1296" t="s">
        <v>170</v>
      </c>
      <c r="M1296" t="s">
        <v>170</v>
      </c>
      <c r="N1296" t="s">
        <v>170</v>
      </c>
      <c r="O1296" s="2">
        <v>8199</v>
      </c>
      <c r="P1296" s="27">
        <v>0.10158340767172168</v>
      </c>
      <c r="Q1296" s="14">
        <v>461.21212121212102</v>
      </c>
      <c r="R1296" s="2">
        <v>9970</v>
      </c>
      <c r="S1296" s="27">
        <v>0.10390936851869222</v>
      </c>
      <c r="T1296" s="14">
        <v>511.51513699999998</v>
      </c>
      <c r="V1296" t="s">
        <v>170</v>
      </c>
      <c r="W1296" t="s">
        <v>170</v>
      </c>
      <c r="X1296" t="s">
        <v>170</v>
      </c>
      <c r="Y1296" s="2">
        <v>451686</v>
      </c>
      <c r="Z1296" s="27">
        <v>9.4E-2</v>
      </c>
      <c r="AA1296" s="14">
        <v>3724.85</v>
      </c>
      <c r="AB1296" s="2">
        <v>508973</v>
      </c>
      <c r="AC1296" s="27">
        <v>0.09</v>
      </c>
      <c r="AD1296" s="14">
        <v>4236.97</v>
      </c>
    </row>
    <row r="1297" spans="1:31" x14ac:dyDescent="0.3">
      <c r="A1297" t="s">
        <v>2013</v>
      </c>
      <c r="B1297" t="s">
        <v>170</v>
      </c>
      <c r="C1297" t="s">
        <v>170</v>
      </c>
      <c r="D1297" t="s">
        <v>170</v>
      </c>
      <c r="E1297" s="2">
        <v>383</v>
      </c>
      <c r="F1297" s="27">
        <v>5.6606562222879103E-2</v>
      </c>
      <c r="G1297" s="14">
        <v>137.575757575757</v>
      </c>
      <c r="H1297" s="2">
        <v>868</v>
      </c>
      <c r="I1297" s="27">
        <v>0.10286797819388481</v>
      </c>
      <c r="J1297" s="14">
        <v>152.72728000000001</v>
      </c>
      <c r="L1297" t="s">
        <v>170</v>
      </c>
      <c r="M1297" t="s">
        <v>170</v>
      </c>
      <c r="N1297" t="s">
        <v>170</v>
      </c>
      <c r="O1297" s="2">
        <v>2602</v>
      </c>
      <c r="P1297" s="27">
        <v>3.2238081078402217E-2</v>
      </c>
      <c r="Q1297" s="14">
        <v>236.969696969697</v>
      </c>
      <c r="R1297" s="2">
        <v>4052</v>
      </c>
      <c r="S1297" s="27">
        <v>4.2230768429061274E-2</v>
      </c>
      <c r="T1297" s="14">
        <v>414.54544099999998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2014</v>
      </c>
      <c r="B1298" t="s">
        <v>170</v>
      </c>
      <c r="C1298" t="s">
        <v>170</v>
      </c>
      <c r="D1298" t="s">
        <v>170</v>
      </c>
      <c r="E1298" s="2">
        <v>285</v>
      </c>
      <c r="F1298" s="27">
        <v>4.2122376588826484E-2</v>
      </c>
      <c r="G1298" s="14">
        <v>70.303030303030297</v>
      </c>
      <c r="H1298" s="2">
        <v>309</v>
      </c>
      <c r="I1298" s="27">
        <v>3.662005214505807E-2</v>
      </c>
      <c r="J1298" s="14">
        <v>75.757576</v>
      </c>
      <c r="L1298" t="s">
        <v>170</v>
      </c>
      <c r="M1298" t="s">
        <v>170</v>
      </c>
      <c r="N1298" t="s">
        <v>170</v>
      </c>
      <c r="O1298" s="2">
        <v>2677</v>
      </c>
      <c r="P1298" s="27">
        <v>3.3167310932698979E-2</v>
      </c>
      <c r="Q1298" s="14">
        <v>294.54545454545399</v>
      </c>
      <c r="R1298" s="2">
        <v>2783</v>
      </c>
      <c r="S1298" s="27">
        <v>2.900499223545842E-2</v>
      </c>
      <c r="T1298" s="14">
        <v>240</v>
      </c>
      <c r="V1298" t="s">
        <v>170</v>
      </c>
      <c r="W1298" t="s">
        <v>170</v>
      </c>
      <c r="X1298" t="s">
        <v>170</v>
      </c>
      <c r="Y1298" s="2">
        <v>141623</v>
      </c>
      <c r="Z1298" s="27">
        <v>0.03</v>
      </c>
      <c r="AA1298" s="14">
        <v>2315.7600000000002</v>
      </c>
      <c r="AB1298" s="2">
        <v>174554</v>
      </c>
      <c r="AC1298" s="27">
        <v>3.1E-2</v>
      </c>
      <c r="AD1298" s="14">
        <v>2519.39</v>
      </c>
    </row>
    <row r="1299" spans="1:31" x14ac:dyDescent="0.3">
      <c r="A1299" t="s">
        <v>2015</v>
      </c>
      <c r="B1299" t="s">
        <v>170</v>
      </c>
      <c r="C1299" t="s">
        <v>170</v>
      </c>
      <c r="D1299" t="s">
        <v>170</v>
      </c>
      <c r="E1299" s="2">
        <v>116</v>
      </c>
      <c r="F1299" s="27">
        <v>1.7144546260715342E-2</v>
      </c>
      <c r="G1299" s="14">
        <v>86.6666666666666</v>
      </c>
      <c r="H1299" s="2">
        <v>160</v>
      </c>
      <c r="I1299" s="27">
        <v>1.8961839298411946E-2</v>
      </c>
      <c r="J1299" s="14">
        <v>87.878784199999998</v>
      </c>
      <c r="L1299" t="s">
        <v>170</v>
      </c>
      <c r="M1299" t="s">
        <v>170</v>
      </c>
      <c r="N1299" t="s">
        <v>170</v>
      </c>
      <c r="O1299" s="2">
        <v>915</v>
      </c>
      <c r="P1299" s="27">
        <v>1.1336604222420457E-2</v>
      </c>
      <c r="Q1299" s="14">
        <v>216.969696969697</v>
      </c>
      <c r="R1299" s="2">
        <v>889</v>
      </c>
      <c r="S1299" s="27">
        <v>9.2653388779455753E-3</v>
      </c>
      <c r="T1299" s="14">
        <v>153.939392</v>
      </c>
      <c r="V1299" t="s">
        <v>170</v>
      </c>
      <c r="W1299" t="s">
        <v>170</v>
      </c>
      <c r="X1299" t="s">
        <v>170</v>
      </c>
      <c r="Y1299" s="2">
        <v>48988</v>
      </c>
      <c r="Z1299" s="27">
        <v>0.01</v>
      </c>
      <c r="AA1299" s="14">
        <v>1232.1199999999999</v>
      </c>
      <c r="AB1299" s="2">
        <v>65045</v>
      </c>
      <c r="AC1299" s="27">
        <v>1.2E-2</v>
      </c>
      <c r="AD1299" s="14">
        <v>1323.03</v>
      </c>
    </row>
    <row r="1300" spans="1:31" x14ac:dyDescent="0.3">
      <c r="A1300" t="s">
        <v>2016</v>
      </c>
      <c r="B1300" t="s">
        <v>170</v>
      </c>
      <c r="C1300" t="s">
        <v>170</v>
      </c>
      <c r="D1300" t="s">
        <v>170</v>
      </c>
      <c r="E1300" s="2">
        <v>1136</v>
      </c>
      <c r="F1300" s="27">
        <v>0.16789831510493644</v>
      </c>
      <c r="G1300" s="14">
        <v>129.69696969696901</v>
      </c>
      <c r="H1300" s="2">
        <v>1691</v>
      </c>
      <c r="I1300" s="27">
        <v>0.20040293908509124</v>
      </c>
      <c r="J1300" s="14">
        <v>180</v>
      </c>
      <c r="L1300" t="s">
        <v>170</v>
      </c>
      <c r="M1300" t="s">
        <v>170</v>
      </c>
      <c r="N1300" t="s">
        <v>170</v>
      </c>
      <c r="O1300" s="2">
        <v>20415</v>
      </c>
      <c r="P1300" s="27">
        <v>0.25293636633957778</v>
      </c>
      <c r="Q1300" s="14">
        <v>520</v>
      </c>
      <c r="R1300" s="2">
        <v>24086</v>
      </c>
      <c r="S1300" s="27">
        <v>0.25102919259189777</v>
      </c>
      <c r="T1300" s="14">
        <v>607.27269999999999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2008</v>
      </c>
      <c r="B1301" t="s">
        <v>170</v>
      </c>
      <c r="C1301" t="s">
        <v>170</v>
      </c>
      <c r="D1301" t="s">
        <v>170</v>
      </c>
      <c r="E1301" s="2">
        <v>1027</v>
      </c>
      <c r="F1301" s="27">
        <v>0.15178835353236772</v>
      </c>
      <c r="G1301" s="14">
        <v>101.212121212121</v>
      </c>
      <c r="H1301" s="2">
        <v>1529</v>
      </c>
      <c r="I1301" s="27">
        <v>0.18120407679544917</v>
      </c>
      <c r="J1301" s="14">
        <v>175.75756799999999</v>
      </c>
      <c r="L1301" t="s">
        <v>170</v>
      </c>
      <c r="M1301" t="s">
        <v>170</v>
      </c>
      <c r="N1301" t="s">
        <v>170</v>
      </c>
      <c r="O1301" s="2">
        <v>18977</v>
      </c>
      <c r="P1301" s="27">
        <v>0.23511993259986125</v>
      </c>
      <c r="Q1301" s="14">
        <v>471.51515151515099</v>
      </c>
      <c r="R1301" s="2">
        <v>22110</v>
      </c>
      <c r="S1301" s="27">
        <v>0.23043491855047996</v>
      </c>
      <c r="T1301" s="14">
        <v>586.66669999999999</v>
      </c>
      <c r="V1301" t="s">
        <v>170</v>
      </c>
      <c r="W1301" t="s">
        <v>170</v>
      </c>
      <c r="X1301" t="s">
        <v>170</v>
      </c>
      <c r="Y1301" s="2">
        <v>1220406</v>
      </c>
      <c r="Z1301" s="27">
        <v>0.254</v>
      </c>
      <c r="AA1301" s="14">
        <v>5934.55</v>
      </c>
      <c r="AB1301" s="2">
        <v>1389198</v>
      </c>
      <c r="AC1301" s="27">
        <v>0.246</v>
      </c>
      <c r="AD1301" s="14">
        <v>6326.06</v>
      </c>
    </row>
    <row r="1302" spans="1:31" x14ac:dyDescent="0.3">
      <c r="A1302" t="s">
        <v>2009</v>
      </c>
      <c r="B1302" t="s">
        <v>170</v>
      </c>
      <c r="C1302" t="s">
        <v>170</v>
      </c>
      <c r="D1302" t="s">
        <v>170</v>
      </c>
      <c r="E1302" s="2">
        <v>304</v>
      </c>
      <c r="F1302" s="27">
        <v>4.4930535028081586E-2</v>
      </c>
      <c r="G1302" s="14">
        <v>58.181818181818201</v>
      </c>
      <c r="H1302" s="2">
        <v>549</v>
      </c>
      <c r="I1302" s="27">
        <v>6.506281109267599E-2</v>
      </c>
      <c r="J1302" s="14">
        <v>96.363640000000004</v>
      </c>
      <c r="L1302" t="s">
        <v>170</v>
      </c>
      <c r="M1302" t="s">
        <v>170</v>
      </c>
      <c r="N1302" t="s">
        <v>170</v>
      </c>
      <c r="O1302" s="2">
        <v>6099</v>
      </c>
      <c r="P1302" s="27">
        <v>7.5564971751412427E-2</v>
      </c>
      <c r="Q1302" s="14">
        <v>237.575757575757</v>
      </c>
      <c r="R1302" s="2">
        <v>6914</v>
      </c>
      <c r="S1302" s="27">
        <v>7.2059114738037916E-2</v>
      </c>
      <c r="T1302" s="14">
        <v>276.96969999999999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2017</v>
      </c>
      <c r="B1303" t="s">
        <v>170</v>
      </c>
      <c r="C1303" t="s">
        <v>170</v>
      </c>
      <c r="D1303" t="s">
        <v>170</v>
      </c>
      <c r="E1303" s="2">
        <v>263</v>
      </c>
      <c r="F1303" s="27">
        <v>3.8870824711794268E-2</v>
      </c>
      <c r="G1303" s="14">
        <v>49.696969696969703</v>
      </c>
      <c r="H1303" s="2">
        <v>391</v>
      </c>
      <c r="I1303" s="27">
        <v>4.6337994785494191E-2</v>
      </c>
      <c r="J1303" s="14">
        <v>90.909090000000006</v>
      </c>
      <c r="L1303" t="s">
        <v>170</v>
      </c>
      <c r="M1303" t="s">
        <v>170</v>
      </c>
      <c r="N1303" t="s">
        <v>170</v>
      </c>
      <c r="O1303" s="2">
        <v>5272</v>
      </c>
      <c r="P1303" s="27">
        <v>6.531866389136684E-2</v>
      </c>
      <c r="Q1303" s="14">
        <v>230.90909090909</v>
      </c>
      <c r="R1303" s="2">
        <v>6041</v>
      </c>
      <c r="S1303" s="27">
        <v>6.2960531115488438E-2</v>
      </c>
      <c r="T1303" s="14">
        <v>276.96969999999999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2018</v>
      </c>
      <c r="B1304" t="s">
        <v>170</v>
      </c>
      <c r="C1304" t="s">
        <v>170</v>
      </c>
      <c r="D1304" t="s">
        <v>170</v>
      </c>
      <c r="E1304" s="2">
        <v>41</v>
      </c>
      <c r="F1304" s="27">
        <v>6.0597103162873187E-3</v>
      </c>
      <c r="G1304" s="14">
        <v>24.848484848484802</v>
      </c>
      <c r="H1304" s="2">
        <v>158</v>
      </c>
      <c r="I1304" s="27">
        <v>1.8724816307181796E-2</v>
      </c>
      <c r="J1304" s="14">
        <v>52.727271999999999</v>
      </c>
      <c r="L1304" t="s">
        <v>170</v>
      </c>
      <c r="M1304" t="s">
        <v>170</v>
      </c>
      <c r="N1304" t="s">
        <v>170</v>
      </c>
      <c r="O1304" s="2">
        <v>827</v>
      </c>
      <c r="P1304" s="27">
        <v>1.0246307860045593E-2</v>
      </c>
      <c r="Q1304" s="14">
        <v>100.60606060606</v>
      </c>
      <c r="R1304" s="2">
        <v>873</v>
      </c>
      <c r="S1304" s="27">
        <v>9.0985836225494793E-3</v>
      </c>
      <c r="T1304" s="14">
        <v>127.878784</v>
      </c>
      <c r="V1304" t="s">
        <v>170</v>
      </c>
      <c r="W1304" t="s">
        <v>170</v>
      </c>
      <c r="X1304" t="s">
        <v>170</v>
      </c>
      <c r="Y1304" s="2">
        <v>49198</v>
      </c>
      <c r="Z1304" s="27">
        <v>0.01</v>
      </c>
      <c r="AA1304" s="14">
        <v>801.21</v>
      </c>
      <c r="AB1304" s="2">
        <v>62248</v>
      </c>
      <c r="AC1304" s="27">
        <v>1.0999999999999999E-2</v>
      </c>
      <c r="AD1304" s="14">
        <v>1196.97</v>
      </c>
    </row>
    <row r="1305" spans="1:31" x14ac:dyDescent="0.3">
      <c r="A1305" t="s">
        <v>2010</v>
      </c>
      <c r="B1305" t="s">
        <v>170</v>
      </c>
      <c r="C1305" t="s">
        <v>170</v>
      </c>
      <c r="D1305" t="s">
        <v>170</v>
      </c>
      <c r="E1305" s="2">
        <v>723</v>
      </c>
      <c r="F1305" s="27">
        <v>0.10685781850428613</v>
      </c>
      <c r="G1305" s="14">
        <v>87.878787878787904</v>
      </c>
      <c r="H1305" s="2">
        <v>980</v>
      </c>
      <c r="I1305" s="27">
        <v>0.11614126570277317</v>
      </c>
      <c r="J1305" s="14">
        <v>142.42424</v>
      </c>
      <c r="L1305" t="s">
        <v>170</v>
      </c>
      <c r="M1305" t="s">
        <v>170</v>
      </c>
      <c r="N1305" t="s">
        <v>170</v>
      </c>
      <c r="O1305" s="2">
        <v>12878</v>
      </c>
      <c r="P1305" s="27">
        <v>0.15955496084844881</v>
      </c>
      <c r="Q1305" s="14">
        <v>343.636363636363</v>
      </c>
      <c r="R1305" s="2">
        <v>15196</v>
      </c>
      <c r="S1305" s="27">
        <v>0.15837580381244204</v>
      </c>
      <c r="T1305" s="14">
        <v>467.878784</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2017</v>
      </c>
      <c r="B1306" t="s">
        <v>170</v>
      </c>
      <c r="C1306" t="s">
        <v>170</v>
      </c>
      <c r="D1306" t="s">
        <v>170</v>
      </c>
      <c r="E1306" s="2">
        <v>695</v>
      </c>
      <c r="F1306" s="27">
        <v>0.10271947975169968</v>
      </c>
      <c r="G1306" s="14">
        <v>83.030303030303003</v>
      </c>
      <c r="H1306" s="2">
        <v>959</v>
      </c>
      <c r="I1306" s="27">
        <v>0.1136525242948566</v>
      </c>
      <c r="J1306" s="14">
        <v>140</v>
      </c>
      <c r="L1306" t="s">
        <v>170</v>
      </c>
      <c r="M1306" t="s">
        <v>170</v>
      </c>
      <c r="N1306" t="s">
        <v>170</v>
      </c>
      <c r="O1306" s="2">
        <v>12186</v>
      </c>
      <c r="P1306" s="27">
        <v>0.15098126672613738</v>
      </c>
      <c r="Q1306" s="14">
        <v>351.51515151515099</v>
      </c>
      <c r="R1306" s="2">
        <v>14207</v>
      </c>
      <c r="S1306" s="27">
        <v>0.14806824458827086</v>
      </c>
      <c r="T1306" s="14">
        <v>458.18182400000001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2018</v>
      </c>
      <c r="B1307" t="s">
        <v>170</v>
      </c>
      <c r="C1307" t="s">
        <v>170</v>
      </c>
      <c r="D1307" t="s">
        <v>170</v>
      </c>
      <c r="E1307" s="2">
        <v>28</v>
      </c>
      <c r="F1307" s="27">
        <v>4.138338752586462E-3</v>
      </c>
      <c r="G1307" s="14">
        <v>19.393939393939299</v>
      </c>
      <c r="H1307" s="2">
        <v>21</v>
      </c>
      <c r="I1307" s="27">
        <v>2.4887414079165678E-3</v>
      </c>
      <c r="J1307" s="14">
        <v>13.333333</v>
      </c>
      <c r="L1307" t="s">
        <v>170</v>
      </c>
      <c r="M1307" t="s">
        <v>170</v>
      </c>
      <c r="N1307" t="s">
        <v>170</v>
      </c>
      <c r="O1307" s="2">
        <v>692</v>
      </c>
      <c r="P1307" s="27">
        <v>8.5736941223114281E-3</v>
      </c>
      <c r="Q1307" s="14">
        <v>84.848484848484802</v>
      </c>
      <c r="R1307" s="2">
        <v>989</v>
      </c>
      <c r="S1307" s="27">
        <v>1.0307559224171174E-2</v>
      </c>
      <c r="T1307" s="14">
        <v>118.181816</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2015</v>
      </c>
      <c r="B1308" t="s">
        <v>170</v>
      </c>
      <c r="C1308" t="s">
        <v>170</v>
      </c>
      <c r="D1308" t="s">
        <v>170</v>
      </c>
      <c r="E1308" s="2">
        <v>109</v>
      </c>
      <c r="F1308" s="27">
        <v>1.6109961572568728E-2</v>
      </c>
      <c r="G1308" s="14">
        <v>55.151515151515099</v>
      </c>
      <c r="H1308" s="2">
        <v>162</v>
      </c>
      <c r="I1308" s="27">
        <v>1.9198862289642096E-2</v>
      </c>
      <c r="J1308" s="14">
        <v>44.242424</v>
      </c>
      <c r="L1308" t="s">
        <v>170</v>
      </c>
      <c r="M1308" t="s">
        <v>170</v>
      </c>
      <c r="N1308" t="s">
        <v>170</v>
      </c>
      <c r="O1308" s="2">
        <v>1438</v>
      </c>
      <c r="P1308" s="27">
        <v>1.7816433739716524E-2</v>
      </c>
      <c r="Q1308" s="14">
        <v>219.39393939393901</v>
      </c>
      <c r="R1308" s="2">
        <v>1976</v>
      </c>
      <c r="S1308" s="27">
        <v>2.0594274041417837E-2</v>
      </c>
      <c r="T1308" s="14">
        <v>181.81817599999999</v>
      </c>
      <c r="V1308" t="s">
        <v>170</v>
      </c>
      <c r="W1308" t="s">
        <v>170</v>
      </c>
      <c r="X1308" t="s">
        <v>170</v>
      </c>
      <c r="Y1308" s="2">
        <v>95233</v>
      </c>
      <c r="Z1308" s="27">
        <v>0.02</v>
      </c>
      <c r="AA1308" s="14">
        <v>1521.21</v>
      </c>
      <c r="AB1308" s="2">
        <v>125822</v>
      </c>
      <c r="AC1308" s="27">
        <v>2.1999999999999999E-2</v>
      </c>
      <c r="AD1308" s="14">
        <v>2071.52</v>
      </c>
    </row>
    <row r="1309" spans="1:31" x14ac:dyDescent="0.3">
      <c r="A1309" t="s">
        <v>2019</v>
      </c>
      <c r="B1309" t="s">
        <v>170</v>
      </c>
      <c r="C1309" t="s">
        <v>170</v>
      </c>
      <c r="D1309" t="s">
        <v>170</v>
      </c>
      <c r="E1309" s="2">
        <v>170</v>
      </c>
      <c r="F1309" s="27">
        <v>2.5125628140703519E-2</v>
      </c>
      <c r="G1309" s="14">
        <v>80</v>
      </c>
      <c r="H1309" s="2">
        <v>163</v>
      </c>
      <c r="I1309" s="27">
        <v>1.9317373785257171E-2</v>
      </c>
      <c r="J1309" s="14">
        <v>49.696968099999999</v>
      </c>
      <c r="L1309" t="s">
        <v>170</v>
      </c>
      <c r="M1309" t="s">
        <v>170</v>
      </c>
      <c r="N1309" t="s">
        <v>170</v>
      </c>
      <c r="O1309" s="2">
        <v>2995</v>
      </c>
      <c r="P1309" s="27">
        <v>3.7107245514917238E-2</v>
      </c>
      <c r="Q1309" s="14">
        <v>206.06060606060601</v>
      </c>
      <c r="R1309" s="2">
        <v>3622</v>
      </c>
      <c r="S1309" s="27">
        <v>3.7749220940291199E-2</v>
      </c>
      <c r="T1309" s="14">
        <v>249.69697600000001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2020</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211" t="s">
        <v>1699</v>
      </c>
      <c r="F1312" s="211"/>
      <c r="G1312" s="211" t="s">
        <v>1700</v>
      </c>
      <c r="H1312" s="211" t="s">
        <v>1699</v>
      </c>
      <c r="I1312" s="211"/>
      <c r="J1312" s="211" t="s">
        <v>1700</v>
      </c>
      <c r="K1312" t="s">
        <v>170</v>
      </c>
      <c r="L1312" t="s">
        <v>170</v>
      </c>
      <c r="M1312" t="s">
        <v>170</v>
      </c>
      <c r="N1312" t="s">
        <v>170</v>
      </c>
      <c r="O1312" s="211" t="s">
        <v>1699</v>
      </c>
      <c r="P1312" s="211"/>
      <c r="Q1312" s="211" t="s">
        <v>1700</v>
      </c>
      <c r="R1312" s="211" t="s">
        <v>1699</v>
      </c>
      <c r="S1312" s="211"/>
      <c r="T1312" s="211" t="s">
        <v>1700</v>
      </c>
      <c r="U1312" t="s">
        <v>170</v>
      </c>
      <c r="V1312" t="s">
        <v>170</v>
      </c>
      <c r="W1312" t="s">
        <v>170</v>
      </c>
      <c r="X1312" t="s">
        <v>170</v>
      </c>
      <c r="Y1312" s="211" t="s">
        <v>1699</v>
      </c>
      <c r="Z1312" s="211"/>
      <c r="AA1312" s="211" t="s">
        <v>1700</v>
      </c>
      <c r="AB1312" s="211" t="s">
        <v>1699</v>
      </c>
      <c r="AC1312" s="211"/>
      <c r="AD1312" s="211" t="s">
        <v>1700</v>
      </c>
      <c r="AE1312" t="s">
        <v>170</v>
      </c>
    </row>
    <row r="1313" spans="1:30" x14ac:dyDescent="0.3">
      <c r="A1313" t="s">
        <v>172</v>
      </c>
      <c r="B1313" t="s">
        <v>170</v>
      </c>
      <c r="C1313" t="s">
        <v>170</v>
      </c>
      <c r="D1313" t="s">
        <v>170</v>
      </c>
      <c r="E1313" s="2">
        <v>85052</v>
      </c>
      <c r="F1313" s="27" t="s">
        <v>170</v>
      </c>
      <c r="G1313" s="14">
        <v>102.424242424242</v>
      </c>
      <c r="H1313" s="2">
        <v>91275</v>
      </c>
      <c r="I1313" s="27" t="s">
        <v>170</v>
      </c>
      <c r="J1313" s="14">
        <v>52.727271999999999</v>
      </c>
      <c r="L1313" t="s">
        <v>170</v>
      </c>
      <c r="M1313" t="s">
        <v>170</v>
      </c>
      <c r="N1313" t="s">
        <v>170</v>
      </c>
      <c r="O1313" s="2">
        <v>699892</v>
      </c>
      <c r="P1313" s="27" t="s">
        <v>170</v>
      </c>
      <c r="Q1313" s="14">
        <v>454.54545454545399</v>
      </c>
      <c r="R1313" s="2">
        <v>740931</v>
      </c>
      <c r="S1313" s="27" t="s">
        <v>170</v>
      </c>
      <c r="T1313" s="14">
        <v>382.42425500000002</v>
      </c>
      <c r="V1313" t="s">
        <v>170</v>
      </c>
      <c r="W1313" t="s">
        <v>170</v>
      </c>
      <c r="X1313" t="s">
        <v>170</v>
      </c>
      <c r="Y1313" s="2">
        <v>37912312</v>
      </c>
      <c r="Z1313" s="27" t="s">
        <v>170</v>
      </c>
      <c r="AA1313" s="14">
        <v>1469.09</v>
      </c>
      <c r="AB1313" s="2">
        <v>38838726</v>
      </c>
      <c r="AC1313" s="27" t="s">
        <v>170</v>
      </c>
      <c r="AD1313" s="14">
        <v>1783.64</v>
      </c>
    </row>
    <row r="1314" spans="1:30" x14ac:dyDescent="0.3">
      <c r="A1314" t="s">
        <v>2021</v>
      </c>
      <c r="B1314" t="s">
        <v>170</v>
      </c>
      <c r="C1314" t="s">
        <v>170</v>
      </c>
      <c r="D1314" t="s">
        <v>170</v>
      </c>
      <c r="E1314" s="2">
        <v>43316</v>
      </c>
      <c r="F1314" s="27">
        <v>0.50928843531016321</v>
      </c>
      <c r="G1314" s="14">
        <v>488.48484848484799</v>
      </c>
      <c r="H1314" s="2">
        <v>45994</v>
      </c>
      <c r="I1314" s="27">
        <v>0.50390577923856472</v>
      </c>
      <c r="J1314" s="14">
        <v>595.75756799999999</v>
      </c>
      <c r="L1314" t="s">
        <v>170</v>
      </c>
      <c r="M1314" t="s">
        <v>170</v>
      </c>
      <c r="N1314" t="s">
        <v>170</v>
      </c>
      <c r="O1314" s="2">
        <v>345775</v>
      </c>
      <c r="P1314" s="27">
        <v>0.49404050910711939</v>
      </c>
      <c r="Q1314" s="14">
        <v>393.33333333333297</v>
      </c>
      <c r="R1314" s="2">
        <v>365839</v>
      </c>
      <c r="S1314" s="27">
        <v>0.49375582881536878</v>
      </c>
      <c r="T1314" s="14">
        <v>387.878784</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3322</v>
      </c>
      <c r="F1315" s="27">
        <v>3.9058458354888775E-2</v>
      </c>
      <c r="G1315" s="14">
        <v>310.30303030303003</v>
      </c>
      <c r="H1315" s="2">
        <v>2957</v>
      </c>
      <c r="I1315" s="27">
        <v>3.2396603670227335E-2</v>
      </c>
      <c r="J1315" s="14">
        <v>336.36364700000001</v>
      </c>
      <c r="L1315" t="s">
        <v>170</v>
      </c>
      <c r="M1315" t="s">
        <v>170</v>
      </c>
      <c r="N1315" t="s">
        <v>170</v>
      </c>
      <c r="O1315" s="2">
        <v>26922</v>
      </c>
      <c r="P1315" s="27">
        <v>3.8465934744217681E-2</v>
      </c>
      <c r="Q1315" s="14">
        <v>61.818181818181799</v>
      </c>
      <c r="R1315" s="2">
        <v>26735</v>
      </c>
      <c r="S1315" s="27">
        <v>3.60829820860512E-2</v>
      </c>
      <c r="T1315" s="14">
        <v>48.484848</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2022</v>
      </c>
      <c r="B1316" t="s">
        <v>170</v>
      </c>
      <c r="C1316" t="s">
        <v>170</v>
      </c>
      <c r="D1316" t="s">
        <v>170</v>
      </c>
      <c r="E1316" s="2">
        <v>18</v>
      </c>
      <c r="F1316" s="27">
        <v>2.1163523491511075E-4</v>
      </c>
      <c r="G1316" s="14">
        <v>16.363636363636299</v>
      </c>
      <c r="H1316" s="2">
        <v>45</v>
      </c>
      <c r="I1316" s="27">
        <v>4.9301561216105174E-4</v>
      </c>
      <c r="J1316" s="14">
        <v>41.212119999999999</v>
      </c>
      <c r="L1316" t="s">
        <v>170</v>
      </c>
      <c r="M1316" t="s">
        <v>170</v>
      </c>
      <c r="N1316" t="s">
        <v>170</v>
      </c>
      <c r="O1316" s="2">
        <v>133</v>
      </c>
      <c r="P1316" s="27">
        <v>1.9002931880918771E-4</v>
      </c>
      <c r="Q1316" s="14">
        <v>43.636363636363598</v>
      </c>
      <c r="R1316" s="2">
        <v>117</v>
      </c>
      <c r="S1316" s="27">
        <v>1.579094409600894E-4</v>
      </c>
      <c r="T1316" s="14">
        <v>55.151516000000001</v>
      </c>
      <c r="V1316" t="s">
        <v>170</v>
      </c>
      <c r="W1316" t="s">
        <v>170</v>
      </c>
      <c r="X1316" t="s">
        <v>170</v>
      </c>
      <c r="Y1316" s="2">
        <v>6113</v>
      </c>
      <c r="Z1316" s="27">
        <v>0</v>
      </c>
      <c r="AA1316" s="14">
        <v>388.48</v>
      </c>
      <c r="AB1316" s="2">
        <v>7238</v>
      </c>
      <c r="AC1316" s="27">
        <v>0</v>
      </c>
      <c r="AD1316" s="14">
        <v>464.24</v>
      </c>
    </row>
    <row r="1317" spans="1:30" x14ac:dyDescent="0.3">
      <c r="A1317" t="s">
        <v>2023</v>
      </c>
      <c r="B1317" t="s">
        <v>170</v>
      </c>
      <c r="C1317" t="s">
        <v>170</v>
      </c>
      <c r="D1317" t="s">
        <v>170</v>
      </c>
      <c r="E1317" s="2">
        <v>3304</v>
      </c>
      <c r="F1317" s="27">
        <v>3.8846823119973665E-2</v>
      </c>
      <c r="G1317" s="14">
        <v>309.09090909090901</v>
      </c>
      <c r="H1317" s="2">
        <v>2912</v>
      </c>
      <c r="I1317" s="27">
        <v>3.1903588058066285E-2</v>
      </c>
      <c r="J1317" s="14">
        <v>338.78787199999999</v>
      </c>
      <c r="L1317" t="s">
        <v>170</v>
      </c>
      <c r="M1317" t="s">
        <v>170</v>
      </c>
      <c r="N1317" t="s">
        <v>170</v>
      </c>
      <c r="O1317" s="2">
        <v>26789</v>
      </c>
      <c r="P1317" s="27">
        <v>3.8275905425408492E-2</v>
      </c>
      <c r="Q1317" s="14">
        <v>72.121212121212096</v>
      </c>
      <c r="R1317" s="2">
        <v>26618</v>
      </c>
      <c r="S1317" s="27">
        <v>3.5925072645091108E-2</v>
      </c>
      <c r="T1317" s="14">
        <v>81.212119999999999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2024</v>
      </c>
      <c r="B1318" t="s">
        <v>170</v>
      </c>
      <c r="C1318" t="s">
        <v>170</v>
      </c>
      <c r="D1318" t="s">
        <v>170</v>
      </c>
      <c r="E1318" s="2">
        <v>10498</v>
      </c>
      <c r="F1318" s="27">
        <v>0.12343037200771292</v>
      </c>
      <c r="G1318" s="14">
        <v>423.030303030303</v>
      </c>
      <c r="H1318" s="2">
        <v>10803</v>
      </c>
      <c r="I1318" s="27">
        <v>0.11835661462612983</v>
      </c>
      <c r="J1318" s="14">
        <v>555.75756799999999</v>
      </c>
      <c r="L1318" t="s">
        <v>170</v>
      </c>
      <c r="M1318" t="s">
        <v>170</v>
      </c>
      <c r="N1318" t="s">
        <v>170</v>
      </c>
      <c r="O1318" s="2">
        <v>74485</v>
      </c>
      <c r="P1318" s="27">
        <v>0.10642356249249885</v>
      </c>
      <c r="Q1318" s="14">
        <v>264.84848484848402</v>
      </c>
      <c r="R1318" s="2">
        <v>77459</v>
      </c>
      <c r="S1318" s="27">
        <v>0.10454279818228689</v>
      </c>
      <c r="T1318" s="14">
        <v>96.363640000000004</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2022</v>
      </c>
      <c r="B1319" t="s">
        <v>170</v>
      </c>
      <c r="C1319" t="s">
        <v>170</v>
      </c>
      <c r="D1319" t="s">
        <v>170</v>
      </c>
      <c r="E1319" s="2">
        <v>30</v>
      </c>
      <c r="F1319" s="27">
        <v>3.5272539152518458E-4</v>
      </c>
      <c r="G1319" s="14">
        <v>18.7878787878787</v>
      </c>
      <c r="H1319" s="2">
        <v>93</v>
      </c>
      <c r="I1319" s="27">
        <v>1.018898931799507E-3</v>
      </c>
      <c r="J1319" s="14">
        <v>36.363636</v>
      </c>
      <c r="L1319" t="s">
        <v>170</v>
      </c>
      <c r="M1319" t="s">
        <v>170</v>
      </c>
      <c r="N1319" t="s">
        <v>170</v>
      </c>
      <c r="O1319" s="2">
        <v>423</v>
      </c>
      <c r="P1319" s="27">
        <v>6.0437896132546165E-4</v>
      </c>
      <c r="Q1319" s="14">
        <v>94.545454545454504</v>
      </c>
      <c r="R1319" s="2">
        <v>311</v>
      </c>
      <c r="S1319" s="27">
        <v>4.1974218921869916E-4</v>
      </c>
      <c r="T1319" s="14">
        <v>81.212119999999999</v>
      </c>
      <c r="V1319" t="s">
        <v>170</v>
      </c>
      <c r="W1319" t="s">
        <v>170</v>
      </c>
      <c r="X1319" t="s">
        <v>170</v>
      </c>
      <c r="Y1319" s="2">
        <v>19849</v>
      </c>
      <c r="Z1319" s="27">
        <v>1E-3</v>
      </c>
      <c r="AA1319" s="14">
        <v>571.52</v>
      </c>
      <c r="AB1319" s="2">
        <v>18615</v>
      </c>
      <c r="AC1319" s="27">
        <v>0</v>
      </c>
      <c r="AD1319" s="14">
        <v>705.45</v>
      </c>
    </row>
    <row r="1320" spans="1:30" x14ac:dyDescent="0.3">
      <c r="A1320" t="s">
        <v>2023</v>
      </c>
      <c r="B1320" t="s">
        <v>170</v>
      </c>
      <c r="C1320" t="s">
        <v>170</v>
      </c>
      <c r="D1320" t="s">
        <v>170</v>
      </c>
      <c r="E1320" s="2">
        <v>10468</v>
      </c>
      <c r="F1320" s="27">
        <v>0.12307764661618774</v>
      </c>
      <c r="G1320" s="14">
        <v>423.030303030303</v>
      </c>
      <c r="H1320" s="2">
        <v>10710</v>
      </c>
      <c r="I1320" s="27">
        <v>0.11733771569433032</v>
      </c>
      <c r="J1320" s="14">
        <v>552.72730000000001</v>
      </c>
      <c r="L1320" t="s">
        <v>170</v>
      </c>
      <c r="M1320" t="s">
        <v>170</v>
      </c>
      <c r="N1320" t="s">
        <v>170</v>
      </c>
      <c r="O1320" s="2">
        <v>74062</v>
      </c>
      <c r="P1320" s="27">
        <v>0.10581918353117338</v>
      </c>
      <c r="Q1320" s="14">
        <v>275.75757575757501</v>
      </c>
      <c r="R1320" s="2">
        <v>77148</v>
      </c>
      <c r="S1320" s="27">
        <v>0.10412305599306818</v>
      </c>
      <c r="T1320" s="14">
        <v>123.63636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2025</v>
      </c>
      <c r="B1321" t="s">
        <v>170</v>
      </c>
      <c r="C1321" t="s">
        <v>170</v>
      </c>
      <c r="D1321" t="s">
        <v>170</v>
      </c>
      <c r="E1321" s="2">
        <v>9694</v>
      </c>
      <c r="F1321" s="27">
        <v>0.11397733151483798</v>
      </c>
      <c r="G1321" s="14">
        <v>410.90909090909099</v>
      </c>
      <c r="H1321" s="2">
        <v>10524</v>
      </c>
      <c r="I1321" s="27">
        <v>0.1152999178307313</v>
      </c>
      <c r="J1321" s="14">
        <v>422.42425500000002</v>
      </c>
      <c r="L1321" t="s">
        <v>170</v>
      </c>
      <c r="M1321" t="s">
        <v>170</v>
      </c>
      <c r="N1321" t="s">
        <v>170</v>
      </c>
      <c r="O1321" s="2">
        <v>83523</v>
      </c>
      <c r="P1321" s="27">
        <v>0.11933698342029914</v>
      </c>
      <c r="Q1321" s="14">
        <v>193.939393939393</v>
      </c>
      <c r="R1321" s="2">
        <v>88540</v>
      </c>
      <c r="S1321" s="27">
        <v>0.11949830685988304</v>
      </c>
      <c r="T1321" s="14">
        <v>215.15152</v>
      </c>
      <c r="V1321" t="s">
        <v>170</v>
      </c>
      <c r="W1321" t="s">
        <v>170</v>
      </c>
      <c r="X1321" t="s">
        <v>170</v>
      </c>
      <c r="Y1321" s="2">
        <v>4741790</v>
      </c>
      <c r="Z1321" s="27">
        <v>0.125</v>
      </c>
      <c r="AA1321" s="14">
        <v>1612.12</v>
      </c>
      <c r="AB1321" s="2">
        <v>4816407</v>
      </c>
      <c r="AC1321" s="27">
        <v>0.124</v>
      </c>
      <c r="AD1321" s="14">
        <v>1673.33</v>
      </c>
    </row>
    <row r="1322" spans="1:30" x14ac:dyDescent="0.3">
      <c r="A1322" t="s">
        <v>2022</v>
      </c>
      <c r="B1322" t="s">
        <v>170</v>
      </c>
      <c r="C1322" t="s">
        <v>170</v>
      </c>
      <c r="D1322" t="s">
        <v>170</v>
      </c>
      <c r="E1322" s="2">
        <v>100</v>
      </c>
      <c r="F1322" s="27">
        <v>1.1757513050839486E-3</v>
      </c>
      <c r="G1322" s="14">
        <v>60.606060606060602</v>
      </c>
      <c r="H1322" s="2">
        <v>66</v>
      </c>
      <c r="I1322" s="27">
        <v>7.2308956450287598E-4</v>
      </c>
      <c r="J1322" s="14">
        <v>33.939392099999999</v>
      </c>
      <c r="L1322" t="s">
        <v>170</v>
      </c>
      <c r="M1322" t="s">
        <v>170</v>
      </c>
      <c r="N1322" t="s">
        <v>170</v>
      </c>
      <c r="O1322" s="2">
        <v>988</v>
      </c>
      <c r="P1322" s="27">
        <v>1.4116463682968229E-3</v>
      </c>
      <c r="Q1322" s="14">
        <v>165.45454545454501</v>
      </c>
      <c r="R1322" s="2">
        <v>868</v>
      </c>
      <c r="S1322" s="27">
        <v>1.1714991004560479E-3</v>
      </c>
      <c r="T1322" s="14">
        <v>150.30302399999999</v>
      </c>
      <c r="V1322" t="s">
        <v>170</v>
      </c>
      <c r="W1322" t="s">
        <v>170</v>
      </c>
      <c r="X1322" t="s">
        <v>170</v>
      </c>
      <c r="Y1322" s="2">
        <v>37128</v>
      </c>
      <c r="Z1322" s="27">
        <v>1E-3</v>
      </c>
      <c r="AA1322" s="14">
        <v>852.73</v>
      </c>
      <c r="AB1322" s="2">
        <v>37680</v>
      </c>
      <c r="AC1322" s="27">
        <v>1E-3</v>
      </c>
      <c r="AD1322" s="14">
        <v>1027.8800000000001</v>
      </c>
    </row>
    <row r="1323" spans="1:30" x14ac:dyDescent="0.3">
      <c r="A1323" t="s">
        <v>2023</v>
      </c>
      <c r="B1323" t="s">
        <v>170</v>
      </c>
      <c r="C1323" t="s">
        <v>170</v>
      </c>
      <c r="D1323" t="s">
        <v>170</v>
      </c>
      <c r="E1323" s="2">
        <v>9594</v>
      </c>
      <c r="F1323" s="27">
        <v>0.11280158020975403</v>
      </c>
      <c r="G1323" s="14">
        <v>406.06060606060601</v>
      </c>
      <c r="H1323" s="2">
        <v>10458</v>
      </c>
      <c r="I1323" s="27">
        <v>0.11457682826622843</v>
      </c>
      <c r="J1323" s="14">
        <v>421.21212800000001</v>
      </c>
      <c r="L1323" t="s">
        <v>170</v>
      </c>
      <c r="M1323" t="s">
        <v>170</v>
      </c>
      <c r="N1323" t="s">
        <v>170</v>
      </c>
      <c r="O1323" s="2">
        <v>82535</v>
      </c>
      <c r="P1323" s="27">
        <v>0.11792533705200231</v>
      </c>
      <c r="Q1323" s="14">
        <v>255.15151515151501</v>
      </c>
      <c r="R1323" s="2">
        <v>87672</v>
      </c>
      <c r="S1323" s="27">
        <v>0.11832680775942699</v>
      </c>
      <c r="T1323" s="14">
        <v>260.60604899999998</v>
      </c>
      <c r="V1323" t="s">
        <v>170</v>
      </c>
      <c r="W1323" t="s">
        <v>170</v>
      </c>
      <c r="X1323" t="s">
        <v>170</v>
      </c>
      <c r="Y1323" s="2">
        <v>4704662</v>
      </c>
      <c r="Z1323" s="27">
        <v>0.124</v>
      </c>
      <c r="AA1323" s="14">
        <v>1671.52</v>
      </c>
      <c r="AB1323" s="2">
        <v>4778727</v>
      </c>
      <c r="AC1323" s="27">
        <v>0.123</v>
      </c>
      <c r="AD1323" s="14">
        <v>2067.88</v>
      </c>
    </row>
    <row r="1324" spans="1:30" x14ac:dyDescent="0.3">
      <c r="A1324" t="s">
        <v>2026</v>
      </c>
      <c r="B1324" t="s">
        <v>170</v>
      </c>
      <c r="C1324" t="s">
        <v>170</v>
      </c>
      <c r="D1324" t="s">
        <v>170</v>
      </c>
      <c r="E1324" s="2">
        <v>16860</v>
      </c>
      <c r="F1324" s="27">
        <v>0.19823167003715375</v>
      </c>
      <c r="G1324" s="14">
        <v>329.69696969696901</v>
      </c>
      <c r="H1324" s="2">
        <v>17938</v>
      </c>
      <c r="I1324" s="27">
        <v>0.19652697890988771</v>
      </c>
      <c r="J1324" s="14">
        <v>484.84848</v>
      </c>
      <c r="L1324" t="s">
        <v>170</v>
      </c>
      <c r="M1324" t="s">
        <v>170</v>
      </c>
      <c r="N1324" t="s">
        <v>170</v>
      </c>
      <c r="O1324" s="2">
        <v>126395</v>
      </c>
      <c r="P1324" s="27">
        <v>0.18059214850291189</v>
      </c>
      <c r="Q1324" s="14">
        <v>166.666666666666</v>
      </c>
      <c r="R1324" s="2">
        <v>132577</v>
      </c>
      <c r="S1324" s="27">
        <v>0.17893299106124591</v>
      </c>
      <c r="T1324" s="14">
        <v>276.96969999999999</v>
      </c>
      <c r="V1324" t="s">
        <v>170</v>
      </c>
      <c r="W1324" t="s">
        <v>170</v>
      </c>
      <c r="X1324" t="s">
        <v>170</v>
      </c>
      <c r="Y1324" s="2">
        <v>7195146</v>
      </c>
      <c r="Z1324" s="27">
        <v>0.19</v>
      </c>
      <c r="AA1324" s="14">
        <v>1241.21</v>
      </c>
      <c r="AB1324" s="2">
        <v>7309447</v>
      </c>
      <c r="AC1324" s="27">
        <v>0.188</v>
      </c>
      <c r="AD1324" s="14">
        <v>1505.45</v>
      </c>
    </row>
    <row r="1325" spans="1:30" x14ac:dyDescent="0.3">
      <c r="A1325" t="s">
        <v>2022</v>
      </c>
      <c r="B1325" t="s">
        <v>170</v>
      </c>
      <c r="C1325" t="s">
        <v>170</v>
      </c>
      <c r="D1325" t="s">
        <v>170</v>
      </c>
      <c r="E1325" s="2">
        <v>570</v>
      </c>
      <c r="F1325" s="27">
        <v>6.7017824389785071E-3</v>
      </c>
      <c r="G1325" s="14">
        <v>118.787878787878</v>
      </c>
      <c r="H1325" s="2">
        <v>453</v>
      </c>
      <c r="I1325" s="27">
        <v>4.9630238290879211E-3</v>
      </c>
      <c r="J1325" s="14">
        <v>100</v>
      </c>
      <c r="L1325" t="s">
        <v>170</v>
      </c>
      <c r="M1325" t="s">
        <v>170</v>
      </c>
      <c r="N1325" t="s">
        <v>170</v>
      </c>
      <c r="O1325" s="2">
        <v>4293</v>
      </c>
      <c r="P1325" s="27">
        <v>6.1338035011116003E-3</v>
      </c>
      <c r="Q1325" s="14">
        <v>265.45454545454498</v>
      </c>
      <c r="R1325" s="2">
        <v>4304</v>
      </c>
      <c r="S1325" s="27">
        <v>5.8089079819848271E-3</v>
      </c>
      <c r="T1325" s="14">
        <v>358.78787199999999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2023</v>
      </c>
      <c r="B1326" t="s">
        <v>170</v>
      </c>
      <c r="C1326" t="s">
        <v>170</v>
      </c>
      <c r="D1326" t="s">
        <v>170</v>
      </c>
      <c r="E1326" s="2">
        <v>16290</v>
      </c>
      <c r="F1326" s="27">
        <v>0.19152988759817524</v>
      </c>
      <c r="G1326" s="14">
        <v>329.69696969696901</v>
      </c>
      <c r="H1326" s="2">
        <v>17485</v>
      </c>
      <c r="I1326" s="27">
        <v>0.19156395508079979</v>
      </c>
      <c r="J1326" s="14">
        <v>502.42425500000002</v>
      </c>
      <c r="L1326" t="s">
        <v>170</v>
      </c>
      <c r="M1326" t="s">
        <v>170</v>
      </c>
      <c r="N1326" t="s">
        <v>170</v>
      </c>
      <c r="O1326" s="2">
        <v>122102</v>
      </c>
      <c r="P1326" s="27">
        <v>0.17445834500180027</v>
      </c>
      <c r="Q1326" s="14">
        <v>329.69696969696901</v>
      </c>
      <c r="R1326" s="2">
        <v>128273</v>
      </c>
      <c r="S1326" s="27">
        <v>0.17312408307926108</v>
      </c>
      <c r="T1326" s="14">
        <v>453.93939999999998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2027</v>
      </c>
      <c r="B1327" t="s">
        <v>170</v>
      </c>
      <c r="C1327" t="s">
        <v>170</v>
      </c>
      <c r="D1327" t="s">
        <v>170</v>
      </c>
      <c r="E1327" s="2">
        <v>2070</v>
      </c>
      <c r="F1327" s="27">
        <v>2.4338052015237737E-2</v>
      </c>
      <c r="G1327" s="14">
        <v>154.54545454545399</v>
      </c>
      <c r="H1327" s="2">
        <v>2219</v>
      </c>
      <c r="I1327" s="27">
        <v>2.4311147630786085E-2</v>
      </c>
      <c r="J1327" s="14">
        <v>170.909088</v>
      </c>
      <c r="L1327" t="s">
        <v>170</v>
      </c>
      <c r="M1327" t="s">
        <v>170</v>
      </c>
      <c r="N1327" t="s">
        <v>170</v>
      </c>
      <c r="O1327" s="2">
        <v>21100</v>
      </c>
      <c r="P1327" s="27">
        <v>3.0147508472735795E-2</v>
      </c>
      <c r="Q1327" s="14">
        <v>87.878787878787904</v>
      </c>
      <c r="R1327" s="2">
        <v>25135</v>
      </c>
      <c r="S1327" s="27">
        <v>3.3923536739588436E-2</v>
      </c>
      <c r="T1327" s="14">
        <v>129.090912</v>
      </c>
      <c r="V1327" t="s">
        <v>170</v>
      </c>
      <c r="W1327" t="s">
        <v>170</v>
      </c>
      <c r="X1327" t="s">
        <v>170</v>
      </c>
      <c r="Y1327" s="2">
        <v>1235980</v>
      </c>
      <c r="Z1327" s="27">
        <v>3.3000000000000002E-2</v>
      </c>
      <c r="AA1327" s="14">
        <v>441.21</v>
      </c>
      <c r="AB1327" s="2">
        <v>1503403</v>
      </c>
      <c r="AC1327" s="27">
        <v>3.9E-2</v>
      </c>
      <c r="AD1327" s="14">
        <v>581.21</v>
      </c>
    </row>
    <row r="1328" spans="1:30" x14ac:dyDescent="0.3">
      <c r="A1328" t="s">
        <v>2022</v>
      </c>
      <c r="B1328" t="s">
        <v>170</v>
      </c>
      <c r="C1328" t="s">
        <v>170</v>
      </c>
      <c r="D1328" t="s">
        <v>170</v>
      </c>
      <c r="E1328" s="2">
        <v>257</v>
      </c>
      <c r="F1328" s="27">
        <v>3.0216808540657479E-3</v>
      </c>
      <c r="G1328" s="14">
        <v>61.212121212121197</v>
      </c>
      <c r="H1328" s="2">
        <v>323</v>
      </c>
      <c r="I1328" s="27">
        <v>3.538756505067105E-3</v>
      </c>
      <c r="J1328" s="14">
        <v>70.303030000000007</v>
      </c>
      <c r="L1328" t="s">
        <v>170</v>
      </c>
      <c r="M1328" t="s">
        <v>170</v>
      </c>
      <c r="N1328" t="s">
        <v>170</v>
      </c>
      <c r="O1328" s="2">
        <v>2914</v>
      </c>
      <c r="P1328" s="27">
        <v>4.1634995113531805E-3</v>
      </c>
      <c r="Q1328" s="14">
        <v>186.666666666666</v>
      </c>
      <c r="R1328" s="2">
        <v>2839</v>
      </c>
      <c r="S1328" s="27">
        <v>3.8316658366298615E-3</v>
      </c>
      <c r="T1328" s="14">
        <v>202.42424</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2023</v>
      </c>
      <c r="B1329" t="s">
        <v>170</v>
      </c>
      <c r="C1329" t="s">
        <v>170</v>
      </c>
      <c r="D1329" t="s">
        <v>170</v>
      </c>
      <c r="E1329" s="2">
        <v>1813</v>
      </c>
      <c r="F1329" s="27">
        <v>2.131637116117199E-2</v>
      </c>
      <c r="G1329" s="14">
        <v>138.18181818181799</v>
      </c>
      <c r="H1329" s="2">
        <v>1896</v>
      </c>
      <c r="I1329" s="27">
        <v>2.0772391125718982E-2</v>
      </c>
      <c r="J1329" s="14">
        <v>160.606064</v>
      </c>
      <c r="L1329" t="s">
        <v>170</v>
      </c>
      <c r="M1329" t="s">
        <v>170</v>
      </c>
      <c r="N1329" t="s">
        <v>170</v>
      </c>
      <c r="O1329" s="2">
        <v>18186</v>
      </c>
      <c r="P1329" s="27">
        <v>2.5984008961382612E-2</v>
      </c>
      <c r="Q1329" s="14">
        <v>197.575757575757</v>
      </c>
      <c r="R1329" s="2">
        <v>22296</v>
      </c>
      <c r="S1329" s="27">
        <v>3.0091870902958576E-2</v>
      </c>
      <c r="T1329" s="14">
        <v>243.03030000000001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2028</v>
      </c>
      <c r="B1330" t="s">
        <v>170</v>
      </c>
      <c r="C1330" t="s">
        <v>170</v>
      </c>
      <c r="D1330" t="s">
        <v>170</v>
      </c>
      <c r="E1330" s="2">
        <v>872</v>
      </c>
      <c r="F1330" s="27">
        <v>1.0252551380332032E-2</v>
      </c>
      <c r="G1330" s="14">
        <v>117.575757575757</v>
      </c>
      <c r="H1330" s="2">
        <v>1553</v>
      </c>
      <c r="I1330" s="27">
        <v>1.701451657080252E-2</v>
      </c>
      <c r="J1330" s="14">
        <v>236.363632</v>
      </c>
      <c r="L1330" t="s">
        <v>170</v>
      </c>
      <c r="M1330" t="s">
        <v>170</v>
      </c>
      <c r="N1330" t="s">
        <v>170</v>
      </c>
      <c r="O1330" s="2">
        <v>13350</v>
      </c>
      <c r="P1330" s="27">
        <v>1.9074371474456057E-2</v>
      </c>
      <c r="Q1330" s="14">
        <v>90.909090909090907</v>
      </c>
      <c r="R1330" s="2">
        <v>15393</v>
      </c>
      <c r="S1330" s="27">
        <v>2.0775213886313301E-2</v>
      </c>
      <c r="T1330" s="14">
        <v>117.57576</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2022</v>
      </c>
      <c r="B1331" t="s">
        <v>170</v>
      </c>
      <c r="C1331" t="s">
        <v>170</v>
      </c>
      <c r="D1331" t="s">
        <v>170</v>
      </c>
      <c r="E1331" s="2">
        <v>235</v>
      </c>
      <c r="F1331" s="27">
        <v>2.7630155669472792E-3</v>
      </c>
      <c r="G1331" s="14">
        <v>58.787878787878803</v>
      </c>
      <c r="H1331" s="2">
        <v>618</v>
      </c>
      <c r="I1331" s="27">
        <v>6.7707477403451113E-3</v>
      </c>
      <c r="J1331" s="14">
        <v>186.060608</v>
      </c>
      <c r="L1331" t="s">
        <v>170</v>
      </c>
      <c r="M1331" t="s">
        <v>170</v>
      </c>
      <c r="N1331" t="s">
        <v>170</v>
      </c>
      <c r="O1331" s="2">
        <v>4041</v>
      </c>
      <c r="P1331" s="27">
        <v>5.7737479496836651E-3</v>
      </c>
      <c r="Q1331" s="14">
        <v>198.18181818181799</v>
      </c>
      <c r="R1331" s="2">
        <v>5128</v>
      </c>
      <c r="S1331" s="27">
        <v>6.9210223354131493E-3</v>
      </c>
      <c r="T1331" s="14">
        <v>306.06060000000002</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2023</v>
      </c>
      <c r="B1332" t="s">
        <v>170</v>
      </c>
      <c r="C1332" t="s">
        <v>170</v>
      </c>
      <c r="D1332" t="s">
        <v>170</v>
      </c>
      <c r="E1332" s="2">
        <v>637</v>
      </c>
      <c r="F1332" s="27">
        <v>7.4895358133847531E-3</v>
      </c>
      <c r="G1332" s="14">
        <v>103.030303030303</v>
      </c>
      <c r="H1332" s="2">
        <v>935</v>
      </c>
      <c r="I1332" s="27">
        <v>1.024376883045741E-2</v>
      </c>
      <c r="J1332" s="14">
        <v>155.75756799999999</v>
      </c>
      <c r="L1332" t="s">
        <v>170</v>
      </c>
      <c r="M1332" t="s">
        <v>170</v>
      </c>
      <c r="N1332" t="s">
        <v>170</v>
      </c>
      <c r="O1332" s="2">
        <v>9309</v>
      </c>
      <c r="P1332" s="27">
        <v>1.3300623524772393E-2</v>
      </c>
      <c r="Q1332" s="14">
        <v>212.12121212121201</v>
      </c>
      <c r="R1332" s="2">
        <v>10265</v>
      </c>
      <c r="S1332" s="27">
        <v>1.3854191550900152E-2</v>
      </c>
      <c r="T1332" s="14">
        <v>316.96969999999999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2029</v>
      </c>
      <c r="B1333" t="s">
        <v>170</v>
      </c>
      <c r="C1333" t="s">
        <v>170</v>
      </c>
      <c r="D1333" t="s">
        <v>170</v>
      </c>
      <c r="E1333" s="2">
        <v>41736</v>
      </c>
      <c r="F1333" s="27">
        <v>0.49071156468983679</v>
      </c>
      <c r="G1333" s="14">
        <v>481.81818181818102</v>
      </c>
      <c r="H1333" s="2">
        <v>45281</v>
      </c>
      <c r="I1333" s="27">
        <v>0.49609422076143522</v>
      </c>
      <c r="J1333" s="14">
        <v>600.60609999999997</v>
      </c>
      <c r="L1333" t="s">
        <v>170</v>
      </c>
      <c r="M1333" t="s">
        <v>170</v>
      </c>
      <c r="N1333" t="s">
        <v>170</v>
      </c>
      <c r="O1333" s="2">
        <v>354117</v>
      </c>
      <c r="P1333" s="27">
        <v>0.50595949089288061</v>
      </c>
      <c r="Q1333" s="14">
        <v>180.60606060606</v>
      </c>
      <c r="R1333" s="2">
        <v>375092</v>
      </c>
      <c r="S1333" s="27">
        <v>0.50624417118463128</v>
      </c>
      <c r="T1333" s="14">
        <v>183.636368</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2753</v>
      </c>
      <c r="F1334" s="27">
        <v>3.2368433428961105E-2</v>
      </c>
      <c r="G1334" s="14">
        <v>271.51515151515099</v>
      </c>
      <c r="H1334" s="2">
        <v>2859</v>
      </c>
      <c r="I1334" s="27">
        <v>3.1322925225965491E-2</v>
      </c>
      <c r="J1334" s="14">
        <v>323.03030000000001</v>
      </c>
      <c r="L1334" t="s">
        <v>170</v>
      </c>
      <c r="M1334" t="s">
        <v>170</v>
      </c>
      <c r="N1334" t="s">
        <v>170</v>
      </c>
      <c r="O1334" s="2">
        <v>25698</v>
      </c>
      <c r="P1334" s="27">
        <v>3.6717093494424854E-2</v>
      </c>
      <c r="Q1334" s="14">
        <v>61.212121212121197</v>
      </c>
      <c r="R1334" s="2">
        <v>25629</v>
      </c>
      <c r="S1334" s="27">
        <v>3.4590265490308816E-2</v>
      </c>
      <c r="T1334" s="14">
        <v>43.030304000000001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2022</v>
      </c>
      <c r="B1335" t="s">
        <v>170</v>
      </c>
      <c r="C1335" t="s">
        <v>170</v>
      </c>
      <c r="D1335" t="s">
        <v>170</v>
      </c>
      <c r="E1335" s="2">
        <v>0</v>
      </c>
      <c r="F1335" s="27">
        <v>0</v>
      </c>
      <c r="G1335" s="14">
        <v>16.969696969696901</v>
      </c>
      <c r="H1335" s="2">
        <v>7</v>
      </c>
      <c r="I1335" s="27">
        <v>7.6691317447274713E-5</v>
      </c>
      <c r="J1335" s="14">
        <v>7.2727274900000003</v>
      </c>
      <c r="L1335" t="s">
        <v>170</v>
      </c>
      <c r="M1335" t="s">
        <v>170</v>
      </c>
      <c r="N1335" t="s">
        <v>170</v>
      </c>
      <c r="O1335" s="2">
        <v>50</v>
      </c>
      <c r="P1335" s="27">
        <v>7.1439593537288605E-5</v>
      </c>
      <c r="Q1335" s="14">
        <v>30.303030303030301</v>
      </c>
      <c r="R1335" s="2">
        <v>79</v>
      </c>
      <c r="S1335" s="27">
        <v>1.0662261398159882E-4</v>
      </c>
      <c r="T1335" s="14">
        <v>40</v>
      </c>
      <c r="V1335" t="s">
        <v>170</v>
      </c>
      <c r="W1335" t="s">
        <v>170</v>
      </c>
      <c r="X1335" t="s">
        <v>170</v>
      </c>
      <c r="Y1335" s="2">
        <v>5529</v>
      </c>
      <c r="Z1335" s="27">
        <v>0</v>
      </c>
      <c r="AA1335" s="14">
        <v>371.52</v>
      </c>
      <c r="AB1335" s="2">
        <v>5026</v>
      </c>
      <c r="AC1335" s="27">
        <v>0</v>
      </c>
      <c r="AD1335" s="14">
        <v>361.82</v>
      </c>
    </row>
    <row r="1336" spans="1:30" x14ac:dyDescent="0.3">
      <c r="A1336" t="s">
        <v>2023</v>
      </c>
      <c r="B1336" t="s">
        <v>170</v>
      </c>
      <c r="C1336" t="s">
        <v>170</v>
      </c>
      <c r="D1336" t="s">
        <v>170</v>
      </c>
      <c r="E1336" s="2">
        <v>2753</v>
      </c>
      <c r="F1336" s="27">
        <v>3.2368433428961105E-2</v>
      </c>
      <c r="G1336" s="14">
        <v>271.51515151515099</v>
      </c>
      <c r="H1336" s="2">
        <v>2852</v>
      </c>
      <c r="I1336" s="27">
        <v>3.1246233908518214E-2</v>
      </c>
      <c r="J1336" s="14">
        <v>323.63635299999999</v>
      </c>
      <c r="L1336" t="s">
        <v>170</v>
      </c>
      <c r="M1336" t="s">
        <v>170</v>
      </c>
      <c r="N1336" t="s">
        <v>170</v>
      </c>
      <c r="O1336" s="2">
        <v>25648</v>
      </c>
      <c r="P1336" s="27">
        <v>3.6645653900887566E-2</v>
      </c>
      <c r="Q1336" s="14">
        <v>70.303030303030297</v>
      </c>
      <c r="R1336" s="2">
        <v>25550</v>
      </c>
      <c r="S1336" s="27">
        <v>3.4483642876327214E-2</v>
      </c>
      <c r="T1336" s="14">
        <v>61.818179999999998</v>
      </c>
      <c r="V1336" t="s">
        <v>170</v>
      </c>
      <c r="W1336" t="s">
        <v>170</v>
      </c>
      <c r="X1336" t="s">
        <v>170</v>
      </c>
      <c r="Y1336" s="2">
        <v>1222430</v>
      </c>
      <c r="Z1336" s="27">
        <v>3.2000000000000001E-2</v>
      </c>
      <c r="AA1336" s="14">
        <v>444.24</v>
      </c>
      <c r="AB1336" s="2">
        <v>1170907</v>
      </c>
      <c r="AC1336" s="27">
        <v>0.03</v>
      </c>
      <c r="AD1336" s="14">
        <v>651.52</v>
      </c>
    </row>
    <row r="1337" spans="1:30" x14ac:dyDescent="0.3">
      <c r="A1337" t="s">
        <v>2024</v>
      </c>
      <c r="B1337" t="s">
        <v>170</v>
      </c>
      <c r="C1337" t="s">
        <v>170</v>
      </c>
      <c r="D1337" t="s">
        <v>170</v>
      </c>
      <c r="E1337" s="2">
        <v>9060</v>
      </c>
      <c r="F1337" s="27">
        <v>0.10652306824060574</v>
      </c>
      <c r="G1337" s="14">
        <v>370.90909090909003</v>
      </c>
      <c r="H1337" s="2">
        <v>8903</v>
      </c>
      <c r="I1337" s="27">
        <v>9.7540399890440971E-2</v>
      </c>
      <c r="J1337" s="14">
        <v>354.54544099999998</v>
      </c>
      <c r="L1337" t="s">
        <v>170</v>
      </c>
      <c r="M1337" t="s">
        <v>170</v>
      </c>
      <c r="N1337" t="s">
        <v>170</v>
      </c>
      <c r="O1337" s="2">
        <v>71573</v>
      </c>
      <c r="P1337" s="27">
        <v>0.10226292056488716</v>
      </c>
      <c r="Q1337" s="14">
        <v>40.606060606060602</v>
      </c>
      <c r="R1337" s="2">
        <v>73488</v>
      </c>
      <c r="S1337" s="27">
        <v>9.9183324763034611E-2</v>
      </c>
      <c r="T1337" s="14">
        <v>39.393940000000001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2022</v>
      </c>
      <c r="B1338" t="s">
        <v>170</v>
      </c>
      <c r="C1338" t="s">
        <v>170</v>
      </c>
      <c r="D1338" t="s">
        <v>170</v>
      </c>
      <c r="E1338" s="2">
        <v>29</v>
      </c>
      <c r="F1338" s="27">
        <v>3.409678784743451E-4</v>
      </c>
      <c r="G1338" s="14">
        <v>21.2121212121212</v>
      </c>
      <c r="H1338" s="2">
        <v>0</v>
      </c>
      <c r="I1338" s="27">
        <v>0</v>
      </c>
      <c r="J1338" s="14">
        <v>18.787877999999999</v>
      </c>
      <c r="L1338" t="s">
        <v>170</v>
      </c>
      <c r="M1338" t="s">
        <v>170</v>
      </c>
      <c r="N1338" t="s">
        <v>170</v>
      </c>
      <c r="O1338" s="2">
        <v>254</v>
      </c>
      <c r="P1338" s="27">
        <v>3.6291313516942613E-4</v>
      </c>
      <c r="Q1338" s="14">
        <v>65.454545454545396</v>
      </c>
      <c r="R1338" s="2">
        <v>271</v>
      </c>
      <c r="S1338" s="27">
        <v>3.6575605555713014E-4</v>
      </c>
      <c r="T1338" s="14">
        <v>66.666664100000006</v>
      </c>
      <c r="V1338" t="s">
        <v>170</v>
      </c>
      <c r="W1338" t="s">
        <v>170</v>
      </c>
      <c r="X1338" t="s">
        <v>170</v>
      </c>
      <c r="Y1338" s="2">
        <v>15458</v>
      </c>
      <c r="Z1338" s="27">
        <v>0</v>
      </c>
      <c r="AA1338" s="14">
        <v>547.88</v>
      </c>
      <c r="AB1338" s="2">
        <v>15257</v>
      </c>
      <c r="AC1338" s="27">
        <v>0</v>
      </c>
      <c r="AD1338" s="14">
        <v>582.41999999999996</v>
      </c>
    </row>
    <row r="1339" spans="1:30" x14ac:dyDescent="0.3">
      <c r="A1339" t="s">
        <v>2023</v>
      </c>
      <c r="B1339" t="s">
        <v>170</v>
      </c>
      <c r="C1339" t="s">
        <v>170</v>
      </c>
      <c r="D1339" t="s">
        <v>170</v>
      </c>
      <c r="E1339" s="2">
        <v>9031</v>
      </c>
      <c r="F1339" s="27">
        <v>0.1061821003621314</v>
      </c>
      <c r="G1339" s="14">
        <v>370.30303030303003</v>
      </c>
      <c r="H1339" s="2">
        <v>8903</v>
      </c>
      <c r="I1339" s="27">
        <v>9.7540399890440971E-2</v>
      </c>
      <c r="J1339" s="14">
        <v>354.54544099999998</v>
      </c>
      <c r="L1339" t="s">
        <v>170</v>
      </c>
      <c r="M1339" t="s">
        <v>170</v>
      </c>
      <c r="N1339" t="s">
        <v>170</v>
      </c>
      <c r="O1339" s="2">
        <v>71319</v>
      </c>
      <c r="P1339" s="27">
        <v>0.10190000742971773</v>
      </c>
      <c r="Q1339" s="14">
        <v>75.757575757575694</v>
      </c>
      <c r="R1339" s="2">
        <v>73217</v>
      </c>
      <c r="S1339" s="27">
        <v>9.8817568707477488E-2</v>
      </c>
      <c r="T1339" s="14">
        <v>77.575760000000002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2025</v>
      </c>
      <c r="B1340" t="s">
        <v>170</v>
      </c>
      <c r="C1340" t="s">
        <v>170</v>
      </c>
      <c r="D1340" t="s">
        <v>170</v>
      </c>
      <c r="E1340" s="2">
        <v>8997</v>
      </c>
      <c r="F1340" s="27">
        <v>0.10578234491840285</v>
      </c>
      <c r="G1340" s="14">
        <v>383.030303030303</v>
      </c>
      <c r="H1340" s="2">
        <v>10767</v>
      </c>
      <c r="I1340" s="27">
        <v>0.11796220213640099</v>
      </c>
      <c r="J1340" s="14">
        <v>466.66665599999999</v>
      </c>
      <c r="L1340" t="s">
        <v>170</v>
      </c>
      <c r="M1340" t="s">
        <v>170</v>
      </c>
      <c r="N1340" t="s">
        <v>170</v>
      </c>
      <c r="O1340" s="2">
        <v>82190</v>
      </c>
      <c r="P1340" s="27">
        <v>0.11743240385659502</v>
      </c>
      <c r="Q1340" s="14">
        <v>38.181818181818102</v>
      </c>
      <c r="R1340" s="2">
        <v>86253</v>
      </c>
      <c r="S1340" s="27">
        <v>0.11641164966778283</v>
      </c>
      <c r="T1340" s="14">
        <v>55.151516000000001</v>
      </c>
      <c r="V1340" t="s">
        <v>170</v>
      </c>
      <c r="W1340" t="s">
        <v>170</v>
      </c>
      <c r="X1340" t="s">
        <v>170</v>
      </c>
      <c r="Y1340" s="2">
        <v>4637444</v>
      </c>
      <c r="Z1340" s="27">
        <v>0.122</v>
      </c>
      <c r="AA1340" s="14">
        <v>757.58</v>
      </c>
      <c r="AB1340" s="2">
        <v>4690779</v>
      </c>
      <c r="AC1340" s="27">
        <v>0.121</v>
      </c>
      <c r="AD1340" s="14">
        <v>973.33</v>
      </c>
    </row>
    <row r="1341" spans="1:30" x14ac:dyDescent="0.3">
      <c r="A1341" t="s">
        <v>2022</v>
      </c>
      <c r="B1341" t="s">
        <v>170</v>
      </c>
      <c r="C1341" t="s">
        <v>170</v>
      </c>
      <c r="D1341" t="s">
        <v>170</v>
      </c>
      <c r="E1341" s="2">
        <v>90</v>
      </c>
      <c r="F1341" s="27">
        <v>1.0581761745755537E-3</v>
      </c>
      <c r="G1341" s="14">
        <v>42.424242424242401</v>
      </c>
      <c r="H1341" s="2">
        <v>0</v>
      </c>
      <c r="I1341" s="27">
        <v>0</v>
      </c>
      <c r="J1341" s="14">
        <v>18.787877999999999</v>
      </c>
      <c r="L1341" t="s">
        <v>170</v>
      </c>
      <c r="M1341" t="s">
        <v>170</v>
      </c>
      <c r="N1341" t="s">
        <v>170</v>
      </c>
      <c r="O1341" s="2">
        <v>685</v>
      </c>
      <c r="P1341" s="27">
        <v>9.7872243146085404E-4</v>
      </c>
      <c r="Q1341" s="14">
        <v>119.39393939393899</v>
      </c>
      <c r="R1341" s="2">
        <v>426</v>
      </c>
      <c r="S1341" s="27">
        <v>5.7495232349571014E-4</v>
      </c>
      <c r="T1341" s="14">
        <v>113.939392</v>
      </c>
      <c r="V1341" t="s">
        <v>170</v>
      </c>
      <c r="W1341" t="s">
        <v>170</v>
      </c>
      <c r="X1341" t="s">
        <v>170</v>
      </c>
      <c r="Y1341" s="2">
        <v>26628</v>
      </c>
      <c r="Z1341" s="27">
        <v>1E-3</v>
      </c>
      <c r="AA1341" s="14">
        <v>758.79</v>
      </c>
      <c r="AB1341" s="2">
        <v>27980</v>
      </c>
      <c r="AC1341" s="27">
        <v>1E-3</v>
      </c>
      <c r="AD1341" s="14">
        <v>860.61</v>
      </c>
    </row>
    <row r="1342" spans="1:30" x14ac:dyDescent="0.3">
      <c r="A1342" t="s">
        <v>2023</v>
      </c>
      <c r="B1342" t="s">
        <v>170</v>
      </c>
      <c r="C1342" t="s">
        <v>170</v>
      </c>
      <c r="D1342" t="s">
        <v>170</v>
      </c>
      <c r="E1342" s="2">
        <v>8907</v>
      </c>
      <c r="F1342" s="27">
        <v>0.10472416874382731</v>
      </c>
      <c r="G1342" s="14">
        <v>376.969696969697</v>
      </c>
      <c r="H1342" s="2">
        <v>10767</v>
      </c>
      <c r="I1342" s="27">
        <v>0.11796220213640099</v>
      </c>
      <c r="J1342" s="14">
        <v>466.66665599999999</v>
      </c>
      <c r="L1342" t="s">
        <v>170</v>
      </c>
      <c r="M1342" t="s">
        <v>170</v>
      </c>
      <c r="N1342" t="s">
        <v>170</v>
      </c>
      <c r="O1342" s="2">
        <v>81505</v>
      </c>
      <c r="P1342" s="27">
        <v>0.11645368142513417</v>
      </c>
      <c r="Q1342" s="14">
        <v>122.424242424242</v>
      </c>
      <c r="R1342" s="2">
        <v>85827</v>
      </c>
      <c r="S1342" s="27">
        <v>0.11583669734428712</v>
      </c>
      <c r="T1342" s="14">
        <v>110.909088</v>
      </c>
      <c r="V1342" t="s">
        <v>170</v>
      </c>
      <c r="W1342" t="s">
        <v>170</v>
      </c>
      <c r="X1342" t="s">
        <v>170</v>
      </c>
      <c r="Y1342" s="2">
        <v>4610816</v>
      </c>
      <c r="Z1342" s="27">
        <v>0.122</v>
      </c>
      <c r="AA1342" s="14">
        <v>1058.79</v>
      </c>
      <c r="AB1342" s="2">
        <v>4662799</v>
      </c>
      <c r="AC1342" s="27">
        <v>0.12</v>
      </c>
      <c r="AD1342" s="14">
        <v>1215.1500000000001</v>
      </c>
    </row>
    <row r="1343" spans="1:30" x14ac:dyDescent="0.3">
      <c r="A1343" t="s">
        <v>2026</v>
      </c>
      <c r="B1343" t="s">
        <v>170</v>
      </c>
      <c r="C1343" t="s">
        <v>170</v>
      </c>
      <c r="D1343" t="s">
        <v>170</v>
      </c>
      <c r="E1343" s="2">
        <v>17262</v>
      </c>
      <c r="F1343" s="27">
        <v>0.20295819028359122</v>
      </c>
      <c r="G1343" s="14">
        <v>343.636363636363</v>
      </c>
      <c r="H1343" s="2">
        <v>18239</v>
      </c>
      <c r="I1343" s="27">
        <v>0.19982470556012052</v>
      </c>
      <c r="J1343" s="14">
        <v>375.15152</v>
      </c>
      <c r="L1343" t="s">
        <v>170</v>
      </c>
      <c r="M1343" t="s">
        <v>170</v>
      </c>
      <c r="N1343" t="s">
        <v>170</v>
      </c>
      <c r="O1343" s="2">
        <v>130860</v>
      </c>
      <c r="P1343" s="27">
        <v>0.18697170420579176</v>
      </c>
      <c r="Q1343" s="14">
        <v>55.151515151515099</v>
      </c>
      <c r="R1343" s="2">
        <v>137411</v>
      </c>
      <c r="S1343" s="27">
        <v>0.18545721531424653</v>
      </c>
      <c r="T1343" s="14">
        <v>87.878784199999998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2022</v>
      </c>
      <c r="B1344" t="s">
        <v>170</v>
      </c>
      <c r="C1344" t="s">
        <v>170</v>
      </c>
      <c r="D1344" t="s">
        <v>170</v>
      </c>
      <c r="E1344" s="2">
        <v>164</v>
      </c>
      <c r="F1344" s="27">
        <v>1.9282321403376757E-3</v>
      </c>
      <c r="G1344" s="14">
        <v>39.393939393939398</v>
      </c>
      <c r="H1344" s="2">
        <v>160</v>
      </c>
      <c r="I1344" s="27">
        <v>1.7529443987948506E-3</v>
      </c>
      <c r="J1344" s="14">
        <v>49.696968099999999</v>
      </c>
      <c r="L1344" t="s">
        <v>170</v>
      </c>
      <c r="M1344" t="s">
        <v>170</v>
      </c>
      <c r="N1344" t="s">
        <v>170</v>
      </c>
      <c r="O1344" s="2">
        <v>2381</v>
      </c>
      <c r="P1344" s="27">
        <v>3.4019534442456837E-3</v>
      </c>
      <c r="Q1344" s="14">
        <v>194.54545454545399</v>
      </c>
      <c r="R1344" s="2">
        <v>2753</v>
      </c>
      <c r="S1344" s="27">
        <v>3.7155956492574884E-3</v>
      </c>
      <c r="T1344" s="14">
        <v>224.84848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2023</v>
      </c>
      <c r="B1345" t="s">
        <v>170</v>
      </c>
      <c r="C1345" t="s">
        <v>170</v>
      </c>
      <c r="D1345" t="s">
        <v>170</v>
      </c>
      <c r="E1345" s="2">
        <v>17098</v>
      </c>
      <c r="F1345" s="27">
        <v>0.20102995814325353</v>
      </c>
      <c r="G1345" s="14">
        <v>344.24242424242402</v>
      </c>
      <c r="H1345" s="2">
        <v>18079</v>
      </c>
      <c r="I1345" s="27">
        <v>0.19807176116132566</v>
      </c>
      <c r="J1345" s="14">
        <v>377.57574499999998</v>
      </c>
      <c r="L1345" t="s">
        <v>170</v>
      </c>
      <c r="M1345" t="s">
        <v>170</v>
      </c>
      <c r="N1345" t="s">
        <v>170</v>
      </c>
      <c r="O1345" s="2">
        <v>128479</v>
      </c>
      <c r="P1345" s="27">
        <v>0.18356975076154608</v>
      </c>
      <c r="Q1345" s="14">
        <v>205.45454545454501</v>
      </c>
      <c r="R1345" s="2">
        <v>134658</v>
      </c>
      <c r="S1345" s="27">
        <v>0.18174161966498906</v>
      </c>
      <c r="T1345" s="14">
        <v>230.30302399999999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2027</v>
      </c>
      <c r="B1346" t="s">
        <v>170</v>
      </c>
      <c r="C1346" t="s">
        <v>170</v>
      </c>
      <c r="D1346" t="s">
        <v>170</v>
      </c>
      <c r="E1346" s="2">
        <v>2295</v>
      </c>
      <c r="F1346" s="27">
        <v>2.6983492451676621E-2</v>
      </c>
      <c r="G1346" s="14">
        <v>169.69696969696901</v>
      </c>
      <c r="H1346" s="2">
        <v>2743</v>
      </c>
      <c r="I1346" s="27">
        <v>3.0052040536839221E-2</v>
      </c>
      <c r="J1346" s="14">
        <v>240.606064</v>
      </c>
      <c r="L1346" t="s">
        <v>170</v>
      </c>
      <c r="M1346" t="s">
        <v>170</v>
      </c>
      <c r="N1346" t="s">
        <v>170</v>
      </c>
      <c r="O1346" s="2">
        <v>24403</v>
      </c>
      <c r="P1346" s="27">
        <v>3.4866808021809081E-2</v>
      </c>
      <c r="Q1346" s="14">
        <v>55.757575757575701</v>
      </c>
      <c r="R1346" s="2">
        <v>30184</v>
      </c>
      <c r="S1346" s="27">
        <v>4.0737936461019988E-2</v>
      </c>
      <c r="T1346" s="14">
        <v>63.030304000000001</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2022</v>
      </c>
      <c r="B1347" t="s">
        <v>170</v>
      </c>
      <c r="C1347" t="s">
        <v>170</v>
      </c>
      <c r="D1347" t="s">
        <v>170</v>
      </c>
      <c r="E1347" s="2">
        <v>42</v>
      </c>
      <c r="F1347" s="27">
        <v>4.9381554813525842E-4</v>
      </c>
      <c r="G1347" s="14">
        <v>20.606060606060598</v>
      </c>
      <c r="H1347" s="2">
        <v>198</v>
      </c>
      <c r="I1347" s="27">
        <v>2.1692686935086279E-3</v>
      </c>
      <c r="J1347" s="14">
        <v>73.939390000000003</v>
      </c>
      <c r="L1347" t="s">
        <v>170</v>
      </c>
      <c r="M1347" t="s">
        <v>170</v>
      </c>
      <c r="N1347" t="s">
        <v>170</v>
      </c>
      <c r="O1347" s="2">
        <v>1596</v>
      </c>
      <c r="P1347" s="27">
        <v>2.2803518257102522E-3</v>
      </c>
      <c r="Q1347" s="14">
        <v>205.45454545454501</v>
      </c>
      <c r="R1347" s="2">
        <v>1818</v>
      </c>
      <c r="S1347" s="27">
        <v>2.4536697749183121E-3</v>
      </c>
      <c r="T1347" s="14">
        <v>162.42424</v>
      </c>
      <c r="V1347" t="s">
        <v>170</v>
      </c>
      <c r="W1347" t="s">
        <v>170</v>
      </c>
      <c r="X1347" t="s">
        <v>170</v>
      </c>
      <c r="Y1347" s="2">
        <v>77473</v>
      </c>
      <c r="Z1347" s="27">
        <v>2E-3</v>
      </c>
      <c r="AA1347" s="14">
        <v>1173.33</v>
      </c>
      <c r="AB1347" s="2">
        <v>86113</v>
      </c>
      <c r="AC1347" s="27">
        <v>2E-3</v>
      </c>
      <c r="AD1347" s="14">
        <v>1306.06</v>
      </c>
    </row>
    <row r="1348" spans="1:31" x14ac:dyDescent="0.3">
      <c r="A1348" t="s">
        <v>2023</v>
      </c>
      <c r="B1348" t="s">
        <v>170</v>
      </c>
      <c r="C1348" t="s">
        <v>170</v>
      </c>
      <c r="D1348" t="s">
        <v>170</v>
      </c>
      <c r="E1348" s="2">
        <v>2253</v>
      </c>
      <c r="F1348" s="27">
        <v>2.6489676903541363E-2</v>
      </c>
      <c r="G1348" s="14">
        <v>167.87878787878699</v>
      </c>
      <c r="H1348" s="2">
        <v>2545</v>
      </c>
      <c r="I1348" s="27">
        <v>2.7882771843330593E-2</v>
      </c>
      <c r="J1348" s="14">
        <v>238.18182400000001</v>
      </c>
      <c r="L1348" t="s">
        <v>170</v>
      </c>
      <c r="M1348" t="s">
        <v>170</v>
      </c>
      <c r="N1348" t="s">
        <v>170</v>
      </c>
      <c r="O1348" s="2">
        <v>22807</v>
      </c>
      <c r="P1348" s="27">
        <v>3.2586456196098824E-2</v>
      </c>
      <c r="Q1348" s="14">
        <v>221.81818181818099</v>
      </c>
      <c r="R1348" s="2">
        <v>28366</v>
      </c>
      <c r="S1348" s="27">
        <v>3.8284266686101673E-2</v>
      </c>
      <c r="T1348" s="14">
        <v>169.090912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2028</v>
      </c>
      <c r="B1349" t="s">
        <v>170</v>
      </c>
      <c r="C1349" t="s">
        <v>170</v>
      </c>
      <c r="D1349" t="s">
        <v>170</v>
      </c>
      <c r="E1349" s="2">
        <v>1369</v>
      </c>
      <c r="F1349" s="27">
        <v>1.6096035366599256E-2</v>
      </c>
      <c r="G1349" s="14">
        <v>155.75757575757501</v>
      </c>
      <c r="H1349" s="2">
        <v>1770</v>
      </c>
      <c r="I1349" s="27">
        <v>1.9391947411668036E-2</v>
      </c>
      <c r="J1349" s="14">
        <v>173.33332799999999</v>
      </c>
      <c r="L1349" t="s">
        <v>170</v>
      </c>
      <c r="M1349" t="s">
        <v>170</v>
      </c>
      <c r="N1349" t="s">
        <v>170</v>
      </c>
      <c r="O1349" s="2">
        <v>19393</v>
      </c>
      <c r="P1349" s="27">
        <v>2.7708560749372762E-2</v>
      </c>
      <c r="Q1349" s="14">
        <v>139.39393939393901</v>
      </c>
      <c r="R1349" s="2">
        <v>22127</v>
      </c>
      <c r="S1349" s="27">
        <v>2.9863779488238446E-2</v>
      </c>
      <c r="T1349" s="14">
        <v>118.181816</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2022</v>
      </c>
      <c r="B1350" t="s">
        <v>170</v>
      </c>
      <c r="C1350" t="s">
        <v>170</v>
      </c>
      <c r="D1350" t="s">
        <v>170</v>
      </c>
      <c r="E1350" s="2">
        <v>255</v>
      </c>
      <c r="F1350" s="27">
        <v>2.998165827964069E-3</v>
      </c>
      <c r="G1350" s="14">
        <v>60</v>
      </c>
      <c r="H1350" s="2">
        <v>200</v>
      </c>
      <c r="I1350" s="27">
        <v>2.1911804984935633E-3</v>
      </c>
      <c r="J1350" s="14">
        <v>58.787880000000001</v>
      </c>
      <c r="L1350" t="s">
        <v>170</v>
      </c>
      <c r="M1350" t="s">
        <v>170</v>
      </c>
      <c r="N1350" t="s">
        <v>170</v>
      </c>
      <c r="O1350" s="2">
        <v>4387</v>
      </c>
      <c r="P1350" s="27">
        <v>6.2681099369617027E-3</v>
      </c>
      <c r="Q1350" s="14">
        <v>198.78787878787799</v>
      </c>
      <c r="R1350" s="2">
        <v>4606</v>
      </c>
      <c r="S1350" s="27">
        <v>6.2165032911296733E-3</v>
      </c>
      <c r="T1350" s="14">
        <v>335.15152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2023</v>
      </c>
      <c r="B1351" t="s">
        <v>170</v>
      </c>
      <c r="C1351" t="s">
        <v>170</v>
      </c>
      <c r="D1351" t="s">
        <v>170</v>
      </c>
      <c r="E1351" s="2">
        <v>1114</v>
      </c>
      <c r="F1351" s="27">
        <v>1.3097869538635188E-2</v>
      </c>
      <c r="G1351" s="14">
        <v>149.69696969696901</v>
      </c>
      <c r="H1351" s="2">
        <v>1570</v>
      </c>
      <c r="I1351" s="27">
        <v>1.7200766913174473E-2</v>
      </c>
      <c r="J1351" s="14">
        <v>172.72728000000001</v>
      </c>
      <c r="L1351" t="s">
        <v>170</v>
      </c>
      <c r="M1351" t="s">
        <v>170</v>
      </c>
      <c r="N1351" t="s">
        <v>170</v>
      </c>
      <c r="O1351" s="2">
        <v>15006</v>
      </c>
      <c r="P1351" s="27">
        <v>2.1440450812411058E-2</v>
      </c>
      <c r="Q1351" s="14">
        <v>232.72727272727201</v>
      </c>
      <c r="R1351" s="2">
        <v>17521</v>
      </c>
      <c r="S1351" s="27">
        <v>2.3647276197108772E-2</v>
      </c>
      <c r="T1351" s="14">
        <v>325.45455900000002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2030</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211" t="s">
        <v>1699</v>
      </c>
      <c r="F1354" s="211"/>
      <c r="G1354" s="211" t="s">
        <v>1700</v>
      </c>
      <c r="H1354" s="211" t="s">
        <v>1699</v>
      </c>
      <c r="I1354" s="211"/>
      <c r="J1354" s="211" t="s">
        <v>1700</v>
      </c>
      <c r="K1354" t="s">
        <v>170</v>
      </c>
      <c r="L1354" t="s">
        <v>170</v>
      </c>
      <c r="M1354" t="s">
        <v>170</v>
      </c>
      <c r="N1354" t="s">
        <v>170</v>
      </c>
      <c r="O1354" s="211" t="s">
        <v>1699</v>
      </c>
      <c r="P1354" s="211"/>
      <c r="Q1354" s="211" t="s">
        <v>1700</v>
      </c>
      <c r="R1354" s="211" t="s">
        <v>1699</v>
      </c>
      <c r="S1354" s="211"/>
      <c r="T1354" s="211" t="s">
        <v>1700</v>
      </c>
      <c r="U1354" t="s">
        <v>170</v>
      </c>
      <c r="V1354" t="s">
        <v>170</v>
      </c>
      <c r="W1354" t="s">
        <v>170</v>
      </c>
      <c r="X1354" t="s">
        <v>170</v>
      </c>
      <c r="Y1354" s="211" t="s">
        <v>1699</v>
      </c>
      <c r="Z1354" s="211"/>
      <c r="AA1354" s="211" t="s">
        <v>1700</v>
      </c>
      <c r="AB1354" s="211" t="s">
        <v>1699</v>
      </c>
      <c r="AC1354" s="211"/>
      <c r="AD1354" s="211" t="s">
        <v>1700</v>
      </c>
      <c r="AE1354" t="s">
        <v>170</v>
      </c>
    </row>
    <row r="1355" spans="1:31" x14ac:dyDescent="0.3">
      <c r="A1355" t="s">
        <v>172</v>
      </c>
      <c r="B1355" t="s">
        <v>170</v>
      </c>
      <c r="C1355" t="s">
        <v>170</v>
      </c>
      <c r="D1355" t="s">
        <v>170</v>
      </c>
      <c r="E1355" s="2">
        <v>85052</v>
      </c>
      <c r="F1355" s="27" t="s">
        <v>170</v>
      </c>
      <c r="G1355" s="14">
        <v>102.424242424242</v>
      </c>
      <c r="H1355" s="2">
        <v>91275</v>
      </c>
      <c r="I1355" s="27" t="s">
        <v>170</v>
      </c>
      <c r="J1355" s="14">
        <v>52.727271999999999</v>
      </c>
      <c r="L1355" t="s">
        <v>170</v>
      </c>
      <c r="M1355" t="s">
        <v>170</v>
      </c>
      <c r="N1355" t="s">
        <v>170</v>
      </c>
      <c r="O1355" s="2">
        <v>699892</v>
      </c>
      <c r="P1355" s="27" t="s">
        <v>170</v>
      </c>
      <c r="Q1355" s="14">
        <v>454.54545454545399</v>
      </c>
      <c r="R1355" s="2">
        <v>740931</v>
      </c>
      <c r="S1355" s="27" t="s">
        <v>170</v>
      </c>
      <c r="T1355" s="14">
        <v>382.42425500000002</v>
      </c>
      <c r="V1355" t="s">
        <v>170</v>
      </c>
      <c r="W1355" t="s">
        <v>170</v>
      </c>
      <c r="X1355" t="s">
        <v>170</v>
      </c>
      <c r="Y1355" s="2">
        <v>37912312</v>
      </c>
      <c r="Z1355" s="27" t="s">
        <v>170</v>
      </c>
      <c r="AA1355" s="14">
        <v>1469.09</v>
      </c>
      <c r="AB1355" s="2">
        <v>38838726</v>
      </c>
      <c r="AC1355" s="27" t="s">
        <v>170</v>
      </c>
      <c r="AD1355" s="14">
        <v>1783.64</v>
      </c>
    </row>
    <row r="1356" spans="1:31" x14ac:dyDescent="0.3">
      <c r="A1356" t="s">
        <v>2021</v>
      </c>
      <c r="B1356" t="s">
        <v>170</v>
      </c>
      <c r="C1356" t="s">
        <v>170</v>
      </c>
      <c r="D1356" t="s">
        <v>170</v>
      </c>
      <c r="E1356" s="2">
        <v>43316</v>
      </c>
      <c r="F1356" s="27">
        <v>0.50928843531016321</v>
      </c>
      <c r="G1356" s="14">
        <v>488.48484848484799</v>
      </c>
      <c r="H1356" s="2">
        <v>45994</v>
      </c>
      <c r="I1356" s="27">
        <v>0.50390577923856472</v>
      </c>
      <c r="J1356" s="14">
        <v>595.75756799999999</v>
      </c>
      <c r="L1356" t="s">
        <v>170</v>
      </c>
      <c r="M1356" t="s">
        <v>170</v>
      </c>
      <c r="N1356" t="s">
        <v>170</v>
      </c>
      <c r="O1356" s="2">
        <v>345775</v>
      </c>
      <c r="P1356" s="27">
        <v>0.49404050910711939</v>
      </c>
      <c r="Q1356" s="14">
        <v>393.33333333333297</v>
      </c>
      <c r="R1356" s="2">
        <v>365839</v>
      </c>
      <c r="S1356" s="27">
        <v>0.49375582881536878</v>
      </c>
      <c r="T1356" s="14">
        <v>387.878784</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3322</v>
      </c>
      <c r="F1357" s="27">
        <v>3.9058458354888775E-2</v>
      </c>
      <c r="G1357" s="14">
        <v>310.30303030303003</v>
      </c>
      <c r="H1357" s="2">
        <v>2957</v>
      </c>
      <c r="I1357" s="27">
        <v>3.2396603670227335E-2</v>
      </c>
      <c r="J1357" s="14">
        <v>336.36364700000001</v>
      </c>
      <c r="L1357" t="s">
        <v>170</v>
      </c>
      <c r="M1357" t="s">
        <v>170</v>
      </c>
      <c r="N1357" t="s">
        <v>170</v>
      </c>
      <c r="O1357" s="2">
        <v>26922</v>
      </c>
      <c r="P1357" s="27">
        <v>3.8465934744217681E-2</v>
      </c>
      <c r="Q1357" s="14">
        <v>61.818181818181799</v>
      </c>
      <c r="R1357" s="2">
        <v>26735</v>
      </c>
      <c r="S1357" s="27">
        <v>3.60829820860512E-2</v>
      </c>
      <c r="T1357" s="14">
        <v>48.484848</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2031</v>
      </c>
      <c r="B1358" t="s">
        <v>170</v>
      </c>
      <c r="C1358" t="s">
        <v>170</v>
      </c>
      <c r="D1358" t="s">
        <v>170</v>
      </c>
      <c r="E1358" s="2">
        <v>72</v>
      </c>
      <c r="F1358" s="27">
        <v>8.46540939660443E-4</v>
      </c>
      <c r="G1358" s="14">
        <v>49.090909090909101</v>
      </c>
      <c r="H1358" s="2">
        <v>0</v>
      </c>
      <c r="I1358" s="27">
        <v>0</v>
      </c>
      <c r="J1358" s="14">
        <v>18.787877999999999</v>
      </c>
      <c r="L1358" t="s">
        <v>170</v>
      </c>
      <c r="M1358" t="s">
        <v>170</v>
      </c>
      <c r="N1358" t="s">
        <v>170</v>
      </c>
      <c r="O1358" s="2">
        <v>104</v>
      </c>
      <c r="P1358" s="27">
        <v>1.4859435455756031E-4</v>
      </c>
      <c r="Q1358" s="14">
        <v>53.3333333333333</v>
      </c>
      <c r="R1358" s="2">
        <v>34</v>
      </c>
      <c r="S1358" s="27">
        <v>4.5888213612333671E-5</v>
      </c>
      <c r="T1358" s="14">
        <v>27.272728000000001</v>
      </c>
      <c r="V1358" t="s">
        <v>170</v>
      </c>
      <c r="W1358" t="s">
        <v>170</v>
      </c>
      <c r="X1358" t="s">
        <v>170</v>
      </c>
      <c r="Y1358" s="2">
        <v>5831</v>
      </c>
      <c r="Z1358" s="27">
        <v>0</v>
      </c>
      <c r="AA1358" s="14">
        <v>380</v>
      </c>
      <c r="AB1358" s="2">
        <v>4921</v>
      </c>
      <c r="AC1358" s="27">
        <v>0</v>
      </c>
      <c r="AD1358" s="14">
        <v>456.97</v>
      </c>
    </row>
    <row r="1359" spans="1:31" x14ac:dyDescent="0.3">
      <c r="A1359" t="s">
        <v>2032</v>
      </c>
      <c r="B1359" t="s">
        <v>170</v>
      </c>
      <c r="C1359" t="s">
        <v>170</v>
      </c>
      <c r="D1359" t="s">
        <v>170</v>
      </c>
      <c r="E1359" s="2">
        <v>3250</v>
      </c>
      <c r="F1359" s="27">
        <v>3.8211917415228329E-2</v>
      </c>
      <c r="G1359" s="14">
        <v>307.27272727272702</v>
      </c>
      <c r="H1359" s="2">
        <v>2957</v>
      </c>
      <c r="I1359" s="27">
        <v>3.2396603670227335E-2</v>
      </c>
      <c r="J1359" s="14">
        <v>336.36364700000001</v>
      </c>
      <c r="L1359" t="s">
        <v>170</v>
      </c>
      <c r="M1359" t="s">
        <v>170</v>
      </c>
      <c r="N1359" t="s">
        <v>170</v>
      </c>
      <c r="O1359" s="2">
        <v>26818</v>
      </c>
      <c r="P1359" s="27">
        <v>3.8317340389660122E-2</v>
      </c>
      <c r="Q1359" s="14">
        <v>80.606060606060595</v>
      </c>
      <c r="R1359" s="2">
        <v>26701</v>
      </c>
      <c r="S1359" s="27">
        <v>3.6037093872438863E-2</v>
      </c>
      <c r="T1359" s="14">
        <v>46.060607900000001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2024</v>
      </c>
      <c r="B1360" t="s">
        <v>170</v>
      </c>
      <c r="C1360" t="s">
        <v>170</v>
      </c>
      <c r="D1360" t="s">
        <v>170</v>
      </c>
      <c r="E1360" s="2">
        <v>10498</v>
      </c>
      <c r="F1360" s="27">
        <v>0.12343037200771292</v>
      </c>
      <c r="G1360" s="14">
        <v>423.030303030303</v>
      </c>
      <c r="H1360" s="2">
        <v>10803</v>
      </c>
      <c r="I1360" s="27">
        <v>0.11835661462612983</v>
      </c>
      <c r="J1360" s="14">
        <v>555.75756799999999</v>
      </c>
      <c r="L1360" t="s">
        <v>170</v>
      </c>
      <c r="M1360" t="s">
        <v>170</v>
      </c>
      <c r="N1360" t="s">
        <v>170</v>
      </c>
      <c r="O1360" s="2">
        <v>74485</v>
      </c>
      <c r="P1360" s="27">
        <v>0.10642356249249885</v>
      </c>
      <c r="Q1360" s="14">
        <v>264.84848484848402</v>
      </c>
      <c r="R1360" s="2">
        <v>77459</v>
      </c>
      <c r="S1360" s="27">
        <v>0.10454279818228689</v>
      </c>
      <c r="T1360" s="14">
        <v>96.363640000000004</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2031</v>
      </c>
      <c r="B1361" t="s">
        <v>170</v>
      </c>
      <c r="C1361" t="s">
        <v>170</v>
      </c>
      <c r="D1361" t="s">
        <v>170</v>
      </c>
      <c r="E1361" s="2">
        <v>41</v>
      </c>
      <c r="F1361" s="27">
        <v>4.8205803508441893E-4</v>
      </c>
      <c r="G1361" s="14">
        <v>21.818181818181799</v>
      </c>
      <c r="H1361" s="2">
        <v>176</v>
      </c>
      <c r="I1361" s="27">
        <v>1.9282388386743358E-3</v>
      </c>
      <c r="J1361" s="14">
        <v>75.757576</v>
      </c>
      <c r="L1361" t="s">
        <v>170</v>
      </c>
      <c r="M1361" t="s">
        <v>170</v>
      </c>
      <c r="N1361" t="s">
        <v>170</v>
      </c>
      <c r="O1361" s="2">
        <v>387</v>
      </c>
      <c r="P1361" s="27">
        <v>5.5294245397861388E-4</v>
      </c>
      <c r="Q1361" s="14">
        <v>94.545454545454504</v>
      </c>
      <c r="R1361" s="2">
        <v>562</v>
      </c>
      <c r="S1361" s="27">
        <v>7.585051779450448E-4</v>
      </c>
      <c r="T1361" s="14">
        <v>147.27271999999999</v>
      </c>
      <c r="V1361" t="s">
        <v>170</v>
      </c>
      <c r="W1361" t="s">
        <v>170</v>
      </c>
      <c r="X1361" t="s">
        <v>170</v>
      </c>
      <c r="Y1361" s="2">
        <v>26272</v>
      </c>
      <c r="Z1361" s="27">
        <v>1E-3</v>
      </c>
      <c r="AA1361" s="14">
        <v>687.27</v>
      </c>
      <c r="AB1361" s="2">
        <v>26568</v>
      </c>
      <c r="AC1361" s="27">
        <v>1E-3</v>
      </c>
      <c r="AD1361" s="14">
        <v>805.45</v>
      </c>
    </row>
    <row r="1362" spans="1:30" x14ac:dyDescent="0.3">
      <c r="A1362" t="s">
        <v>2032</v>
      </c>
      <c r="B1362" t="s">
        <v>170</v>
      </c>
      <c r="C1362" t="s">
        <v>170</v>
      </c>
      <c r="D1362" t="s">
        <v>170</v>
      </c>
      <c r="E1362" s="2">
        <v>10457</v>
      </c>
      <c r="F1362" s="27">
        <v>0.12294831397262851</v>
      </c>
      <c r="G1362" s="14">
        <v>422.42424242424198</v>
      </c>
      <c r="H1362" s="2">
        <v>10627</v>
      </c>
      <c r="I1362" s="27">
        <v>0.11642837578745549</v>
      </c>
      <c r="J1362" s="14">
        <v>546.06060000000002</v>
      </c>
      <c r="L1362" t="s">
        <v>170</v>
      </c>
      <c r="M1362" t="s">
        <v>170</v>
      </c>
      <c r="N1362" t="s">
        <v>170</v>
      </c>
      <c r="O1362" s="2">
        <v>74098</v>
      </c>
      <c r="P1362" s="27">
        <v>0.10587062003852023</v>
      </c>
      <c r="Q1362" s="14">
        <v>281.81818181818102</v>
      </c>
      <c r="R1362" s="2">
        <v>76897</v>
      </c>
      <c r="S1362" s="27">
        <v>0.10378429300434183</v>
      </c>
      <c r="T1362" s="14">
        <v>178.18182400000001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2025</v>
      </c>
      <c r="B1363" t="s">
        <v>170</v>
      </c>
      <c r="C1363" t="s">
        <v>170</v>
      </c>
      <c r="D1363" t="s">
        <v>170</v>
      </c>
      <c r="E1363" s="2">
        <v>9694</v>
      </c>
      <c r="F1363" s="27">
        <v>0.11397733151483798</v>
      </c>
      <c r="G1363" s="14">
        <v>410.90909090909099</v>
      </c>
      <c r="H1363" s="2">
        <v>10524</v>
      </c>
      <c r="I1363" s="27">
        <v>0.1152999178307313</v>
      </c>
      <c r="J1363" s="14">
        <v>422.42425500000002</v>
      </c>
      <c r="L1363" t="s">
        <v>170</v>
      </c>
      <c r="M1363" t="s">
        <v>170</v>
      </c>
      <c r="N1363" t="s">
        <v>170</v>
      </c>
      <c r="O1363" s="2">
        <v>83523</v>
      </c>
      <c r="P1363" s="27">
        <v>0.11933698342029914</v>
      </c>
      <c r="Q1363" s="14">
        <v>193.939393939393</v>
      </c>
      <c r="R1363" s="2">
        <v>88540</v>
      </c>
      <c r="S1363" s="27">
        <v>0.11949830685988304</v>
      </c>
      <c r="T1363" s="14">
        <v>215.15152</v>
      </c>
      <c r="V1363" t="s">
        <v>170</v>
      </c>
      <c r="W1363" t="s">
        <v>170</v>
      </c>
      <c r="X1363" t="s">
        <v>170</v>
      </c>
      <c r="Y1363" s="2">
        <v>4741790</v>
      </c>
      <c r="Z1363" s="27">
        <v>0.125</v>
      </c>
      <c r="AA1363" s="14">
        <v>1612.12</v>
      </c>
      <c r="AB1363" s="2">
        <v>4816407</v>
      </c>
      <c r="AC1363" s="27">
        <v>0.124</v>
      </c>
      <c r="AD1363" s="14">
        <v>1673.33</v>
      </c>
    </row>
    <row r="1364" spans="1:30" x14ac:dyDescent="0.3">
      <c r="A1364" t="s">
        <v>2031</v>
      </c>
      <c r="B1364" t="s">
        <v>170</v>
      </c>
      <c r="C1364" t="s">
        <v>170</v>
      </c>
      <c r="D1364" t="s">
        <v>170</v>
      </c>
      <c r="E1364" s="2">
        <v>5</v>
      </c>
      <c r="F1364" s="27">
        <v>5.878756525419743E-5</v>
      </c>
      <c r="G1364" s="14">
        <v>4.8484848484848397</v>
      </c>
      <c r="H1364" s="2">
        <v>101</v>
      </c>
      <c r="I1364" s="27">
        <v>1.1065461517392496E-3</v>
      </c>
      <c r="J1364" s="14">
        <v>38.181820000000002</v>
      </c>
      <c r="L1364" t="s">
        <v>170</v>
      </c>
      <c r="M1364" t="s">
        <v>170</v>
      </c>
      <c r="N1364" t="s">
        <v>170</v>
      </c>
      <c r="O1364" s="2">
        <v>890</v>
      </c>
      <c r="P1364" s="27">
        <v>1.2716247649637372E-3</v>
      </c>
      <c r="Q1364" s="14">
        <v>147.87878787878699</v>
      </c>
      <c r="R1364" s="2">
        <v>1096</v>
      </c>
      <c r="S1364" s="27">
        <v>1.4792200623269913E-3</v>
      </c>
      <c r="T1364" s="14">
        <v>134.545456</v>
      </c>
      <c r="V1364" t="s">
        <v>170</v>
      </c>
      <c r="W1364" t="s">
        <v>170</v>
      </c>
      <c r="X1364" t="s">
        <v>170</v>
      </c>
      <c r="Y1364" s="2">
        <v>42446</v>
      </c>
      <c r="Z1364" s="27">
        <v>1E-3</v>
      </c>
      <c r="AA1364" s="14">
        <v>1012.73</v>
      </c>
      <c r="AB1364" s="2">
        <v>47059</v>
      </c>
      <c r="AC1364" s="27">
        <v>1E-3</v>
      </c>
      <c r="AD1364" s="14">
        <v>1178.18</v>
      </c>
    </row>
    <row r="1365" spans="1:30" x14ac:dyDescent="0.3">
      <c r="A1365" t="s">
        <v>2032</v>
      </c>
      <c r="B1365" t="s">
        <v>170</v>
      </c>
      <c r="C1365" t="s">
        <v>170</v>
      </c>
      <c r="D1365" t="s">
        <v>170</v>
      </c>
      <c r="E1365" s="2">
        <v>9689</v>
      </c>
      <c r="F1365" s="27">
        <v>0.11391854394958378</v>
      </c>
      <c r="G1365" s="14">
        <v>410.90909090909099</v>
      </c>
      <c r="H1365" s="2">
        <v>10423</v>
      </c>
      <c r="I1365" s="27">
        <v>0.11419337167899206</v>
      </c>
      <c r="J1365" s="14">
        <v>423.63635299999999</v>
      </c>
      <c r="L1365" t="s">
        <v>170</v>
      </c>
      <c r="M1365" t="s">
        <v>170</v>
      </c>
      <c r="N1365" t="s">
        <v>170</v>
      </c>
      <c r="O1365" s="2">
        <v>82633</v>
      </c>
      <c r="P1365" s="27">
        <v>0.11806535865533539</v>
      </c>
      <c r="Q1365" s="14">
        <v>245.45454545454501</v>
      </c>
      <c r="R1365" s="2">
        <v>87444</v>
      </c>
      <c r="S1365" s="27">
        <v>0.11801908679755604</v>
      </c>
      <c r="T1365" s="14">
        <v>269.09089999999998</v>
      </c>
      <c r="V1365" t="s">
        <v>170</v>
      </c>
      <c r="W1365" t="s">
        <v>170</v>
      </c>
      <c r="X1365" t="s">
        <v>170</v>
      </c>
      <c r="Y1365" s="2">
        <v>4699344</v>
      </c>
      <c r="Z1365" s="27">
        <v>0.124</v>
      </c>
      <c r="AA1365" s="14">
        <v>1900.61</v>
      </c>
      <c r="AB1365" s="2">
        <v>4769348</v>
      </c>
      <c r="AC1365" s="27">
        <v>0.123</v>
      </c>
      <c r="AD1365" s="14">
        <v>2318.79</v>
      </c>
    </row>
    <row r="1366" spans="1:30" x14ac:dyDescent="0.3">
      <c r="A1366" t="s">
        <v>2026</v>
      </c>
      <c r="B1366" t="s">
        <v>170</v>
      </c>
      <c r="C1366" t="s">
        <v>170</v>
      </c>
      <c r="D1366" t="s">
        <v>170</v>
      </c>
      <c r="E1366" s="2">
        <v>16860</v>
      </c>
      <c r="F1366" s="27">
        <v>0.19823167003715375</v>
      </c>
      <c r="G1366" s="14">
        <v>329.69696969696901</v>
      </c>
      <c r="H1366" s="2">
        <v>17938</v>
      </c>
      <c r="I1366" s="27">
        <v>0.19652697890988771</v>
      </c>
      <c r="J1366" s="14">
        <v>484.84848</v>
      </c>
      <c r="L1366" t="s">
        <v>170</v>
      </c>
      <c r="M1366" t="s">
        <v>170</v>
      </c>
      <c r="N1366" t="s">
        <v>170</v>
      </c>
      <c r="O1366" s="2">
        <v>126395</v>
      </c>
      <c r="P1366" s="27">
        <v>0.18059214850291189</v>
      </c>
      <c r="Q1366" s="14">
        <v>166.666666666666</v>
      </c>
      <c r="R1366" s="2">
        <v>132577</v>
      </c>
      <c r="S1366" s="27">
        <v>0.17893299106124591</v>
      </c>
      <c r="T1366" s="14">
        <v>276.96969999999999</v>
      </c>
      <c r="V1366" t="s">
        <v>170</v>
      </c>
      <c r="W1366" t="s">
        <v>170</v>
      </c>
      <c r="X1366" t="s">
        <v>170</v>
      </c>
      <c r="Y1366" s="2">
        <v>7195146</v>
      </c>
      <c r="Z1366" s="27">
        <v>0.19</v>
      </c>
      <c r="AA1366" s="14">
        <v>1241.21</v>
      </c>
      <c r="AB1366" s="2">
        <v>7309447</v>
      </c>
      <c r="AC1366" s="27">
        <v>0.188</v>
      </c>
      <c r="AD1366" s="14">
        <v>1505.45</v>
      </c>
    </row>
    <row r="1367" spans="1:30" x14ac:dyDescent="0.3">
      <c r="A1367" t="s">
        <v>2031</v>
      </c>
      <c r="B1367" t="s">
        <v>170</v>
      </c>
      <c r="C1367" t="s">
        <v>170</v>
      </c>
      <c r="D1367" t="s">
        <v>170</v>
      </c>
      <c r="E1367" s="2">
        <v>131</v>
      </c>
      <c r="F1367" s="27">
        <v>1.5402342096599727E-3</v>
      </c>
      <c r="G1367" s="14">
        <v>50.303030303030297</v>
      </c>
      <c r="H1367" s="2">
        <v>235</v>
      </c>
      <c r="I1367" s="27">
        <v>2.5746370857299369E-3</v>
      </c>
      <c r="J1367" s="14">
        <v>56.363636</v>
      </c>
      <c r="L1367" t="s">
        <v>170</v>
      </c>
      <c r="M1367" t="s">
        <v>170</v>
      </c>
      <c r="N1367" t="s">
        <v>170</v>
      </c>
      <c r="O1367" s="2">
        <v>3283</v>
      </c>
      <c r="P1367" s="27">
        <v>4.6907237116583702E-3</v>
      </c>
      <c r="Q1367" s="14">
        <v>251.51515151515099</v>
      </c>
      <c r="R1367" s="2">
        <v>3401</v>
      </c>
      <c r="S1367" s="27">
        <v>4.590171014574906E-3</v>
      </c>
      <c r="T1367" s="14">
        <v>253.939392</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2032</v>
      </c>
      <c r="B1368" t="s">
        <v>170</v>
      </c>
      <c r="C1368" t="s">
        <v>170</v>
      </c>
      <c r="D1368" t="s">
        <v>170</v>
      </c>
      <c r="E1368" s="2">
        <v>16729</v>
      </c>
      <c r="F1368" s="27">
        <v>0.19669143582749377</v>
      </c>
      <c r="G1368" s="14">
        <v>326.666666666666</v>
      </c>
      <c r="H1368" s="2">
        <v>17703</v>
      </c>
      <c r="I1368" s="27">
        <v>0.19395234182415777</v>
      </c>
      <c r="J1368" s="14">
        <v>489.69695999999999</v>
      </c>
      <c r="L1368" t="s">
        <v>170</v>
      </c>
      <c r="M1368" t="s">
        <v>170</v>
      </c>
      <c r="N1368" t="s">
        <v>170</v>
      </c>
      <c r="O1368" s="2">
        <v>123112</v>
      </c>
      <c r="P1368" s="27">
        <v>0.17590142479125351</v>
      </c>
      <c r="Q1368" s="14">
        <v>316.969696969697</v>
      </c>
      <c r="R1368" s="2">
        <v>129176</v>
      </c>
      <c r="S1368" s="27">
        <v>0.17434282004667101</v>
      </c>
      <c r="T1368" s="14">
        <v>376.36364700000001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2027</v>
      </c>
      <c r="B1369" t="s">
        <v>170</v>
      </c>
      <c r="C1369" t="s">
        <v>170</v>
      </c>
      <c r="D1369" t="s">
        <v>170</v>
      </c>
      <c r="E1369" s="2">
        <v>2070</v>
      </c>
      <c r="F1369" s="27">
        <v>2.4338052015237737E-2</v>
      </c>
      <c r="G1369" s="14">
        <v>154.54545454545399</v>
      </c>
      <c r="H1369" s="2">
        <v>2219</v>
      </c>
      <c r="I1369" s="27">
        <v>2.4311147630786085E-2</v>
      </c>
      <c r="J1369" s="14">
        <v>170.909088</v>
      </c>
      <c r="L1369" t="s">
        <v>170</v>
      </c>
      <c r="M1369" t="s">
        <v>170</v>
      </c>
      <c r="N1369" t="s">
        <v>170</v>
      </c>
      <c r="O1369" s="2">
        <v>21100</v>
      </c>
      <c r="P1369" s="27">
        <v>3.0147508472735795E-2</v>
      </c>
      <c r="Q1369" s="14">
        <v>87.878787878787904</v>
      </c>
      <c r="R1369" s="2">
        <v>25135</v>
      </c>
      <c r="S1369" s="27">
        <v>3.3923536739588436E-2</v>
      </c>
      <c r="T1369" s="14">
        <v>129.090912</v>
      </c>
      <c r="V1369" t="s">
        <v>170</v>
      </c>
      <c r="W1369" t="s">
        <v>170</v>
      </c>
      <c r="X1369" t="s">
        <v>170</v>
      </c>
      <c r="Y1369" s="2">
        <v>1235980</v>
      </c>
      <c r="Z1369" s="27">
        <v>3.3000000000000002E-2</v>
      </c>
      <c r="AA1369" s="14">
        <v>441.21</v>
      </c>
      <c r="AB1369" s="2">
        <v>1503403</v>
      </c>
      <c r="AC1369" s="27">
        <v>3.9E-2</v>
      </c>
      <c r="AD1369" s="14">
        <v>581.21</v>
      </c>
    </row>
    <row r="1370" spans="1:30" x14ac:dyDescent="0.3">
      <c r="A1370" t="s">
        <v>2031</v>
      </c>
      <c r="B1370" t="s">
        <v>170</v>
      </c>
      <c r="C1370" t="s">
        <v>170</v>
      </c>
      <c r="D1370" t="s">
        <v>170</v>
      </c>
      <c r="E1370" s="2">
        <v>70</v>
      </c>
      <c r="F1370" s="27">
        <v>8.2302591355876403E-4</v>
      </c>
      <c r="G1370" s="14">
        <v>33.3333333333333</v>
      </c>
      <c r="H1370" s="2">
        <v>0</v>
      </c>
      <c r="I1370" s="27">
        <v>0</v>
      </c>
      <c r="J1370" s="14">
        <v>18.787877999999999</v>
      </c>
      <c r="L1370" t="s">
        <v>170</v>
      </c>
      <c r="M1370" t="s">
        <v>170</v>
      </c>
      <c r="N1370" t="s">
        <v>170</v>
      </c>
      <c r="O1370" s="2">
        <v>947</v>
      </c>
      <c r="P1370" s="27">
        <v>1.3530659015962463E-3</v>
      </c>
      <c r="Q1370" s="14">
        <v>120.60606060606</v>
      </c>
      <c r="R1370" s="2">
        <v>857</v>
      </c>
      <c r="S1370" s="27">
        <v>1.1566529136991164E-3</v>
      </c>
      <c r="T1370" s="14">
        <v>98.787880000000001</v>
      </c>
      <c r="V1370" t="s">
        <v>170</v>
      </c>
      <c r="W1370" t="s">
        <v>170</v>
      </c>
      <c r="X1370" t="s">
        <v>170</v>
      </c>
      <c r="Y1370" s="2">
        <v>48856</v>
      </c>
      <c r="Z1370" s="27">
        <v>1E-3</v>
      </c>
      <c r="AA1370" s="14">
        <v>913.33</v>
      </c>
      <c r="AB1370" s="2">
        <v>59799</v>
      </c>
      <c r="AC1370" s="27">
        <v>2E-3</v>
      </c>
      <c r="AD1370" s="14">
        <v>1095.76</v>
      </c>
    </row>
    <row r="1371" spans="1:30" x14ac:dyDescent="0.3">
      <c r="A1371" t="s">
        <v>2032</v>
      </c>
      <c r="B1371" t="s">
        <v>170</v>
      </c>
      <c r="C1371" t="s">
        <v>170</v>
      </c>
      <c r="D1371" t="s">
        <v>170</v>
      </c>
      <c r="E1371" s="2">
        <v>2000</v>
      </c>
      <c r="F1371" s="27">
        <v>2.3515026101678972E-2</v>
      </c>
      <c r="G1371" s="14">
        <v>156.969696969696</v>
      </c>
      <c r="H1371" s="2">
        <v>2219</v>
      </c>
      <c r="I1371" s="27">
        <v>2.4311147630786085E-2</v>
      </c>
      <c r="J1371" s="14">
        <v>170.909088</v>
      </c>
      <c r="L1371" t="s">
        <v>170</v>
      </c>
      <c r="M1371" t="s">
        <v>170</v>
      </c>
      <c r="N1371" t="s">
        <v>170</v>
      </c>
      <c r="O1371" s="2">
        <v>20153</v>
      </c>
      <c r="P1371" s="27">
        <v>2.8794442571139549E-2</v>
      </c>
      <c r="Q1371" s="14">
        <v>141.21212121212099</v>
      </c>
      <c r="R1371" s="2">
        <v>24278</v>
      </c>
      <c r="S1371" s="27">
        <v>3.2766883825889319E-2</v>
      </c>
      <c r="T1371" s="14">
        <v>160.606064</v>
      </c>
      <c r="V1371" t="s">
        <v>170</v>
      </c>
      <c r="W1371" t="s">
        <v>170</v>
      </c>
      <c r="X1371" t="s">
        <v>170</v>
      </c>
      <c r="Y1371" s="2">
        <v>1187124</v>
      </c>
      <c r="Z1371" s="27">
        <v>3.1E-2</v>
      </c>
      <c r="AA1371" s="14">
        <v>1056.97</v>
      </c>
      <c r="AB1371" s="2">
        <v>1443604</v>
      </c>
      <c r="AC1371" s="27">
        <v>3.6999999999999998E-2</v>
      </c>
      <c r="AD1371" s="14">
        <v>1324.24</v>
      </c>
    </row>
    <row r="1372" spans="1:30" x14ac:dyDescent="0.3">
      <c r="A1372" t="s">
        <v>2028</v>
      </c>
      <c r="B1372" t="s">
        <v>170</v>
      </c>
      <c r="C1372" t="s">
        <v>170</v>
      </c>
      <c r="D1372" t="s">
        <v>170</v>
      </c>
      <c r="E1372" s="2">
        <v>872</v>
      </c>
      <c r="F1372" s="27">
        <v>1.0252551380332032E-2</v>
      </c>
      <c r="G1372" s="14">
        <v>117.575757575757</v>
      </c>
      <c r="H1372" s="2">
        <v>1553</v>
      </c>
      <c r="I1372" s="27">
        <v>1.701451657080252E-2</v>
      </c>
      <c r="J1372" s="14">
        <v>236.363632</v>
      </c>
      <c r="L1372" t="s">
        <v>170</v>
      </c>
      <c r="M1372" t="s">
        <v>170</v>
      </c>
      <c r="N1372" t="s">
        <v>170</v>
      </c>
      <c r="O1372" s="2">
        <v>13350</v>
      </c>
      <c r="P1372" s="27">
        <v>1.9074371474456057E-2</v>
      </c>
      <c r="Q1372" s="14">
        <v>90.909090909090907</v>
      </c>
      <c r="R1372" s="2">
        <v>15393</v>
      </c>
      <c r="S1372" s="27">
        <v>2.0775213886313301E-2</v>
      </c>
      <c r="T1372" s="14">
        <v>117.57576</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2031</v>
      </c>
      <c r="B1373" t="s">
        <v>170</v>
      </c>
      <c r="C1373" t="s">
        <v>170</v>
      </c>
      <c r="D1373" t="s">
        <v>170</v>
      </c>
      <c r="E1373" s="2">
        <v>40</v>
      </c>
      <c r="F1373" s="27">
        <v>4.7030052203357944E-4</v>
      </c>
      <c r="G1373" s="14">
        <v>21.818181818181799</v>
      </c>
      <c r="H1373" s="2">
        <v>164</v>
      </c>
      <c r="I1373" s="27">
        <v>1.796768008764722E-3</v>
      </c>
      <c r="J1373" s="14">
        <v>65.454544100000007</v>
      </c>
      <c r="L1373" t="s">
        <v>170</v>
      </c>
      <c r="M1373" t="s">
        <v>170</v>
      </c>
      <c r="N1373" t="s">
        <v>170</v>
      </c>
      <c r="O1373" s="2">
        <v>1496</v>
      </c>
      <c r="P1373" s="27">
        <v>2.1374726386356752E-3</v>
      </c>
      <c r="Q1373" s="14">
        <v>121.818181818181</v>
      </c>
      <c r="R1373" s="2">
        <v>1864</v>
      </c>
      <c r="S1373" s="27">
        <v>2.5157538286291166E-3</v>
      </c>
      <c r="T1373" s="14">
        <v>187.878784</v>
      </c>
      <c r="V1373" t="s">
        <v>170</v>
      </c>
      <c r="W1373" t="s">
        <v>170</v>
      </c>
      <c r="X1373" t="s">
        <v>170</v>
      </c>
      <c r="Y1373" s="2">
        <v>77212</v>
      </c>
      <c r="Z1373" s="27">
        <v>2E-3</v>
      </c>
      <c r="AA1373" s="14">
        <v>1093.94</v>
      </c>
      <c r="AB1373" s="2">
        <v>81660</v>
      </c>
      <c r="AC1373" s="27">
        <v>2E-3</v>
      </c>
      <c r="AD1373" s="14">
        <v>1179.3900000000001</v>
      </c>
    </row>
    <row r="1374" spans="1:30" x14ac:dyDescent="0.3">
      <c r="A1374" t="s">
        <v>2032</v>
      </c>
      <c r="B1374" t="s">
        <v>170</v>
      </c>
      <c r="C1374" t="s">
        <v>170</v>
      </c>
      <c r="D1374" t="s">
        <v>170</v>
      </c>
      <c r="E1374" s="2">
        <v>832</v>
      </c>
      <c r="F1374" s="27">
        <v>9.7822508582984524E-3</v>
      </c>
      <c r="G1374" s="14">
        <v>118.181818181818</v>
      </c>
      <c r="H1374" s="2">
        <v>1389</v>
      </c>
      <c r="I1374" s="27">
        <v>1.5217748562037798E-2</v>
      </c>
      <c r="J1374" s="14">
        <v>229.090912</v>
      </c>
      <c r="L1374" t="s">
        <v>170</v>
      </c>
      <c r="M1374" t="s">
        <v>170</v>
      </c>
      <c r="N1374" t="s">
        <v>170</v>
      </c>
      <c r="O1374" s="2">
        <v>11854</v>
      </c>
      <c r="P1374" s="27">
        <v>1.6936898835820384E-2</v>
      </c>
      <c r="Q1374" s="14">
        <v>151.51515151515099</v>
      </c>
      <c r="R1374" s="2">
        <v>13529</v>
      </c>
      <c r="S1374" s="27">
        <v>1.8259460057684185E-2</v>
      </c>
      <c r="T1374" s="14">
        <v>209.090912</v>
      </c>
      <c r="V1374" t="s">
        <v>170</v>
      </c>
      <c r="W1374" t="s">
        <v>170</v>
      </c>
      <c r="X1374" t="s">
        <v>170</v>
      </c>
      <c r="Y1374" s="2">
        <v>763220</v>
      </c>
      <c r="Z1374" s="27">
        <v>0.02</v>
      </c>
      <c r="AA1374" s="14">
        <v>1213.94</v>
      </c>
      <c r="AB1374" s="2">
        <v>886418</v>
      </c>
      <c r="AC1374" s="27">
        <v>2.3E-2</v>
      </c>
      <c r="AD1374" s="14">
        <v>1312.73</v>
      </c>
    </row>
    <row r="1375" spans="1:30" x14ac:dyDescent="0.3">
      <c r="A1375" t="s">
        <v>2029</v>
      </c>
      <c r="B1375" t="s">
        <v>170</v>
      </c>
      <c r="C1375" t="s">
        <v>170</v>
      </c>
      <c r="D1375" t="s">
        <v>170</v>
      </c>
      <c r="E1375" s="2">
        <v>41736</v>
      </c>
      <c r="F1375" s="27">
        <v>0.49071156468983679</v>
      </c>
      <c r="G1375" s="14">
        <v>481.81818181818102</v>
      </c>
      <c r="H1375" s="2">
        <v>45281</v>
      </c>
      <c r="I1375" s="27">
        <v>0.49609422076143522</v>
      </c>
      <c r="J1375" s="14">
        <v>600.60609999999997</v>
      </c>
      <c r="L1375" t="s">
        <v>170</v>
      </c>
      <c r="M1375" t="s">
        <v>170</v>
      </c>
      <c r="N1375" t="s">
        <v>170</v>
      </c>
      <c r="O1375" s="2">
        <v>354117</v>
      </c>
      <c r="P1375" s="27">
        <v>0.50595949089288061</v>
      </c>
      <c r="Q1375" s="14">
        <v>180.60606060606</v>
      </c>
      <c r="R1375" s="2">
        <v>375092</v>
      </c>
      <c r="S1375" s="27">
        <v>0.50624417118463128</v>
      </c>
      <c r="T1375" s="14">
        <v>183.636368</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2753</v>
      </c>
      <c r="F1376" s="27">
        <v>3.2368433428961105E-2</v>
      </c>
      <c r="G1376" s="14">
        <v>271.51515151515099</v>
      </c>
      <c r="H1376" s="2">
        <v>2859</v>
      </c>
      <c r="I1376" s="27">
        <v>3.1322925225965491E-2</v>
      </c>
      <c r="J1376" s="14">
        <v>323.03030000000001</v>
      </c>
      <c r="L1376" t="s">
        <v>170</v>
      </c>
      <c r="M1376" t="s">
        <v>170</v>
      </c>
      <c r="N1376" t="s">
        <v>170</v>
      </c>
      <c r="O1376" s="2">
        <v>25698</v>
      </c>
      <c r="P1376" s="27">
        <v>3.6717093494424854E-2</v>
      </c>
      <c r="Q1376" s="14">
        <v>61.212121212121197</v>
      </c>
      <c r="R1376" s="2">
        <v>25629</v>
      </c>
      <c r="S1376" s="27">
        <v>3.4590265490308816E-2</v>
      </c>
      <c r="T1376" s="14">
        <v>43.030304000000001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2031</v>
      </c>
      <c r="B1377" t="s">
        <v>170</v>
      </c>
      <c r="C1377" t="s">
        <v>170</v>
      </c>
      <c r="D1377" t="s">
        <v>170</v>
      </c>
      <c r="E1377" s="2">
        <v>25</v>
      </c>
      <c r="F1377" s="27">
        <v>2.9393782627098715E-4</v>
      </c>
      <c r="G1377" s="14">
        <v>23.636363636363601</v>
      </c>
      <c r="H1377" s="2">
        <v>0</v>
      </c>
      <c r="I1377" s="27">
        <v>0</v>
      </c>
      <c r="J1377" s="14">
        <v>18.787877999999999</v>
      </c>
      <c r="L1377" t="s">
        <v>170</v>
      </c>
      <c r="M1377" t="s">
        <v>170</v>
      </c>
      <c r="N1377" t="s">
        <v>170</v>
      </c>
      <c r="O1377" s="2">
        <v>131</v>
      </c>
      <c r="P1377" s="27">
        <v>1.8717173506769617E-4</v>
      </c>
      <c r="Q1377" s="14">
        <v>49.090909090909101</v>
      </c>
      <c r="R1377" s="2">
        <v>71</v>
      </c>
      <c r="S1377" s="27">
        <v>9.5825387249285019E-5</v>
      </c>
      <c r="T1377" s="14">
        <v>46.6666679</v>
      </c>
      <c r="V1377" t="s">
        <v>170</v>
      </c>
      <c r="W1377" t="s">
        <v>170</v>
      </c>
      <c r="X1377" t="s">
        <v>170</v>
      </c>
      <c r="Y1377" s="2">
        <v>4646</v>
      </c>
      <c r="Z1377" s="27">
        <v>0</v>
      </c>
      <c r="AA1377" s="14">
        <v>343.64</v>
      </c>
      <c r="AB1377" s="2">
        <v>4564</v>
      </c>
      <c r="AC1377" s="27">
        <v>0</v>
      </c>
      <c r="AD1377" s="14">
        <v>341.82</v>
      </c>
    </row>
    <row r="1378" spans="1:30" x14ac:dyDescent="0.3">
      <c r="A1378" t="s">
        <v>2032</v>
      </c>
      <c r="B1378" t="s">
        <v>170</v>
      </c>
      <c r="C1378" t="s">
        <v>170</v>
      </c>
      <c r="D1378" t="s">
        <v>170</v>
      </c>
      <c r="E1378" s="2">
        <v>2728</v>
      </c>
      <c r="F1378" s="27">
        <v>3.2074495602690122E-2</v>
      </c>
      <c r="G1378" s="14">
        <v>266.666666666666</v>
      </c>
      <c r="H1378" s="2">
        <v>2859</v>
      </c>
      <c r="I1378" s="27">
        <v>3.1322925225965491E-2</v>
      </c>
      <c r="J1378" s="14">
        <v>323.03030000000001</v>
      </c>
      <c r="L1378" t="s">
        <v>170</v>
      </c>
      <c r="M1378" t="s">
        <v>170</v>
      </c>
      <c r="N1378" t="s">
        <v>170</v>
      </c>
      <c r="O1378" s="2">
        <v>25567</v>
      </c>
      <c r="P1378" s="27">
        <v>3.652992175935716E-2</v>
      </c>
      <c r="Q1378" s="14">
        <v>80</v>
      </c>
      <c r="R1378" s="2">
        <v>25558</v>
      </c>
      <c r="S1378" s="27">
        <v>3.4494440103059527E-2</v>
      </c>
      <c r="T1378" s="14">
        <v>67.878784199999998</v>
      </c>
      <c r="V1378" t="s">
        <v>170</v>
      </c>
      <c r="W1378" t="s">
        <v>170</v>
      </c>
      <c r="X1378" t="s">
        <v>170</v>
      </c>
      <c r="Y1378" s="2">
        <v>1223313</v>
      </c>
      <c r="Z1378" s="27">
        <v>3.2000000000000001E-2</v>
      </c>
      <c r="AA1378" s="14">
        <v>433.33</v>
      </c>
      <c r="AB1378" s="2">
        <v>1171369</v>
      </c>
      <c r="AC1378" s="27">
        <v>0.03</v>
      </c>
      <c r="AD1378" s="14">
        <v>599.39</v>
      </c>
    </row>
    <row r="1379" spans="1:30" x14ac:dyDescent="0.3">
      <c r="A1379" t="s">
        <v>2024</v>
      </c>
      <c r="B1379" t="s">
        <v>170</v>
      </c>
      <c r="C1379" t="s">
        <v>170</v>
      </c>
      <c r="D1379" t="s">
        <v>170</v>
      </c>
      <c r="E1379" s="2">
        <v>9060</v>
      </c>
      <c r="F1379" s="27">
        <v>0.10652306824060574</v>
      </c>
      <c r="G1379" s="14">
        <v>370.90909090909003</v>
      </c>
      <c r="H1379" s="2">
        <v>8903</v>
      </c>
      <c r="I1379" s="27">
        <v>9.7540399890440971E-2</v>
      </c>
      <c r="J1379" s="14">
        <v>354.54544099999998</v>
      </c>
      <c r="L1379" t="s">
        <v>170</v>
      </c>
      <c r="M1379" t="s">
        <v>170</v>
      </c>
      <c r="N1379" t="s">
        <v>170</v>
      </c>
      <c r="O1379" s="2">
        <v>71573</v>
      </c>
      <c r="P1379" s="27">
        <v>0.10226292056488716</v>
      </c>
      <c r="Q1379" s="14">
        <v>40.606060606060602</v>
      </c>
      <c r="R1379" s="2">
        <v>73488</v>
      </c>
      <c r="S1379" s="27">
        <v>9.9183324763034611E-2</v>
      </c>
      <c r="T1379" s="14">
        <v>39.393940000000001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2031</v>
      </c>
      <c r="B1380" t="s">
        <v>170</v>
      </c>
      <c r="C1380" t="s">
        <v>170</v>
      </c>
      <c r="D1380" t="s">
        <v>170</v>
      </c>
      <c r="E1380" s="2">
        <v>9</v>
      </c>
      <c r="F1380" s="27">
        <v>1.0581761745755537E-4</v>
      </c>
      <c r="G1380" s="14">
        <v>9.0909090909090899</v>
      </c>
      <c r="H1380" s="2">
        <v>21</v>
      </c>
      <c r="I1380" s="27">
        <v>2.3007395234182415E-4</v>
      </c>
      <c r="J1380" s="14">
        <v>15.757576</v>
      </c>
      <c r="L1380" t="s">
        <v>170</v>
      </c>
      <c r="M1380" t="s">
        <v>170</v>
      </c>
      <c r="N1380" t="s">
        <v>170</v>
      </c>
      <c r="O1380" s="2">
        <v>294</v>
      </c>
      <c r="P1380" s="27">
        <v>4.2006480999925701E-4</v>
      </c>
      <c r="Q1380" s="14">
        <v>79.393939393939405</v>
      </c>
      <c r="R1380" s="2">
        <v>363</v>
      </c>
      <c r="S1380" s="27">
        <v>4.8992416297873888E-4</v>
      </c>
      <c r="T1380" s="14">
        <v>74.545455899999993</v>
      </c>
      <c r="V1380" t="s">
        <v>170</v>
      </c>
      <c r="W1380" t="s">
        <v>170</v>
      </c>
      <c r="X1380" t="s">
        <v>170</v>
      </c>
      <c r="Y1380" s="2">
        <v>23892</v>
      </c>
      <c r="Z1380" s="27">
        <v>1E-3</v>
      </c>
      <c r="AA1380" s="14">
        <v>687.27</v>
      </c>
      <c r="AB1380" s="2">
        <v>24795</v>
      </c>
      <c r="AC1380" s="27">
        <v>1E-3</v>
      </c>
      <c r="AD1380" s="14">
        <v>776.36</v>
      </c>
    </row>
    <row r="1381" spans="1:30" x14ac:dyDescent="0.3">
      <c r="A1381" t="s">
        <v>2032</v>
      </c>
      <c r="B1381" t="s">
        <v>170</v>
      </c>
      <c r="C1381" t="s">
        <v>170</v>
      </c>
      <c r="D1381" t="s">
        <v>170</v>
      </c>
      <c r="E1381" s="2">
        <v>9051</v>
      </c>
      <c r="F1381" s="27">
        <v>0.10641725062314819</v>
      </c>
      <c r="G1381" s="14">
        <v>371.51515151515099</v>
      </c>
      <c r="H1381" s="2">
        <v>8882</v>
      </c>
      <c r="I1381" s="27">
        <v>9.7310325938099157E-2</v>
      </c>
      <c r="J1381" s="14">
        <v>354.54544099999998</v>
      </c>
      <c r="L1381" t="s">
        <v>170</v>
      </c>
      <c r="M1381" t="s">
        <v>170</v>
      </c>
      <c r="N1381" t="s">
        <v>170</v>
      </c>
      <c r="O1381" s="2">
        <v>71279</v>
      </c>
      <c r="P1381" s="27">
        <v>0.1018428557548879</v>
      </c>
      <c r="Q1381" s="14">
        <v>89.696969696969703</v>
      </c>
      <c r="R1381" s="2">
        <v>73125</v>
      </c>
      <c r="S1381" s="27">
        <v>9.8693400600055881E-2</v>
      </c>
      <c r="T1381" s="14">
        <v>92.121215800000002</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2025</v>
      </c>
      <c r="B1382" t="s">
        <v>170</v>
      </c>
      <c r="C1382" t="s">
        <v>170</v>
      </c>
      <c r="D1382" t="s">
        <v>170</v>
      </c>
      <c r="E1382" s="2">
        <v>8997</v>
      </c>
      <c r="F1382" s="27">
        <v>0.10578234491840285</v>
      </c>
      <c r="G1382" s="14">
        <v>383.030303030303</v>
      </c>
      <c r="H1382" s="2">
        <v>10767</v>
      </c>
      <c r="I1382" s="27">
        <v>0.11796220213640099</v>
      </c>
      <c r="J1382" s="14">
        <v>466.66665599999999</v>
      </c>
      <c r="L1382" t="s">
        <v>170</v>
      </c>
      <c r="M1382" t="s">
        <v>170</v>
      </c>
      <c r="N1382" t="s">
        <v>170</v>
      </c>
      <c r="O1382" s="2">
        <v>82190</v>
      </c>
      <c r="P1382" s="27">
        <v>0.11743240385659502</v>
      </c>
      <c r="Q1382" s="14">
        <v>38.181818181818102</v>
      </c>
      <c r="R1382" s="2">
        <v>86253</v>
      </c>
      <c r="S1382" s="27">
        <v>0.11641164966778283</v>
      </c>
      <c r="T1382" s="14">
        <v>55.151516000000001</v>
      </c>
      <c r="V1382" t="s">
        <v>170</v>
      </c>
      <c r="W1382" t="s">
        <v>170</v>
      </c>
      <c r="X1382" t="s">
        <v>170</v>
      </c>
      <c r="Y1382" s="2">
        <v>4637444</v>
      </c>
      <c r="Z1382" s="27">
        <v>0.122</v>
      </c>
      <c r="AA1382" s="14">
        <v>757.58</v>
      </c>
      <c r="AB1382" s="2">
        <v>4690779</v>
      </c>
      <c r="AC1382" s="27">
        <v>0.121</v>
      </c>
      <c r="AD1382" s="14">
        <v>973.33</v>
      </c>
    </row>
    <row r="1383" spans="1:30" x14ac:dyDescent="0.3">
      <c r="A1383" t="s">
        <v>2031</v>
      </c>
      <c r="B1383" t="s">
        <v>170</v>
      </c>
      <c r="C1383" t="s">
        <v>170</v>
      </c>
      <c r="D1383" t="s">
        <v>170</v>
      </c>
      <c r="E1383" s="2">
        <v>33</v>
      </c>
      <c r="F1383" s="27">
        <v>3.8799793067770304E-4</v>
      </c>
      <c r="G1383" s="14">
        <v>21.818181818181799</v>
      </c>
      <c r="H1383" s="2">
        <v>52</v>
      </c>
      <c r="I1383" s="27">
        <v>5.6970692960832652E-4</v>
      </c>
      <c r="J1383" s="14">
        <v>26.060606</v>
      </c>
      <c r="L1383" t="s">
        <v>170</v>
      </c>
      <c r="M1383" t="s">
        <v>170</v>
      </c>
      <c r="N1383" t="s">
        <v>170</v>
      </c>
      <c r="O1383" s="2">
        <v>685</v>
      </c>
      <c r="P1383" s="27">
        <v>9.7872243146085404E-4</v>
      </c>
      <c r="Q1383" s="14">
        <v>126.666666666666</v>
      </c>
      <c r="R1383" s="2">
        <v>896</v>
      </c>
      <c r="S1383" s="27">
        <v>1.2092893940191462E-3</v>
      </c>
      <c r="T1383" s="14">
        <v>135.75756799999999</v>
      </c>
      <c r="V1383" t="s">
        <v>170</v>
      </c>
      <c r="W1383" t="s">
        <v>170</v>
      </c>
      <c r="X1383" t="s">
        <v>170</v>
      </c>
      <c r="Y1383" s="2">
        <v>39782</v>
      </c>
      <c r="Z1383" s="27">
        <v>1E-3</v>
      </c>
      <c r="AA1383" s="14">
        <v>870.3</v>
      </c>
      <c r="AB1383" s="2">
        <v>49882</v>
      </c>
      <c r="AC1383" s="27">
        <v>1E-3</v>
      </c>
      <c r="AD1383" s="14">
        <v>1355.15</v>
      </c>
    </row>
    <row r="1384" spans="1:30" x14ac:dyDescent="0.3">
      <c r="A1384" t="s">
        <v>2032</v>
      </c>
      <c r="B1384" t="s">
        <v>170</v>
      </c>
      <c r="C1384" t="s">
        <v>170</v>
      </c>
      <c r="D1384" t="s">
        <v>170</v>
      </c>
      <c r="E1384" s="2">
        <v>8964</v>
      </c>
      <c r="F1384" s="27">
        <v>0.10539434698772515</v>
      </c>
      <c r="G1384" s="14">
        <v>381.81818181818102</v>
      </c>
      <c r="H1384" s="2">
        <v>10715</v>
      </c>
      <c r="I1384" s="27">
        <v>0.11739249520679267</v>
      </c>
      <c r="J1384" s="14">
        <v>470.30304000000001</v>
      </c>
      <c r="L1384" t="s">
        <v>170</v>
      </c>
      <c r="M1384" t="s">
        <v>170</v>
      </c>
      <c r="N1384" t="s">
        <v>170</v>
      </c>
      <c r="O1384" s="2">
        <v>81505</v>
      </c>
      <c r="P1384" s="27">
        <v>0.11645368142513417</v>
      </c>
      <c r="Q1384" s="14">
        <v>133.939393939393</v>
      </c>
      <c r="R1384" s="2">
        <v>85357</v>
      </c>
      <c r="S1384" s="27">
        <v>0.11520236027376368</v>
      </c>
      <c r="T1384" s="14">
        <v>141.81817599999999</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2026</v>
      </c>
      <c r="B1385" t="s">
        <v>170</v>
      </c>
      <c r="C1385" t="s">
        <v>170</v>
      </c>
      <c r="D1385" t="s">
        <v>170</v>
      </c>
      <c r="E1385" s="2">
        <v>17262</v>
      </c>
      <c r="F1385" s="27">
        <v>0.20295819028359122</v>
      </c>
      <c r="G1385" s="14">
        <v>343.636363636363</v>
      </c>
      <c r="H1385" s="2">
        <v>18239</v>
      </c>
      <c r="I1385" s="27">
        <v>0.19982470556012052</v>
      </c>
      <c r="J1385" s="14">
        <v>375.15152</v>
      </c>
      <c r="L1385" t="s">
        <v>170</v>
      </c>
      <c r="M1385" t="s">
        <v>170</v>
      </c>
      <c r="N1385" t="s">
        <v>170</v>
      </c>
      <c r="O1385" s="2">
        <v>130860</v>
      </c>
      <c r="P1385" s="27">
        <v>0.18697170420579176</v>
      </c>
      <c r="Q1385" s="14">
        <v>55.151515151515099</v>
      </c>
      <c r="R1385" s="2">
        <v>137411</v>
      </c>
      <c r="S1385" s="27">
        <v>0.18545721531424653</v>
      </c>
      <c r="T1385" s="14">
        <v>87.878784199999998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2031</v>
      </c>
      <c r="B1386" t="s">
        <v>170</v>
      </c>
      <c r="C1386" t="s">
        <v>170</v>
      </c>
      <c r="D1386" t="s">
        <v>170</v>
      </c>
      <c r="E1386" s="2">
        <v>264</v>
      </c>
      <c r="F1386" s="27">
        <v>3.1039834454216243E-3</v>
      </c>
      <c r="G1386" s="14">
        <v>62.424242424242401</v>
      </c>
      <c r="H1386" s="2">
        <v>254</v>
      </c>
      <c r="I1386" s="27">
        <v>2.7827992330868253E-3</v>
      </c>
      <c r="J1386" s="14">
        <v>67.272729999999996</v>
      </c>
      <c r="L1386" t="s">
        <v>170</v>
      </c>
      <c r="M1386" t="s">
        <v>170</v>
      </c>
      <c r="N1386" t="s">
        <v>170</v>
      </c>
      <c r="O1386" s="2">
        <v>2856</v>
      </c>
      <c r="P1386" s="27">
        <v>4.0806295828499251E-3</v>
      </c>
      <c r="Q1386" s="14">
        <v>206.06060606060601</v>
      </c>
      <c r="R1386" s="2">
        <v>4358</v>
      </c>
      <c r="S1386" s="27">
        <v>5.8817892624279458E-3</v>
      </c>
      <c r="T1386" s="14">
        <v>301.81817599999999</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2032</v>
      </c>
      <c r="B1387" t="s">
        <v>170</v>
      </c>
      <c r="C1387" t="s">
        <v>170</v>
      </c>
      <c r="D1387" t="s">
        <v>170</v>
      </c>
      <c r="E1387" s="2">
        <v>16998</v>
      </c>
      <c r="F1387" s="27">
        <v>0.1998542068381696</v>
      </c>
      <c r="G1387" s="14">
        <v>338.18181818181802</v>
      </c>
      <c r="H1387" s="2">
        <v>17985</v>
      </c>
      <c r="I1387" s="27">
        <v>0.19704190632703369</v>
      </c>
      <c r="J1387" s="14">
        <v>387.27273600000001</v>
      </c>
      <c r="L1387" t="s">
        <v>170</v>
      </c>
      <c r="M1387" t="s">
        <v>170</v>
      </c>
      <c r="N1387" t="s">
        <v>170</v>
      </c>
      <c r="O1387" s="2">
        <v>128004</v>
      </c>
      <c r="P1387" s="27">
        <v>0.18289107462294182</v>
      </c>
      <c r="Q1387" s="14">
        <v>216.363636363636</v>
      </c>
      <c r="R1387" s="2">
        <v>133053</v>
      </c>
      <c r="S1387" s="27">
        <v>0.17957542605181859</v>
      </c>
      <c r="T1387" s="14">
        <v>319.39395100000002</v>
      </c>
      <c r="V1387" t="s">
        <v>170</v>
      </c>
      <c r="W1387" t="s">
        <v>170</v>
      </c>
      <c r="X1387" t="s">
        <v>170</v>
      </c>
      <c r="Y1387" s="2">
        <v>7331177</v>
      </c>
      <c r="Z1387" s="27">
        <v>0.193</v>
      </c>
      <c r="AA1387" s="14">
        <v>1932.73</v>
      </c>
      <c r="AB1387" s="2">
        <v>7385476</v>
      </c>
      <c r="AC1387" s="27">
        <v>0.19</v>
      </c>
      <c r="AD1387" s="14">
        <v>1851.52</v>
      </c>
    </row>
    <row r="1388" spans="1:30" x14ac:dyDescent="0.3">
      <c r="A1388" t="s">
        <v>2027</v>
      </c>
      <c r="B1388" t="s">
        <v>170</v>
      </c>
      <c r="C1388" t="s">
        <v>170</v>
      </c>
      <c r="D1388" t="s">
        <v>170</v>
      </c>
      <c r="E1388" s="2">
        <v>2295</v>
      </c>
      <c r="F1388" s="27">
        <v>2.6983492451676621E-2</v>
      </c>
      <c r="G1388" s="14">
        <v>169.69696969696901</v>
      </c>
      <c r="H1388" s="2">
        <v>2743</v>
      </c>
      <c r="I1388" s="27">
        <v>3.0052040536839221E-2</v>
      </c>
      <c r="J1388" s="14">
        <v>240.606064</v>
      </c>
      <c r="L1388" t="s">
        <v>170</v>
      </c>
      <c r="M1388" t="s">
        <v>170</v>
      </c>
      <c r="N1388" t="s">
        <v>170</v>
      </c>
      <c r="O1388" s="2">
        <v>24403</v>
      </c>
      <c r="P1388" s="27">
        <v>3.4866808021809081E-2</v>
      </c>
      <c r="Q1388" s="14">
        <v>55.757575757575701</v>
      </c>
      <c r="R1388" s="2">
        <v>30184</v>
      </c>
      <c r="S1388" s="27">
        <v>4.0737936461019988E-2</v>
      </c>
      <c r="T1388" s="14">
        <v>63.030304000000001</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2031</v>
      </c>
      <c r="B1389" t="s">
        <v>170</v>
      </c>
      <c r="C1389" t="s">
        <v>170</v>
      </c>
      <c r="D1389" t="s">
        <v>170</v>
      </c>
      <c r="E1389" s="2">
        <v>86</v>
      </c>
      <c r="F1389" s="27">
        <v>1.0111461223721958E-3</v>
      </c>
      <c r="G1389" s="14">
        <v>35.151515151515099</v>
      </c>
      <c r="H1389" s="2">
        <v>148</v>
      </c>
      <c r="I1389" s="27">
        <v>1.6214735688852369E-3</v>
      </c>
      <c r="J1389" s="14">
        <v>71.515150000000006</v>
      </c>
      <c r="L1389" t="s">
        <v>170</v>
      </c>
      <c r="M1389" t="s">
        <v>170</v>
      </c>
      <c r="N1389" t="s">
        <v>170</v>
      </c>
      <c r="O1389" s="2">
        <v>1257</v>
      </c>
      <c r="P1389" s="27">
        <v>1.7959913815274358E-3</v>
      </c>
      <c r="Q1389" s="14">
        <v>143.030303030303</v>
      </c>
      <c r="R1389" s="2">
        <v>1577</v>
      </c>
      <c r="S1389" s="27">
        <v>2.1284033196073589E-3</v>
      </c>
      <c r="T1389" s="14">
        <v>186.66667200000001</v>
      </c>
      <c r="V1389" t="s">
        <v>170</v>
      </c>
      <c r="W1389" t="s">
        <v>170</v>
      </c>
      <c r="X1389" t="s">
        <v>170</v>
      </c>
      <c r="Y1389" s="2">
        <v>59577</v>
      </c>
      <c r="Z1389" s="27">
        <v>2E-3</v>
      </c>
      <c r="AA1389" s="14">
        <v>855.76</v>
      </c>
      <c r="AB1389" s="2">
        <v>67567</v>
      </c>
      <c r="AC1389" s="27">
        <v>2E-3</v>
      </c>
      <c r="AD1389" s="14">
        <v>1325.45</v>
      </c>
    </row>
    <row r="1390" spans="1:30" x14ac:dyDescent="0.3">
      <c r="A1390" t="s">
        <v>2032</v>
      </c>
      <c r="B1390" t="s">
        <v>170</v>
      </c>
      <c r="C1390" t="s">
        <v>170</v>
      </c>
      <c r="D1390" t="s">
        <v>170</v>
      </c>
      <c r="E1390" s="2">
        <v>2209</v>
      </c>
      <c r="F1390" s="27">
        <v>2.5972346329304424E-2</v>
      </c>
      <c r="G1390" s="14">
        <v>159.39393939393901</v>
      </c>
      <c r="H1390" s="2">
        <v>2595</v>
      </c>
      <c r="I1390" s="27">
        <v>2.8430566967953985E-2</v>
      </c>
      <c r="J1390" s="14">
        <v>233.939392</v>
      </c>
      <c r="L1390" t="s">
        <v>170</v>
      </c>
      <c r="M1390" t="s">
        <v>170</v>
      </c>
      <c r="N1390" t="s">
        <v>170</v>
      </c>
      <c r="O1390" s="2">
        <v>23146</v>
      </c>
      <c r="P1390" s="27">
        <v>3.3070816640281643E-2</v>
      </c>
      <c r="Q1390" s="14">
        <v>154.54545454545399</v>
      </c>
      <c r="R1390" s="2">
        <v>28607</v>
      </c>
      <c r="S1390" s="27">
        <v>3.8609533141412626E-2</v>
      </c>
      <c r="T1390" s="14">
        <v>198.18182400000001</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2028</v>
      </c>
      <c r="B1391" t="s">
        <v>170</v>
      </c>
      <c r="C1391" t="s">
        <v>170</v>
      </c>
      <c r="D1391" t="s">
        <v>170</v>
      </c>
      <c r="E1391" s="2">
        <v>1369</v>
      </c>
      <c r="F1391" s="27">
        <v>1.6096035366599256E-2</v>
      </c>
      <c r="G1391" s="14">
        <v>155.75757575757501</v>
      </c>
      <c r="H1391" s="2">
        <v>1770</v>
      </c>
      <c r="I1391" s="27">
        <v>1.9391947411668036E-2</v>
      </c>
      <c r="J1391" s="14">
        <v>173.33332799999999</v>
      </c>
      <c r="L1391" t="s">
        <v>170</v>
      </c>
      <c r="M1391" t="s">
        <v>170</v>
      </c>
      <c r="N1391" t="s">
        <v>170</v>
      </c>
      <c r="O1391" s="2">
        <v>19393</v>
      </c>
      <c r="P1391" s="27">
        <v>2.7708560749372762E-2</v>
      </c>
      <c r="Q1391" s="14">
        <v>139.39393939393901</v>
      </c>
      <c r="R1391" s="2">
        <v>22127</v>
      </c>
      <c r="S1391" s="27">
        <v>2.9863779488238446E-2</v>
      </c>
      <c r="T1391" s="14">
        <v>118.181816</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2031</v>
      </c>
      <c r="B1392" t="s">
        <v>170</v>
      </c>
      <c r="C1392" t="s">
        <v>170</v>
      </c>
      <c r="D1392" t="s">
        <v>170</v>
      </c>
      <c r="E1392" s="2">
        <v>67</v>
      </c>
      <c r="F1392" s="27">
        <v>7.8775337440624557E-4</v>
      </c>
      <c r="G1392" s="14">
        <v>31.515151515151501</v>
      </c>
      <c r="H1392" s="2">
        <v>161</v>
      </c>
      <c r="I1392" s="27">
        <v>1.7639003012873185E-3</v>
      </c>
      <c r="J1392" s="14">
        <v>50.303031900000001</v>
      </c>
      <c r="L1392" t="s">
        <v>170</v>
      </c>
      <c r="M1392" t="s">
        <v>170</v>
      </c>
      <c r="N1392" t="s">
        <v>170</v>
      </c>
      <c r="O1392" s="2">
        <v>2310</v>
      </c>
      <c r="P1392" s="27">
        <v>3.300509221422734E-3</v>
      </c>
      <c r="Q1392" s="14">
        <v>161.21212121212099</v>
      </c>
      <c r="R1392" s="2">
        <v>2330</v>
      </c>
      <c r="S1392" s="27">
        <v>3.1446922857863956E-3</v>
      </c>
      <c r="T1392" s="14">
        <v>190.30302399999999</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2032</v>
      </c>
      <c r="B1393" t="s">
        <v>170</v>
      </c>
      <c r="C1393" t="s">
        <v>170</v>
      </c>
      <c r="D1393" t="s">
        <v>170</v>
      </c>
      <c r="E1393" s="2">
        <v>1302</v>
      </c>
      <c r="F1393" s="27">
        <v>1.5308281992193012E-2</v>
      </c>
      <c r="G1393" s="14">
        <v>146.666666666666</v>
      </c>
      <c r="H1393" s="2">
        <v>1609</v>
      </c>
      <c r="I1393" s="27">
        <v>1.7628047110380719E-2</v>
      </c>
      <c r="J1393" s="14">
        <v>169.090912</v>
      </c>
      <c r="L1393" t="s">
        <v>170</v>
      </c>
      <c r="M1393" t="s">
        <v>170</v>
      </c>
      <c r="N1393" t="s">
        <v>170</v>
      </c>
      <c r="O1393" s="2">
        <v>17083</v>
      </c>
      <c r="P1393" s="27">
        <v>2.4408051527950027E-2</v>
      </c>
      <c r="Q1393" s="14">
        <v>192.72727272727201</v>
      </c>
      <c r="R1393" s="2">
        <v>19797</v>
      </c>
      <c r="S1393" s="27">
        <v>2.6719087202452051E-2</v>
      </c>
      <c r="T1393" s="14">
        <v>221.21212800000001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2033</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211" t="s">
        <v>1699</v>
      </c>
      <c r="F1396" s="211"/>
      <c r="G1396" s="211" t="s">
        <v>1700</v>
      </c>
      <c r="H1396" s="211" t="s">
        <v>1699</v>
      </c>
      <c r="I1396" s="211"/>
      <c r="J1396" s="211" t="s">
        <v>1700</v>
      </c>
      <c r="K1396" t="s">
        <v>170</v>
      </c>
      <c r="L1396" t="s">
        <v>170</v>
      </c>
      <c r="M1396" t="s">
        <v>170</v>
      </c>
      <c r="N1396" t="s">
        <v>170</v>
      </c>
      <c r="O1396" s="211" t="s">
        <v>1699</v>
      </c>
      <c r="P1396" s="211"/>
      <c r="Q1396" s="211" t="s">
        <v>1700</v>
      </c>
      <c r="R1396" s="211" t="s">
        <v>1699</v>
      </c>
      <c r="S1396" s="211"/>
      <c r="T1396" s="211" t="s">
        <v>1700</v>
      </c>
      <c r="U1396" t="s">
        <v>170</v>
      </c>
      <c r="V1396" t="s">
        <v>170</v>
      </c>
      <c r="W1396" t="s">
        <v>170</v>
      </c>
      <c r="X1396" t="s">
        <v>170</v>
      </c>
      <c r="Y1396" s="211" t="s">
        <v>1699</v>
      </c>
      <c r="Z1396" s="211"/>
      <c r="AA1396" s="211" t="s">
        <v>1700</v>
      </c>
      <c r="AB1396" s="211" t="s">
        <v>1699</v>
      </c>
      <c r="AC1396" s="211"/>
      <c r="AD1396" s="211" t="s">
        <v>1700</v>
      </c>
      <c r="AE1396" t="s">
        <v>170</v>
      </c>
    </row>
    <row r="1397" spans="1:31" x14ac:dyDescent="0.3">
      <c r="A1397" t="s">
        <v>172</v>
      </c>
      <c r="B1397" t="s">
        <v>170</v>
      </c>
      <c r="C1397" t="s">
        <v>170</v>
      </c>
      <c r="D1397" t="s">
        <v>170</v>
      </c>
      <c r="E1397" s="2">
        <v>78977</v>
      </c>
      <c r="F1397" s="27" t="s">
        <v>170</v>
      </c>
      <c r="G1397" s="14">
        <v>452.72727272727201</v>
      </c>
      <c r="H1397" s="2">
        <v>85459</v>
      </c>
      <c r="I1397" s="27" t="s">
        <v>170</v>
      </c>
      <c r="J1397" s="14">
        <v>490.30304000000001</v>
      </c>
      <c r="L1397" t="s">
        <v>170</v>
      </c>
      <c r="M1397" t="s">
        <v>170</v>
      </c>
      <c r="N1397" t="s">
        <v>170</v>
      </c>
      <c r="O1397" s="2">
        <v>647272</v>
      </c>
      <c r="P1397" s="27" t="s">
        <v>170</v>
      </c>
      <c r="Q1397" s="14">
        <v>453.93939393939399</v>
      </c>
      <c r="R1397" s="2">
        <v>688567</v>
      </c>
      <c r="S1397" s="27" t="s">
        <v>170</v>
      </c>
      <c r="T1397" s="14">
        <v>386.06060000000002</v>
      </c>
      <c r="V1397" t="s">
        <v>170</v>
      </c>
      <c r="W1397" t="s">
        <v>170</v>
      </c>
      <c r="X1397" t="s">
        <v>170</v>
      </c>
      <c r="Y1397" s="2">
        <v>35400693</v>
      </c>
      <c r="Z1397" s="27" t="s">
        <v>170</v>
      </c>
      <c r="AA1397" s="14">
        <v>1443.03</v>
      </c>
      <c r="AB1397" s="2">
        <v>36429855</v>
      </c>
      <c r="AC1397" s="27" t="s">
        <v>170</v>
      </c>
      <c r="AD1397" s="14">
        <v>1813.33</v>
      </c>
    </row>
    <row r="1398" spans="1:31" x14ac:dyDescent="0.3">
      <c r="A1398" t="s">
        <v>2021</v>
      </c>
      <c r="B1398" t="s">
        <v>170</v>
      </c>
      <c r="C1398" t="s">
        <v>170</v>
      </c>
      <c r="D1398" t="s">
        <v>170</v>
      </c>
      <c r="E1398" s="2">
        <v>39994</v>
      </c>
      <c r="F1398" s="27">
        <v>0.50640059764235157</v>
      </c>
      <c r="G1398" s="14">
        <v>540.60606060606005</v>
      </c>
      <c r="H1398" s="2">
        <v>43037</v>
      </c>
      <c r="I1398" s="27">
        <v>0.50359821668870453</v>
      </c>
      <c r="J1398" s="14">
        <v>656.36364700000001</v>
      </c>
      <c r="L1398" t="s">
        <v>170</v>
      </c>
      <c r="M1398" t="s">
        <v>170</v>
      </c>
      <c r="N1398" t="s">
        <v>170</v>
      </c>
      <c r="O1398" s="2">
        <v>318853</v>
      </c>
      <c r="P1398" s="27">
        <v>0.49261052540508471</v>
      </c>
      <c r="Q1398" s="14">
        <v>388.48484848484799</v>
      </c>
      <c r="R1398" s="2">
        <v>339104</v>
      </c>
      <c r="S1398" s="27">
        <v>0.49247785618538209</v>
      </c>
      <c r="T1398" s="14">
        <v>384.24243200000001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2024</v>
      </c>
      <c r="B1399" t="s">
        <v>170</v>
      </c>
      <c r="C1399" t="s">
        <v>170</v>
      </c>
      <c r="D1399" t="s">
        <v>170</v>
      </c>
      <c r="E1399" s="2">
        <v>10498</v>
      </c>
      <c r="F1399" s="27">
        <v>0.13292477556757032</v>
      </c>
      <c r="G1399" s="14">
        <v>423.030303030303</v>
      </c>
      <c r="H1399" s="2">
        <v>10803</v>
      </c>
      <c r="I1399" s="27">
        <v>0.12641149557097556</v>
      </c>
      <c r="J1399" s="14">
        <v>555.75756799999999</v>
      </c>
      <c r="L1399" t="s">
        <v>170</v>
      </c>
      <c r="M1399" t="s">
        <v>170</v>
      </c>
      <c r="N1399" t="s">
        <v>170</v>
      </c>
      <c r="O1399" s="2">
        <v>74485</v>
      </c>
      <c r="P1399" s="27">
        <v>0.1150752697474941</v>
      </c>
      <c r="Q1399" s="14">
        <v>264.84848484848402</v>
      </c>
      <c r="R1399" s="2">
        <v>77459</v>
      </c>
      <c r="S1399" s="27">
        <v>0.11249304715445266</v>
      </c>
      <c r="T1399" s="14">
        <v>96.363640000000004</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2034</v>
      </c>
      <c r="B1400" t="s">
        <v>170</v>
      </c>
      <c r="C1400" t="s">
        <v>170</v>
      </c>
      <c r="D1400" t="s">
        <v>170</v>
      </c>
      <c r="E1400" s="2">
        <v>433</v>
      </c>
      <c r="F1400" s="27">
        <v>5.4826088608075771E-3</v>
      </c>
      <c r="G1400" s="14">
        <v>95.151515151515099</v>
      </c>
      <c r="H1400" s="2">
        <v>428</v>
      </c>
      <c r="I1400" s="27">
        <v>5.0082495699692248E-3</v>
      </c>
      <c r="J1400" s="14">
        <v>104.242424</v>
      </c>
      <c r="L1400" t="s">
        <v>170</v>
      </c>
      <c r="M1400" t="s">
        <v>170</v>
      </c>
      <c r="N1400" t="s">
        <v>170</v>
      </c>
      <c r="O1400" s="2">
        <v>3347</v>
      </c>
      <c r="P1400" s="27">
        <v>5.1709327763289625E-3</v>
      </c>
      <c r="Q1400" s="14">
        <v>258.18181818181802</v>
      </c>
      <c r="R1400" s="2">
        <v>3077</v>
      </c>
      <c r="S1400" s="27">
        <v>4.4687009397778284E-3</v>
      </c>
      <c r="T1400" s="14">
        <v>309.69695999999999</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2035</v>
      </c>
      <c r="B1401" t="s">
        <v>170</v>
      </c>
      <c r="C1401" t="s">
        <v>170</v>
      </c>
      <c r="D1401" t="s">
        <v>170</v>
      </c>
      <c r="E1401" s="2">
        <v>10065</v>
      </c>
      <c r="F1401" s="27">
        <v>0.12744216670676273</v>
      </c>
      <c r="G1401" s="14">
        <v>426.666666666666</v>
      </c>
      <c r="H1401" s="2">
        <v>10375</v>
      </c>
      <c r="I1401" s="27">
        <v>0.12140324600100633</v>
      </c>
      <c r="J1401" s="14">
        <v>573.33330000000001</v>
      </c>
      <c r="L1401" t="s">
        <v>170</v>
      </c>
      <c r="M1401" t="s">
        <v>170</v>
      </c>
      <c r="N1401" t="s">
        <v>170</v>
      </c>
      <c r="O1401" s="2">
        <v>71138</v>
      </c>
      <c r="P1401" s="27">
        <v>0.10990433697116514</v>
      </c>
      <c r="Q1401" s="14">
        <v>364.84848484848402</v>
      </c>
      <c r="R1401" s="2">
        <v>74382</v>
      </c>
      <c r="S1401" s="27">
        <v>0.10802434621467483</v>
      </c>
      <c r="T1401" s="14">
        <v>320.60604899999998</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2025</v>
      </c>
      <c r="B1402" t="s">
        <v>170</v>
      </c>
      <c r="C1402" t="s">
        <v>170</v>
      </c>
      <c r="D1402" t="s">
        <v>170</v>
      </c>
      <c r="E1402" s="2">
        <v>9694</v>
      </c>
      <c r="F1402" s="27">
        <v>0.12274459652810311</v>
      </c>
      <c r="G1402" s="14">
        <v>410.90909090909099</v>
      </c>
      <c r="H1402" s="2">
        <v>10524</v>
      </c>
      <c r="I1402" s="27">
        <v>0.12314677213634609</v>
      </c>
      <c r="J1402" s="14">
        <v>422.42425500000002</v>
      </c>
      <c r="L1402" t="s">
        <v>170</v>
      </c>
      <c r="M1402" t="s">
        <v>170</v>
      </c>
      <c r="N1402" t="s">
        <v>170</v>
      </c>
      <c r="O1402" s="2">
        <v>83523</v>
      </c>
      <c r="P1402" s="27">
        <v>0.12903848768369403</v>
      </c>
      <c r="Q1402" s="14">
        <v>193.939393939393</v>
      </c>
      <c r="R1402" s="2">
        <v>88540</v>
      </c>
      <c r="S1402" s="27">
        <v>0.12858588924534578</v>
      </c>
      <c r="T1402" s="14">
        <v>215.15152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2034</v>
      </c>
      <c r="B1403" t="s">
        <v>170</v>
      </c>
      <c r="C1403" t="s">
        <v>170</v>
      </c>
      <c r="D1403" t="s">
        <v>170</v>
      </c>
      <c r="E1403" s="2">
        <v>411</v>
      </c>
      <c r="F1403" s="27">
        <v>5.2040467477873307E-3</v>
      </c>
      <c r="G1403" s="14">
        <v>113.333333333333</v>
      </c>
      <c r="H1403" s="2">
        <v>303</v>
      </c>
      <c r="I1403" s="27">
        <v>3.545559859113727E-3</v>
      </c>
      <c r="J1403" s="14">
        <v>79.393936199999999</v>
      </c>
      <c r="L1403" t="s">
        <v>170</v>
      </c>
      <c r="M1403" t="s">
        <v>170</v>
      </c>
      <c r="N1403" t="s">
        <v>170</v>
      </c>
      <c r="O1403" s="2">
        <v>3511</v>
      </c>
      <c r="P1403" s="27">
        <v>5.4243038475324133E-3</v>
      </c>
      <c r="Q1403" s="14">
        <v>292.12121212121201</v>
      </c>
      <c r="R1403" s="2">
        <v>3699</v>
      </c>
      <c r="S1403" s="27">
        <v>5.37202625162112E-3</v>
      </c>
      <c r="T1403" s="14">
        <v>295.75756799999999</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2035</v>
      </c>
      <c r="B1404" t="s">
        <v>170</v>
      </c>
      <c r="C1404" t="s">
        <v>170</v>
      </c>
      <c r="D1404" t="s">
        <v>170</v>
      </c>
      <c r="E1404" s="2">
        <v>9283</v>
      </c>
      <c r="F1404" s="27">
        <v>0.11754054978031579</v>
      </c>
      <c r="G1404" s="14">
        <v>391.51515151515099</v>
      </c>
      <c r="H1404" s="2">
        <v>10221</v>
      </c>
      <c r="I1404" s="27">
        <v>0.11960121227723236</v>
      </c>
      <c r="J1404" s="14">
        <v>432.121216</v>
      </c>
      <c r="L1404" t="s">
        <v>170</v>
      </c>
      <c r="M1404" t="s">
        <v>170</v>
      </c>
      <c r="N1404" t="s">
        <v>170</v>
      </c>
      <c r="O1404" s="2">
        <v>80012</v>
      </c>
      <c r="P1404" s="27">
        <v>0.12361418383616161</v>
      </c>
      <c r="Q1404" s="14">
        <v>333.93939393939303</v>
      </c>
      <c r="R1404" s="2">
        <v>84841</v>
      </c>
      <c r="S1404" s="27">
        <v>0.12321386299372465</v>
      </c>
      <c r="T1404" s="14">
        <v>343.03030000000001</v>
      </c>
      <c r="V1404" t="s">
        <v>170</v>
      </c>
      <c r="W1404" t="s">
        <v>170</v>
      </c>
      <c r="X1404" t="s">
        <v>170</v>
      </c>
      <c r="Y1404" s="2">
        <v>4587265</v>
      </c>
      <c r="Z1404" s="27">
        <v>0.13</v>
      </c>
      <c r="AA1404" s="14">
        <v>2661.82</v>
      </c>
      <c r="AB1404" s="2">
        <v>4637230</v>
      </c>
      <c r="AC1404" s="27">
        <v>0.127</v>
      </c>
      <c r="AD1404" s="14">
        <v>2895.15</v>
      </c>
    </row>
    <row r="1405" spans="1:31" x14ac:dyDescent="0.3">
      <c r="A1405" t="s">
        <v>2026</v>
      </c>
      <c r="B1405" t="s">
        <v>170</v>
      </c>
      <c r="C1405" t="s">
        <v>170</v>
      </c>
      <c r="D1405" t="s">
        <v>170</v>
      </c>
      <c r="E1405" s="2">
        <v>16860</v>
      </c>
      <c r="F1405" s="27">
        <v>0.21347987388733428</v>
      </c>
      <c r="G1405" s="14">
        <v>329.69696969696901</v>
      </c>
      <c r="H1405" s="2">
        <v>17938</v>
      </c>
      <c r="I1405" s="27">
        <v>0.20990182426660739</v>
      </c>
      <c r="J1405" s="14">
        <v>484.84848</v>
      </c>
      <c r="L1405" t="s">
        <v>170</v>
      </c>
      <c r="M1405" t="s">
        <v>170</v>
      </c>
      <c r="N1405" t="s">
        <v>170</v>
      </c>
      <c r="O1405" s="2">
        <v>126395</v>
      </c>
      <c r="P1405" s="27">
        <v>0.19527339356561074</v>
      </c>
      <c r="Q1405" s="14">
        <v>166.666666666666</v>
      </c>
      <c r="R1405" s="2">
        <v>132577</v>
      </c>
      <c r="S1405" s="27">
        <v>0.19254044994895195</v>
      </c>
      <c r="T1405" s="14">
        <v>276.96969999999999</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2034</v>
      </c>
      <c r="B1406" t="s">
        <v>170</v>
      </c>
      <c r="C1406" t="s">
        <v>170</v>
      </c>
      <c r="D1406" t="s">
        <v>170</v>
      </c>
      <c r="E1406" s="2">
        <v>350</v>
      </c>
      <c r="F1406" s="27">
        <v>4.4316699798675561E-3</v>
      </c>
      <c r="G1406" s="14">
        <v>92.121212121212096</v>
      </c>
      <c r="H1406" s="2">
        <v>634</v>
      </c>
      <c r="I1406" s="27">
        <v>7.4187622134590852E-3</v>
      </c>
      <c r="J1406" s="14">
        <v>130.30302399999999</v>
      </c>
      <c r="L1406" t="s">
        <v>170</v>
      </c>
      <c r="M1406" t="s">
        <v>170</v>
      </c>
      <c r="N1406" t="s">
        <v>170</v>
      </c>
      <c r="O1406" s="2">
        <v>6804</v>
      </c>
      <c r="P1406" s="27">
        <v>1.051180956383097E-2</v>
      </c>
      <c r="Q1406" s="14">
        <v>358.18181818181802</v>
      </c>
      <c r="R1406" s="2">
        <v>7071</v>
      </c>
      <c r="S1406" s="27">
        <v>1.026915318335035E-2</v>
      </c>
      <c r="T1406" s="14">
        <v>447.27273600000001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2035</v>
      </c>
      <c r="B1407" t="s">
        <v>170</v>
      </c>
      <c r="C1407" t="s">
        <v>170</v>
      </c>
      <c r="D1407" t="s">
        <v>170</v>
      </c>
      <c r="E1407" s="2">
        <v>16510</v>
      </c>
      <c r="F1407" s="27">
        <v>0.20904820390746673</v>
      </c>
      <c r="G1407" s="14">
        <v>313.33333333333297</v>
      </c>
      <c r="H1407" s="2">
        <v>17304</v>
      </c>
      <c r="I1407" s="27">
        <v>0.20248306205314828</v>
      </c>
      <c r="J1407" s="14">
        <v>496.36364700000001</v>
      </c>
      <c r="L1407" t="s">
        <v>170</v>
      </c>
      <c r="M1407" t="s">
        <v>170</v>
      </c>
      <c r="N1407" t="s">
        <v>170</v>
      </c>
      <c r="O1407" s="2">
        <v>119591</v>
      </c>
      <c r="P1407" s="27">
        <v>0.18476158400177978</v>
      </c>
      <c r="Q1407" s="14">
        <v>395.75757575757501</v>
      </c>
      <c r="R1407" s="2">
        <v>125506</v>
      </c>
      <c r="S1407" s="27">
        <v>0.18227129676560161</v>
      </c>
      <c r="T1407" s="14">
        <v>498.18182400000001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2027</v>
      </c>
      <c r="B1408" t="s">
        <v>170</v>
      </c>
      <c r="C1408" t="s">
        <v>170</v>
      </c>
      <c r="D1408" t="s">
        <v>170</v>
      </c>
      <c r="E1408" s="2">
        <v>2070</v>
      </c>
      <c r="F1408" s="27">
        <v>2.6210162452359548E-2</v>
      </c>
      <c r="G1408" s="14">
        <v>154.54545454545399</v>
      </c>
      <c r="H1408" s="2">
        <v>2219</v>
      </c>
      <c r="I1408" s="27">
        <v>2.5965667747106801E-2</v>
      </c>
      <c r="J1408" s="14">
        <v>170.909088</v>
      </c>
      <c r="L1408" t="s">
        <v>170</v>
      </c>
      <c r="M1408" t="s">
        <v>170</v>
      </c>
      <c r="N1408" t="s">
        <v>170</v>
      </c>
      <c r="O1408" s="2">
        <v>21100</v>
      </c>
      <c r="P1408" s="27">
        <v>3.2598351234102513E-2</v>
      </c>
      <c r="Q1408" s="14">
        <v>87.878787878787904</v>
      </c>
      <c r="R1408" s="2">
        <v>25135</v>
      </c>
      <c r="S1408" s="27">
        <v>3.6503346805757467E-2</v>
      </c>
      <c r="T1408" s="14">
        <v>129.090912</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2034</v>
      </c>
      <c r="B1409" t="s">
        <v>170</v>
      </c>
      <c r="C1409" t="s">
        <v>170</v>
      </c>
      <c r="D1409" t="s">
        <v>170</v>
      </c>
      <c r="E1409" s="2">
        <v>86</v>
      </c>
      <c r="F1409" s="27">
        <v>1.0889246236245997E-3</v>
      </c>
      <c r="G1409" s="14">
        <v>35.757575757575701</v>
      </c>
      <c r="H1409" s="2">
        <v>124</v>
      </c>
      <c r="I1409" s="27">
        <v>1.4509881931686539E-3</v>
      </c>
      <c r="J1409" s="14">
        <v>48.484848</v>
      </c>
      <c r="L1409" t="s">
        <v>170</v>
      </c>
      <c r="M1409" t="s">
        <v>170</v>
      </c>
      <c r="N1409" t="s">
        <v>170</v>
      </c>
      <c r="O1409" s="2">
        <v>1522</v>
      </c>
      <c r="P1409" s="27">
        <v>2.351407136412513E-3</v>
      </c>
      <c r="Q1409" s="14">
        <v>166.06060606060601</v>
      </c>
      <c r="R1409" s="2">
        <v>1440</v>
      </c>
      <c r="S1409" s="27">
        <v>2.0912997573220905E-3</v>
      </c>
      <c r="T1409" s="14">
        <v>144.24243200000001</v>
      </c>
      <c r="V1409" t="s">
        <v>170</v>
      </c>
      <c r="W1409" t="s">
        <v>170</v>
      </c>
      <c r="X1409" t="s">
        <v>170</v>
      </c>
      <c r="Y1409" s="2">
        <v>70020</v>
      </c>
      <c r="Z1409" s="27">
        <v>2E-3</v>
      </c>
      <c r="AA1409" s="14">
        <v>1138.18</v>
      </c>
      <c r="AB1409" s="2">
        <v>81353</v>
      </c>
      <c r="AC1409" s="27">
        <v>2E-3</v>
      </c>
      <c r="AD1409" s="14">
        <v>1341.21</v>
      </c>
    </row>
    <row r="1410" spans="1:30" x14ac:dyDescent="0.3">
      <c r="A1410" t="s">
        <v>2035</v>
      </c>
      <c r="B1410" t="s">
        <v>170</v>
      </c>
      <c r="C1410" t="s">
        <v>170</v>
      </c>
      <c r="D1410" t="s">
        <v>170</v>
      </c>
      <c r="E1410" s="2">
        <v>1984</v>
      </c>
      <c r="F1410" s="27">
        <v>2.512123782873495E-2</v>
      </c>
      <c r="G1410" s="14">
        <v>152.12121212121201</v>
      </c>
      <c r="H1410" s="2">
        <v>2095</v>
      </c>
      <c r="I1410" s="27">
        <v>2.4514679553938146E-2</v>
      </c>
      <c r="J1410" s="14">
        <v>166.66667200000001</v>
      </c>
      <c r="L1410" t="s">
        <v>170</v>
      </c>
      <c r="M1410" t="s">
        <v>170</v>
      </c>
      <c r="N1410" t="s">
        <v>170</v>
      </c>
      <c r="O1410" s="2">
        <v>19578</v>
      </c>
      <c r="P1410" s="27">
        <v>3.0246944097689996E-2</v>
      </c>
      <c r="Q1410" s="14">
        <v>186.666666666666</v>
      </c>
      <c r="R1410" s="2">
        <v>23695</v>
      </c>
      <c r="S1410" s="27">
        <v>3.4412047048435375E-2</v>
      </c>
      <c r="T1410" s="14">
        <v>176.96969999999999</v>
      </c>
      <c r="V1410" t="s">
        <v>170</v>
      </c>
      <c r="W1410" t="s">
        <v>170</v>
      </c>
      <c r="X1410" t="s">
        <v>170</v>
      </c>
      <c r="Y1410" s="2">
        <v>1165960</v>
      </c>
      <c r="Z1410" s="27">
        <v>3.3000000000000002E-2</v>
      </c>
      <c r="AA1410" s="14">
        <v>1234.55</v>
      </c>
      <c r="AB1410" s="2">
        <v>1422050</v>
      </c>
      <c r="AC1410" s="27">
        <v>3.9E-2</v>
      </c>
      <c r="AD1410" s="14">
        <v>1355.15</v>
      </c>
    </row>
    <row r="1411" spans="1:30" x14ac:dyDescent="0.3">
      <c r="A1411" t="s">
        <v>2028</v>
      </c>
      <c r="B1411" t="s">
        <v>170</v>
      </c>
      <c r="C1411" t="s">
        <v>170</v>
      </c>
      <c r="D1411" t="s">
        <v>170</v>
      </c>
      <c r="E1411" s="2">
        <v>872</v>
      </c>
      <c r="F1411" s="27">
        <v>1.1041189206984311E-2</v>
      </c>
      <c r="G1411" s="14">
        <v>117.575757575757</v>
      </c>
      <c r="H1411" s="2">
        <v>1553</v>
      </c>
      <c r="I1411" s="27">
        <v>1.8172456967668706E-2</v>
      </c>
      <c r="J1411" s="14">
        <v>236.363632</v>
      </c>
      <c r="L1411" t="s">
        <v>170</v>
      </c>
      <c r="M1411" t="s">
        <v>170</v>
      </c>
      <c r="N1411" t="s">
        <v>170</v>
      </c>
      <c r="O1411" s="2">
        <v>13350</v>
      </c>
      <c r="P1411" s="27">
        <v>2.0625023174183341E-2</v>
      </c>
      <c r="Q1411" s="14">
        <v>90.909090909090907</v>
      </c>
      <c r="R1411" s="2">
        <v>15393</v>
      </c>
      <c r="S1411" s="27">
        <v>2.2355123030874266E-2</v>
      </c>
      <c r="T1411" s="14">
        <v>117.57576</v>
      </c>
      <c r="V1411" t="s">
        <v>170</v>
      </c>
      <c r="W1411" t="s">
        <v>170</v>
      </c>
      <c r="X1411" t="s">
        <v>170</v>
      </c>
      <c r="Y1411" s="2">
        <v>840432</v>
      </c>
      <c r="Z1411" s="27">
        <v>2.4E-2</v>
      </c>
      <c r="AA1411" s="14">
        <v>598.17999999999995</v>
      </c>
      <c r="AB1411" s="2">
        <v>968078</v>
      </c>
      <c r="AC1411" s="27">
        <v>2.7E-2</v>
      </c>
      <c r="AD1411" s="14">
        <v>536.36</v>
      </c>
    </row>
    <row r="1412" spans="1:30" x14ac:dyDescent="0.3">
      <c r="A1412" t="s">
        <v>2034</v>
      </c>
      <c r="B1412" t="s">
        <v>170</v>
      </c>
      <c r="C1412" t="s">
        <v>170</v>
      </c>
      <c r="D1412" t="s">
        <v>170</v>
      </c>
      <c r="E1412" s="2">
        <v>100</v>
      </c>
      <c r="F1412" s="27">
        <v>1.2661914228193018E-3</v>
      </c>
      <c r="G1412" s="14">
        <v>42.424242424242401</v>
      </c>
      <c r="H1412" s="2">
        <v>199</v>
      </c>
      <c r="I1412" s="27">
        <v>2.3286020196819526E-3</v>
      </c>
      <c r="J1412" s="14">
        <v>111.515152</v>
      </c>
      <c r="L1412" t="s">
        <v>170</v>
      </c>
      <c r="M1412" t="s">
        <v>170</v>
      </c>
      <c r="N1412" t="s">
        <v>170</v>
      </c>
      <c r="O1412" s="2">
        <v>1781</v>
      </c>
      <c r="P1412" s="27">
        <v>2.751548035447231E-3</v>
      </c>
      <c r="Q1412" s="14">
        <v>161.21212121212099</v>
      </c>
      <c r="R1412" s="2">
        <v>2359</v>
      </c>
      <c r="S1412" s="27">
        <v>3.4259556441130637E-3</v>
      </c>
      <c r="T1412" s="14">
        <v>232.72728000000001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2035</v>
      </c>
      <c r="B1413" t="s">
        <v>170</v>
      </c>
      <c r="C1413" t="s">
        <v>170</v>
      </c>
      <c r="D1413" t="s">
        <v>170</v>
      </c>
      <c r="E1413" s="2">
        <v>772</v>
      </c>
      <c r="F1413" s="27">
        <v>9.7749977841650095E-3</v>
      </c>
      <c r="G1413" s="14">
        <v>114.54545454545401</v>
      </c>
      <c r="H1413" s="2">
        <v>1354</v>
      </c>
      <c r="I1413" s="27">
        <v>1.5843854947986753E-2</v>
      </c>
      <c r="J1413" s="14">
        <v>212.121216</v>
      </c>
      <c r="L1413" t="s">
        <v>170</v>
      </c>
      <c r="M1413" t="s">
        <v>170</v>
      </c>
      <c r="N1413" t="s">
        <v>170</v>
      </c>
      <c r="O1413" s="2">
        <v>11569</v>
      </c>
      <c r="P1413" s="27">
        <v>1.7873475138736113E-2</v>
      </c>
      <c r="Q1413" s="14">
        <v>175.15151515151501</v>
      </c>
      <c r="R1413" s="2">
        <v>13034</v>
      </c>
      <c r="S1413" s="27">
        <v>1.89291673867612E-2</v>
      </c>
      <c r="T1413" s="14">
        <v>256.36364700000001</v>
      </c>
      <c r="V1413" t="s">
        <v>170</v>
      </c>
      <c r="W1413" t="s">
        <v>170</v>
      </c>
      <c r="X1413" t="s">
        <v>170</v>
      </c>
      <c r="Y1413" s="2">
        <v>722213</v>
      </c>
      <c r="Z1413" s="27">
        <v>0.02</v>
      </c>
      <c r="AA1413" s="14">
        <v>1378.18</v>
      </c>
      <c r="AB1413" s="2">
        <v>840883</v>
      </c>
      <c r="AC1413" s="27">
        <v>2.3E-2</v>
      </c>
      <c r="AD1413" s="14">
        <v>1776.97</v>
      </c>
    </row>
    <row r="1414" spans="1:30" x14ac:dyDescent="0.3">
      <c r="A1414" t="s">
        <v>2029</v>
      </c>
      <c r="B1414" t="s">
        <v>170</v>
      </c>
      <c r="C1414" t="s">
        <v>170</v>
      </c>
      <c r="D1414" t="s">
        <v>170</v>
      </c>
      <c r="E1414" s="2">
        <v>38983</v>
      </c>
      <c r="F1414" s="27">
        <v>0.49359940235764843</v>
      </c>
      <c r="G1414" s="14">
        <v>498.18181818181802</v>
      </c>
      <c r="H1414" s="2">
        <v>42422</v>
      </c>
      <c r="I1414" s="27">
        <v>0.49640178331129547</v>
      </c>
      <c r="J1414" s="14">
        <v>481.81817599999999</v>
      </c>
      <c r="L1414" t="s">
        <v>170</v>
      </c>
      <c r="M1414" t="s">
        <v>170</v>
      </c>
      <c r="N1414" t="s">
        <v>170</v>
      </c>
      <c r="O1414" s="2">
        <v>328419</v>
      </c>
      <c r="P1414" s="27">
        <v>0.50738947459491524</v>
      </c>
      <c r="Q1414" s="14">
        <v>167.87878787878699</v>
      </c>
      <c r="R1414" s="2">
        <v>349463</v>
      </c>
      <c r="S1414" s="27">
        <v>0.50752214381461791</v>
      </c>
      <c r="T1414" s="14">
        <v>178.18182400000001</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2024</v>
      </c>
      <c r="B1415" t="s">
        <v>170</v>
      </c>
      <c r="C1415" t="s">
        <v>170</v>
      </c>
      <c r="D1415" t="s">
        <v>170</v>
      </c>
      <c r="E1415" s="2">
        <v>9060</v>
      </c>
      <c r="F1415" s="27">
        <v>0.11471694290742875</v>
      </c>
      <c r="G1415" s="14">
        <v>370.90909090909003</v>
      </c>
      <c r="H1415" s="2">
        <v>8903</v>
      </c>
      <c r="I1415" s="27">
        <v>0.10417861196597199</v>
      </c>
      <c r="J1415" s="14">
        <v>354.54544099999998</v>
      </c>
      <c r="L1415" t="s">
        <v>170</v>
      </c>
      <c r="M1415" t="s">
        <v>170</v>
      </c>
      <c r="N1415" t="s">
        <v>170</v>
      </c>
      <c r="O1415" s="2">
        <v>71573</v>
      </c>
      <c r="P1415" s="27">
        <v>0.11057638828807673</v>
      </c>
      <c r="Q1415" s="14">
        <v>40.606060606060602</v>
      </c>
      <c r="R1415" s="2">
        <v>73488</v>
      </c>
      <c r="S1415" s="27">
        <v>0.10672599761533735</v>
      </c>
      <c r="T1415" s="14">
        <v>39.393940000000001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2034</v>
      </c>
      <c r="B1416" t="s">
        <v>170</v>
      </c>
      <c r="C1416" t="s">
        <v>170</v>
      </c>
      <c r="D1416" t="s">
        <v>170</v>
      </c>
      <c r="E1416" s="2">
        <v>135</v>
      </c>
      <c r="F1416" s="27">
        <v>1.7093584208060575E-3</v>
      </c>
      <c r="G1416" s="14">
        <v>43.030303030303003</v>
      </c>
      <c r="H1416" s="2">
        <v>155</v>
      </c>
      <c r="I1416" s="27">
        <v>1.8137352414608174E-3</v>
      </c>
      <c r="J1416" s="14">
        <v>53.939392099999999</v>
      </c>
      <c r="L1416" t="s">
        <v>170</v>
      </c>
      <c r="M1416" t="s">
        <v>170</v>
      </c>
      <c r="N1416" t="s">
        <v>170</v>
      </c>
      <c r="O1416" s="2">
        <v>1550</v>
      </c>
      <c r="P1416" s="27">
        <v>2.3946656119838336E-3</v>
      </c>
      <c r="Q1416" s="14">
        <v>194.54545454545399</v>
      </c>
      <c r="R1416" s="2">
        <v>1746</v>
      </c>
      <c r="S1416" s="27">
        <v>2.535700955753035E-3</v>
      </c>
      <c r="T1416" s="14">
        <v>233.33332799999999</v>
      </c>
      <c r="V1416" t="s">
        <v>170</v>
      </c>
      <c r="W1416" t="s">
        <v>170</v>
      </c>
      <c r="X1416" t="s">
        <v>170</v>
      </c>
      <c r="Y1416" s="2">
        <v>63661</v>
      </c>
      <c r="Z1416" s="27">
        <v>2E-3</v>
      </c>
      <c r="AA1416" s="14">
        <v>1050.9100000000001</v>
      </c>
      <c r="AB1416" s="2">
        <v>70200</v>
      </c>
      <c r="AC1416" s="27">
        <v>2E-3</v>
      </c>
      <c r="AD1416" s="14">
        <v>1404.85</v>
      </c>
    </row>
    <row r="1417" spans="1:30" x14ac:dyDescent="0.3">
      <c r="A1417" t="s">
        <v>2035</v>
      </c>
      <c r="B1417" t="s">
        <v>170</v>
      </c>
      <c r="C1417" t="s">
        <v>170</v>
      </c>
      <c r="D1417" t="s">
        <v>170</v>
      </c>
      <c r="E1417" s="2">
        <v>8925</v>
      </c>
      <c r="F1417" s="27">
        <v>0.11300758448662268</v>
      </c>
      <c r="G1417" s="14">
        <v>368.48484848484799</v>
      </c>
      <c r="H1417" s="2">
        <v>8748</v>
      </c>
      <c r="I1417" s="27">
        <v>0.10236487672451117</v>
      </c>
      <c r="J1417" s="14">
        <v>352.72726399999999</v>
      </c>
      <c r="L1417" t="s">
        <v>170</v>
      </c>
      <c r="M1417" t="s">
        <v>170</v>
      </c>
      <c r="N1417" t="s">
        <v>170</v>
      </c>
      <c r="O1417" s="2">
        <v>70023</v>
      </c>
      <c r="P1417" s="27">
        <v>0.1081817226760929</v>
      </c>
      <c r="Q1417" s="14">
        <v>192.12121212121201</v>
      </c>
      <c r="R1417" s="2">
        <v>71742</v>
      </c>
      <c r="S1417" s="27">
        <v>0.10419029665958432</v>
      </c>
      <c r="T1417" s="14">
        <v>236.96969999999999</v>
      </c>
      <c r="V1417" t="s">
        <v>170</v>
      </c>
      <c r="W1417" t="s">
        <v>170</v>
      </c>
      <c r="X1417" t="s">
        <v>170</v>
      </c>
      <c r="Y1417" s="2">
        <v>3191857</v>
      </c>
      <c r="Z1417" s="27">
        <v>0.09</v>
      </c>
      <c r="AA1417" s="14">
        <v>1185.45</v>
      </c>
      <c r="AB1417" s="2">
        <v>3129108</v>
      </c>
      <c r="AC1417" s="27">
        <v>8.5999999999999993E-2</v>
      </c>
      <c r="AD1417" s="14">
        <v>1546.06</v>
      </c>
    </row>
    <row r="1418" spans="1:30" x14ac:dyDescent="0.3">
      <c r="A1418" t="s">
        <v>2025</v>
      </c>
      <c r="B1418" t="s">
        <v>170</v>
      </c>
      <c r="C1418" t="s">
        <v>170</v>
      </c>
      <c r="D1418" t="s">
        <v>170</v>
      </c>
      <c r="E1418" s="2">
        <v>8997</v>
      </c>
      <c r="F1418" s="27">
        <v>0.11391924231105259</v>
      </c>
      <c r="G1418" s="14">
        <v>383.030303030303</v>
      </c>
      <c r="H1418" s="2">
        <v>10767</v>
      </c>
      <c r="I1418" s="27">
        <v>0.12599024093424918</v>
      </c>
      <c r="J1418" s="14">
        <v>466.66665599999999</v>
      </c>
      <c r="L1418" t="s">
        <v>170</v>
      </c>
      <c r="M1418" t="s">
        <v>170</v>
      </c>
      <c r="N1418" t="s">
        <v>170</v>
      </c>
      <c r="O1418" s="2">
        <v>82190</v>
      </c>
      <c r="P1418" s="27">
        <v>0.12697907525738794</v>
      </c>
      <c r="Q1418" s="14">
        <v>38.181818181818102</v>
      </c>
      <c r="R1418" s="2">
        <v>86253</v>
      </c>
      <c r="S1418" s="27">
        <v>0.1252644985890988</v>
      </c>
      <c r="T1418" s="14">
        <v>55.151516000000001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2034</v>
      </c>
      <c r="B1419" t="s">
        <v>170</v>
      </c>
      <c r="C1419" t="s">
        <v>170</v>
      </c>
      <c r="D1419" t="s">
        <v>170</v>
      </c>
      <c r="E1419" s="2">
        <v>160</v>
      </c>
      <c r="F1419" s="27">
        <v>2.0259062765108828E-3</v>
      </c>
      <c r="G1419" s="14">
        <v>71.515151515151501</v>
      </c>
      <c r="H1419" s="2">
        <v>186</v>
      </c>
      <c r="I1419" s="27">
        <v>2.1764822897529811E-3</v>
      </c>
      <c r="J1419" s="14">
        <v>52.121212</v>
      </c>
      <c r="L1419" t="s">
        <v>170</v>
      </c>
      <c r="M1419" t="s">
        <v>170</v>
      </c>
      <c r="N1419" t="s">
        <v>170</v>
      </c>
      <c r="O1419" s="2">
        <v>2251</v>
      </c>
      <c r="P1419" s="27">
        <v>3.4776724468229738E-3</v>
      </c>
      <c r="Q1419" s="14">
        <v>213.333333333333</v>
      </c>
      <c r="R1419" s="2">
        <v>2453</v>
      </c>
      <c r="S1419" s="27">
        <v>3.562471044938256E-3</v>
      </c>
      <c r="T1419" s="14">
        <v>235.75756799999999</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2035</v>
      </c>
      <c r="B1420" t="s">
        <v>170</v>
      </c>
      <c r="C1420" t="s">
        <v>170</v>
      </c>
      <c r="D1420" t="s">
        <v>170</v>
      </c>
      <c r="E1420" s="2">
        <v>8837</v>
      </c>
      <c r="F1420" s="27">
        <v>0.1118933360345417</v>
      </c>
      <c r="G1420" s="14">
        <v>379.39393939393898</v>
      </c>
      <c r="H1420" s="2">
        <v>10581</v>
      </c>
      <c r="I1420" s="27">
        <v>0.12381375864449619</v>
      </c>
      <c r="J1420" s="14">
        <v>471.51513699999998</v>
      </c>
      <c r="L1420" t="s">
        <v>170</v>
      </c>
      <c r="M1420" t="s">
        <v>170</v>
      </c>
      <c r="N1420" t="s">
        <v>170</v>
      </c>
      <c r="O1420" s="2">
        <v>79939</v>
      </c>
      <c r="P1420" s="27">
        <v>0.12350140281056496</v>
      </c>
      <c r="Q1420" s="14">
        <v>216.363636363636</v>
      </c>
      <c r="R1420" s="2">
        <v>83800</v>
      </c>
      <c r="S1420" s="27">
        <v>0.12170202754416055</v>
      </c>
      <c r="T1420" s="14">
        <v>241.81817599999999</v>
      </c>
      <c r="V1420" t="s">
        <v>170</v>
      </c>
      <c r="W1420" t="s">
        <v>170</v>
      </c>
      <c r="X1420" t="s">
        <v>170</v>
      </c>
      <c r="Y1420" s="2">
        <v>4531863</v>
      </c>
      <c r="Z1420" s="27">
        <v>0.128</v>
      </c>
      <c r="AA1420" s="14">
        <v>1812.73</v>
      </c>
      <c r="AB1420" s="2">
        <v>4562791</v>
      </c>
      <c r="AC1420" s="27">
        <v>0.125</v>
      </c>
      <c r="AD1420" s="14">
        <v>1868.48</v>
      </c>
    </row>
    <row r="1421" spans="1:30" x14ac:dyDescent="0.3">
      <c r="A1421" t="s">
        <v>2026</v>
      </c>
      <c r="B1421" t="s">
        <v>170</v>
      </c>
      <c r="C1421" t="s">
        <v>170</v>
      </c>
      <c r="D1421" t="s">
        <v>170</v>
      </c>
      <c r="E1421" s="2">
        <v>17262</v>
      </c>
      <c r="F1421" s="27">
        <v>0.21856996340706789</v>
      </c>
      <c r="G1421" s="14">
        <v>343.636363636363</v>
      </c>
      <c r="H1421" s="2">
        <v>18239</v>
      </c>
      <c r="I1421" s="27">
        <v>0.21342398109034741</v>
      </c>
      <c r="J1421" s="14">
        <v>375.15152</v>
      </c>
      <c r="L1421" t="s">
        <v>170</v>
      </c>
      <c r="M1421" t="s">
        <v>170</v>
      </c>
      <c r="N1421" t="s">
        <v>170</v>
      </c>
      <c r="O1421" s="2">
        <v>130860</v>
      </c>
      <c r="P1421" s="27">
        <v>0.20217157547368031</v>
      </c>
      <c r="Q1421" s="14">
        <v>55.151515151515099</v>
      </c>
      <c r="R1421" s="2">
        <v>137411</v>
      </c>
      <c r="S1421" s="27">
        <v>0.19956082705096237</v>
      </c>
      <c r="T1421" s="14">
        <v>87.878784199999998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2034</v>
      </c>
      <c r="B1422" t="s">
        <v>170</v>
      </c>
      <c r="C1422" t="s">
        <v>170</v>
      </c>
      <c r="D1422" t="s">
        <v>170</v>
      </c>
      <c r="E1422" s="2">
        <v>580</v>
      </c>
      <c r="F1422" s="27">
        <v>7.3439102523519505E-3</v>
      </c>
      <c r="G1422" s="14">
        <v>109.09090909090899</v>
      </c>
      <c r="H1422" s="2">
        <v>488</v>
      </c>
      <c r="I1422" s="27">
        <v>5.710340631179864E-3</v>
      </c>
      <c r="J1422" s="14">
        <v>81.818183899999994</v>
      </c>
      <c r="L1422" t="s">
        <v>170</v>
      </c>
      <c r="M1422" t="s">
        <v>170</v>
      </c>
      <c r="N1422" t="s">
        <v>170</v>
      </c>
      <c r="O1422" s="2">
        <v>7217</v>
      </c>
      <c r="P1422" s="27">
        <v>1.1149872078507954E-2</v>
      </c>
      <c r="Q1422" s="14">
        <v>342.42424242424198</v>
      </c>
      <c r="R1422" s="2">
        <v>7326</v>
      </c>
      <c r="S1422" s="27">
        <v>1.0639487515376135E-2</v>
      </c>
      <c r="T1422" s="14">
        <v>393.33334400000001</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2035</v>
      </c>
      <c r="B1423" t="s">
        <v>170</v>
      </c>
      <c r="C1423" t="s">
        <v>170</v>
      </c>
      <c r="D1423" t="s">
        <v>170</v>
      </c>
      <c r="E1423" s="2">
        <v>16682</v>
      </c>
      <c r="F1423" s="27">
        <v>0.21122605315471593</v>
      </c>
      <c r="G1423" s="14">
        <v>347.87878787878702</v>
      </c>
      <c r="H1423" s="2">
        <v>17751</v>
      </c>
      <c r="I1423" s="27">
        <v>0.20771364045916754</v>
      </c>
      <c r="J1423" s="14">
        <v>378.78787199999999</v>
      </c>
      <c r="L1423" t="s">
        <v>170</v>
      </c>
      <c r="M1423" t="s">
        <v>170</v>
      </c>
      <c r="N1423" t="s">
        <v>170</v>
      </c>
      <c r="O1423" s="2">
        <v>123643</v>
      </c>
      <c r="P1423" s="27">
        <v>0.19102170339517235</v>
      </c>
      <c r="Q1423" s="14">
        <v>344.84848484848402</v>
      </c>
      <c r="R1423" s="2">
        <v>130085</v>
      </c>
      <c r="S1423" s="27">
        <v>0.18892133953558624</v>
      </c>
      <c r="T1423" s="14">
        <v>400.60604899999998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2027</v>
      </c>
      <c r="B1424" t="s">
        <v>170</v>
      </c>
      <c r="C1424" t="s">
        <v>170</v>
      </c>
      <c r="D1424" t="s">
        <v>170</v>
      </c>
      <c r="E1424" s="2">
        <v>2295</v>
      </c>
      <c r="F1424" s="27">
        <v>2.9059093153702979E-2</v>
      </c>
      <c r="G1424" s="14">
        <v>169.69696969696901</v>
      </c>
      <c r="H1424" s="2">
        <v>2743</v>
      </c>
      <c r="I1424" s="27">
        <v>3.2097263015013047E-2</v>
      </c>
      <c r="J1424" s="14">
        <v>240.606064</v>
      </c>
      <c r="L1424" t="s">
        <v>170</v>
      </c>
      <c r="M1424" t="s">
        <v>170</v>
      </c>
      <c r="N1424" t="s">
        <v>170</v>
      </c>
      <c r="O1424" s="2">
        <v>24403</v>
      </c>
      <c r="P1424" s="27">
        <v>3.7701306405962254E-2</v>
      </c>
      <c r="Q1424" s="14">
        <v>55.757575757575701</v>
      </c>
      <c r="R1424" s="2">
        <v>30184</v>
      </c>
      <c r="S1424" s="27">
        <v>4.3835966579868046E-2</v>
      </c>
      <c r="T1424" s="14">
        <v>63.030304000000001</v>
      </c>
      <c r="V1424" t="s">
        <v>170</v>
      </c>
      <c r="W1424" t="s">
        <v>170</v>
      </c>
      <c r="X1424" t="s">
        <v>170</v>
      </c>
      <c r="Y1424" s="2">
        <v>1427224</v>
      </c>
      <c r="Z1424" s="27">
        <v>0.04</v>
      </c>
      <c r="AA1424" s="14">
        <v>443.64</v>
      </c>
      <c r="AB1424" s="2">
        <v>1735473</v>
      </c>
      <c r="AC1424" s="27">
        <v>4.8000000000000001E-2</v>
      </c>
      <c r="AD1424" s="14">
        <v>575.76</v>
      </c>
    </row>
    <row r="1425" spans="1:31" x14ac:dyDescent="0.3">
      <c r="A1425" t="s">
        <v>2034</v>
      </c>
      <c r="B1425" t="s">
        <v>170</v>
      </c>
      <c r="C1425" t="s">
        <v>170</v>
      </c>
      <c r="D1425" t="s">
        <v>170</v>
      </c>
      <c r="E1425" s="2">
        <v>70</v>
      </c>
      <c r="F1425" s="27">
        <v>8.8633399597351124E-4</v>
      </c>
      <c r="G1425" s="14">
        <v>36.363636363636303</v>
      </c>
      <c r="H1425" s="2">
        <v>136</v>
      </c>
      <c r="I1425" s="27">
        <v>1.5914064054107818E-3</v>
      </c>
      <c r="J1425" s="14">
        <v>55.151516000000001</v>
      </c>
      <c r="L1425" t="s">
        <v>170</v>
      </c>
      <c r="M1425" t="s">
        <v>170</v>
      </c>
      <c r="N1425" t="s">
        <v>170</v>
      </c>
      <c r="O1425" s="2">
        <v>1842</v>
      </c>
      <c r="P1425" s="27">
        <v>2.8457897143704656E-3</v>
      </c>
      <c r="Q1425" s="14">
        <v>172.12121212121201</v>
      </c>
      <c r="R1425" s="2">
        <v>1973</v>
      </c>
      <c r="S1425" s="27">
        <v>2.8653711258308924E-3</v>
      </c>
      <c r="T1425" s="14">
        <v>190.30302399999999</v>
      </c>
      <c r="V1425" t="s">
        <v>170</v>
      </c>
      <c r="W1425" t="s">
        <v>170</v>
      </c>
      <c r="X1425" t="s">
        <v>170</v>
      </c>
      <c r="Y1425" s="2">
        <v>80853</v>
      </c>
      <c r="Z1425" s="27">
        <v>2E-3</v>
      </c>
      <c r="AA1425" s="14">
        <v>1152.73</v>
      </c>
      <c r="AB1425" s="2">
        <v>87967</v>
      </c>
      <c r="AC1425" s="27">
        <v>2E-3</v>
      </c>
      <c r="AD1425" s="14">
        <v>1367.27</v>
      </c>
    </row>
    <row r="1426" spans="1:31" x14ac:dyDescent="0.3">
      <c r="A1426" t="s">
        <v>2035</v>
      </c>
      <c r="B1426" t="s">
        <v>170</v>
      </c>
      <c r="C1426" t="s">
        <v>170</v>
      </c>
      <c r="D1426" t="s">
        <v>170</v>
      </c>
      <c r="E1426" s="2">
        <v>2225</v>
      </c>
      <c r="F1426" s="27">
        <v>2.8172759157729467E-2</v>
      </c>
      <c r="G1426" s="14">
        <v>169.69696969696901</v>
      </c>
      <c r="H1426" s="2">
        <v>2607</v>
      </c>
      <c r="I1426" s="27">
        <v>3.0505856609602266E-2</v>
      </c>
      <c r="J1426" s="14">
        <v>240.606064</v>
      </c>
      <c r="L1426" t="s">
        <v>170</v>
      </c>
      <c r="M1426" t="s">
        <v>170</v>
      </c>
      <c r="N1426" t="s">
        <v>170</v>
      </c>
      <c r="O1426" s="2">
        <v>22561</v>
      </c>
      <c r="P1426" s="27">
        <v>3.4855516691591787E-2</v>
      </c>
      <c r="Q1426" s="14">
        <v>173.939393939393</v>
      </c>
      <c r="R1426" s="2">
        <v>28211</v>
      </c>
      <c r="S1426" s="27">
        <v>4.0970595454037154E-2</v>
      </c>
      <c r="T1426" s="14">
        <v>190.909088</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2028</v>
      </c>
      <c r="B1427" t="s">
        <v>170</v>
      </c>
      <c r="C1427" t="s">
        <v>170</v>
      </c>
      <c r="D1427" t="s">
        <v>170</v>
      </c>
      <c r="E1427" s="2">
        <v>1369</v>
      </c>
      <c r="F1427" s="27">
        <v>1.7334160578396242E-2</v>
      </c>
      <c r="G1427" s="14">
        <v>155.75757575757501</v>
      </c>
      <c r="H1427" s="2">
        <v>1770</v>
      </c>
      <c r="I1427" s="27">
        <v>2.071168630571385E-2</v>
      </c>
      <c r="J1427" s="14">
        <v>173.33332799999999</v>
      </c>
      <c r="L1427" t="s">
        <v>170</v>
      </c>
      <c r="M1427" t="s">
        <v>170</v>
      </c>
      <c r="N1427" t="s">
        <v>170</v>
      </c>
      <c r="O1427" s="2">
        <v>19393</v>
      </c>
      <c r="P1427" s="27">
        <v>2.9961129169808056E-2</v>
      </c>
      <c r="Q1427" s="14">
        <v>139.39393939393901</v>
      </c>
      <c r="R1427" s="2">
        <v>22127</v>
      </c>
      <c r="S1427" s="27">
        <v>3.213485397935132E-2</v>
      </c>
      <c r="T1427" s="14">
        <v>118.181816</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2034</v>
      </c>
      <c r="B1428" t="s">
        <v>170</v>
      </c>
      <c r="C1428" t="s">
        <v>170</v>
      </c>
      <c r="D1428" t="s">
        <v>170</v>
      </c>
      <c r="E1428" s="2">
        <v>251</v>
      </c>
      <c r="F1428" s="27">
        <v>3.1781404712764474E-3</v>
      </c>
      <c r="G1428" s="14">
        <v>70.303030303030297</v>
      </c>
      <c r="H1428" s="2">
        <v>428</v>
      </c>
      <c r="I1428" s="27">
        <v>5.0082495699692248E-3</v>
      </c>
      <c r="J1428" s="14">
        <v>80</v>
      </c>
      <c r="L1428" t="s">
        <v>170</v>
      </c>
      <c r="M1428" t="s">
        <v>170</v>
      </c>
      <c r="N1428" t="s">
        <v>170</v>
      </c>
      <c r="O1428" s="2">
        <v>3670</v>
      </c>
      <c r="P1428" s="27">
        <v>5.6699501909552707E-3</v>
      </c>
      <c r="Q1428" s="14">
        <v>216.363636363636</v>
      </c>
      <c r="R1428" s="2">
        <v>4195</v>
      </c>
      <c r="S1428" s="27">
        <v>6.092362834698729E-3</v>
      </c>
      <c r="T1428" s="14">
        <v>314.54544099999998</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2035</v>
      </c>
      <c r="B1429" t="s">
        <v>170</v>
      </c>
      <c r="C1429" t="s">
        <v>170</v>
      </c>
      <c r="D1429" t="s">
        <v>170</v>
      </c>
      <c r="E1429" s="2">
        <v>1118</v>
      </c>
      <c r="F1429" s="27">
        <v>1.4156020107119794E-2</v>
      </c>
      <c r="G1429" s="14">
        <v>143.636363636363</v>
      </c>
      <c r="H1429" s="2">
        <v>1342</v>
      </c>
      <c r="I1429" s="27">
        <v>1.5703436735744626E-2</v>
      </c>
      <c r="J1429" s="14">
        <v>148.484848</v>
      </c>
      <c r="L1429" t="s">
        <v>170</v>
      </c>
      <c r="M1429" t="s">
        <v>170</v>
      </c>
      <c r="N1429" t="s">
        <v>170</v>
      </c>
      <c r="O1429" s="2">
        <v>15723</v>
      </c>
      <c r="P1429" s="27">
        <v>2.4291178978852784E-2</v>
      </c>
      <c r="Q1429" s="14">
        <v>263.636363636363</v>
      </c>
      <c r="R1429" s="2">
        <v>17932</v>
      </c>
      <c r="S1429" s="27">
        <v>2.6042491144652589E-2</v>
      </c>
      <c r="T1429" s="14">
        <v>318.78787199999999</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2036</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211" t="s">
        <v>1699</v>
      </c>
      <c r="F1432" s="211"/>
      <c r="G1432" s="211" t="s">
        <v>1700</v>
      </c>
      <c r="H1432" s="211" t="s">
        <v>1699</v>
      </c>
      <c r="I1432" s="211"/>
      <c r="J1432" s="211" t="s">
        <v>1700</v>
      </c>
      <c r="K1432" t="s">
        <v>170</v>
      </c>
      <c r="L1432" t="s">
        <v>170</v>
      </c>
      <c r="M1432" t="s">
        <v>170</v>
      </c>
      <c r="N1432" t="s">
        <v>170</v>
      </c>
      <c r="O1432" s="211" t="s">
        <v>1699</v>
      </c>
      <c r="P1432" s="211"/>
      <c r="Q1432" s="211" t="s">
        <v>1700</v>
      </c>
      <c r="R1432" s="211" t="s">
        <v>1699</v>
      </c>
      <c r="S1432" s="211"/>
      <c r="T1432" s="211" t="s">
        <v>1700</v>
      </c>
      <c r="U1432" t="s">
        <v>170</v>
      </c>
      <c r="V1432" t="s">
        <v>170</v>
      </c>
      <c r="W1432" t="s">
        <v>170</v>
      </c>
      <c r="X1432" t="s">
        <v>170</v>
      </c>
      <c r="Y1432" s="211" t="s">
        <v>1699</v>
      </c>
      <c r="Z1432" s="211"/>
      <c r="AA1432" s="211" t="s">
        <v>1700</v>
      </c>
      <c r="AB1432" s="211" t="s">
        <v>1699</v>
      </c>
      <c r="AC1432" s="211"/>
      <c r="AD1432" s="211" t="s">
        <v>1700</v>
      </c>
      <c r="AE1432" t="s">
        <v>170</v>
      </c>
    </row>
    <row r="1433" spans="1:31" x14ac:dyDescent="0.3">
      <c r="A1433" t="s">
        <v>172</v>
      </c>
      <c r="B1433" t="s">
        <v>170</v>
      </c>
      <c r="C1433" t="s">
        <v>170</v>
      </c>
      <c r="D1433" t="s">
        <v>170</v>
      </c>
      <c r="E1433" s="2">
        <v>78977</v>
      </c>
      <c r="F1433" s="27" t="s">
        <v>170</v>
      </c>
      <c r="G1433" s="14">
        <v>452.72727272727201</v>
      </c>
      <c r="H1433" s="2">
        <v>85459</v>
      </c>
      <c r="I1433" s="27" t="s">
        <v>170</v>
      </c>
      <c r="J1433" s="14">
        <v>490.30304000000001</v>
      </c>
      <c r="L1433" t="s">
        <v>170</v>
      </c>
      <c r="M1433" t="s">
        <v>170</v>
      </c>
      <c r="N1433" t="s">
        <v>170</v>
      </c>
      <c r="O1433" s="2">
        <v>647272</v>
      </c>
      <c r="P1433" s="27" t="s">
        <v>170</v>
      </c>
      <c r="Q1433" s="14">
        <v>453.93939393939399</v>
      </c>
      <c r="R1433" s="2">
        <v>688567</v>
      </c>
      <c r="S1433" s="27" t="s">
        <v>170</v>
      </c>
      <c r="T1433" s="14">
        <v>386.06060000000002</v>
      </c>
      <c r="V1433" t="s">
        <v>170</v>
      </c>
      <c r="W1433" t="s">
        <v>170</v>
      </c>
      <c r="X1433" t="s">
        <v>170</v>
      </c>
      <c r="Y1433" s="2">
        <v>35400693</v>
      </c>
      <c r="Z1433" s="27" t="s">
        <v>170</v>
      </c>
      <c r="AA1433" s="14">
        <v>1443.03</v>
      </c>
      <c r="AB1433" s="2">
        <v>36429855</v>
      </c>
      <c r="AC1433" s="27" t="s">
        <v>170</v>
      </c>
      <c r="AD1433" s="14">
        <v>1813.33</v>
      </c>
    </row>
    <row r="1434" spans="1:31" x14ac:dyDescent="0.3">
      <c r="A1434" t="s">
        <v>2021</v>
      </c>
      <c r="B1434" t="s">
        <v>170</v>
      </c>
      <c r="C1434" t="s">
        <v>170</v>
      </c>
      <c r="D1434" t="s">
        <v>170</v>
      </c>
      <c r="E1434" s="2">
        <v>39994</v>
      </c>
      <c r="F1434" s="27">
        <v>0.50640059764235157</v>
      </c>
      <c r="G1434" s="14">
        <v>540.60606060606005</v>
      </c>
      <c r="H1434" s="2">
        <v>43037</v>
      </c>
      <c r="I1434" s="27">
        <v>0.50359821668870453</v>
      </c>
      <c r="J1434" s="14">
        <v>656.36364700000001</v>
      </c>
      <c r="L1434" t="s">
        <v>170</v>
      </c>
      <c r="M1434" t="s">
        <v>170</v>
      </c>
      <c r="N1434" t="s">
        <v>170</v>
      </c>
      <c r="O1434" s="2">
        <v>318853</v>
      </c>
      <c r="P1434" s="27">
        <v>0.49261052540508471</v>
      </c>
      <c r="Q1434" s="14">
        <v>388.48484848484799</v>
      </c>
      <c r="R1434" s="2">
        <v>339104</v>
      </c>
      <c r="S1434" s="27">
        <v>0.49247785618538209</v>
      </c>
      <c r="T1434" s="14">
        <v>384.24243200000001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2024</v>
      </c>
      <c r="B1435" t="s">
        <v>170</v>
      </c>
      <c r="C1435" t="s">
        <v>170</v>
      </c>
      <c r="D1435" t="s">
        <v>170</v>
      </c>
      <c r="E1435" s="2">
        <v>10498</v>
      </c>
      <c r="F1435" s="27">
        <v>0.13292477556757032</v>
      </c>
      <c r="G1435" s="14">
        <v>423.030303030303</v>
      </c>
      <c r="H1435" s="2">
        <v>10803</v>
      </c>
      <c r="I1435" s="27">
        <v>0.12641149557097556</v>
      </c>
      <c r="J1435" s="14">
        <v>555.75756799999999</v>
      </c>
      <c r="L1435" t="s">
        <v>170</v>
      </c>
      <c r="M1435" t="s">
        <v>170</v>
      </c>
      <c r="N1435" t="s">
        <v>170</v>
      </c>
      <c r="O1435" s="2">
        <v>74485</v>
      </c>
      <c r="P1435" s="27">
        <v>0.1150752697474941</v>
      </c>
      <c r="Q1435" s="14">
        <v>264.84848484848402</v>
      </c>
      <c r="R1435" s="2">
        <v>77459</v>
      </c>
      <c r="S1435" s="27">
        <v>0.11249304715445266</v>
      </c>
      <c r="T1435" s="14">
        <v>96.363640000000004</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2037</v>
      </c>
      <c r="B1436" t="s">
        <v>170</v>
      </c>
      <c r="C1436" t="s">
        <v>170</v>
      </c>
      <c r="D1436" t="s">
        <v>170</v>
      </c>
      <c r="E1436" s="2">
        <v>42</v>
      </c>
      <c r="F1436" s="27">
        <v>5.3180039758410672E-4</v>
      </c>
      <c r="G1436" s="14">
        <v>23.636363636363601</v>
      </c>
      <c r="H1436" s="2">
        <v>33</v>
      </c>
      <c r="I1436" s="27">
        <v>3.8615008366585146E-4</v>
      </c>
      <c r="J1436" s="14">
        <v>20.606059999999999</v>
      </c>
      <c r="L1436" t="s">
        <v>170</v>
      </c>
      <c r="M1436" t="s">
        <v>170</v>
      </c>
      <c r="N1436" t="s">
        <v>170</v>
      </c>
      <c r="O1436" s="2">
        <v>512</v>
      </c>
      <c r="P1436" s="27">
        <v>7.9101212473272437E-4</v>
      </c>
      <c r="Q1436" s="14">
        <v>103.030303030303</v>
      </c>
      <c r="R1436" s="2">
        <v>578</v>
      </c>
      <c r="S1436" s="27">
        <v>8.3942448592511695E-4</v>
      </c>
      <c r="T1436" s="14">
        <v>109.090912</v>
      </c>
      <c r="V1436" t="s">
        <v>170</v>
      </c>
      <c r="W1436" t="s">
        <v>170</v>
      </c>
      <c r="X1436" t="s">
        <v>170</v>
      </c>
      <c r="Y1436" s="2">
        <v>22047</v>
      </c>
      <c r="Z1436" s="27">
        <v>1E-3</v>
      </c>
      <c r="AA1436" s="14">
        <v>593.33000000000004</v>
      </c>
      <c r="AB1436" s="2">
        <v>19163</v>
      </c>
      <c r="AC1436" s="27">
        <v>1E-3</v>
      </c>
      <c r="AD1436" s="14">
        <v>643.03</v>
      </c>
    </row>
    <row r="1437" spans="1:31" x14ac:dyDescent="0.3">
      <c r="A1437" t="s">
        <v>2038</v>
      </c>
      <c r="B1437" t="s">
        <v>170</v>
      </c>
      <c r="C1437" t="s">
        <v>170</v>
      </c>
      <c r="D1437" t="s">
        <v>170</v>
      </c>
      <c r="E1437" s="2">
        <v>10456</v>
      </c>
      <c r="F1437" s="27">
        <v>0.13239297516998619</v>
      </c>
      <c r="G1437" s="14">
        <v>421.81818181818102</v>
      </c>
      <c r="H1437" s="2">
        <v>10770</v>
      </c>
      <c r="I1437" s="27">
        <v>0.1260253454873097</v>
      </c>
      <c r="J1437" s="14">
        <v>553.93939999999998</v>
      </c>
      <c r="L1437" t="s">
        <v>170</v>
      </c>
      <c r="M1437" t="s">
        <v>170</v>
      </c>
      <c r="N1437" t="s">
        <v>170</v>
      </c>
      <c r="O1437" s="2">
        <v>73973</v>
      </c>
      <c r="P1437" s="27">
        <v>0.11428425762276137</v>
      </c>
      <c r="Q1437" s="14">
        <v>288.48484848484799</v>
      </c>
      <c r="R1437" s="2">
        <v>76881</v>
      </c>
      <c r="S1437" s="27">
        <v>0.11165362266852753</v>
      </c>
      <c r="T1437" s="14">
        <v>136.96969999999999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2025</v>
      </c>
      <c r="B1438" t="s">
        <v>170</v>
      </c>
      <c r="C1438" t="s">
        <v>170</v>
      </c>
      <c r="D1438" t="s">
        <v>170</v>
      </c>
      <c r="E1438" s="2">
        <v>9694</v>
      </c>
      <c r="F1438" s="27">
        <v>0.12274459652810311</v>
      </c>
      <c r="G1438" s="14">
        <v>410.90909090909099</v>
      </c>
      <c r="H1438" s="2">
        <v>10524</v>
      </c>
      <c r="I1438" s="27">
        <v>0.12314677213634609</v>
      </c>
      <c r="J1438" s="14">
        <v>422.42425500000002</v>
      </c>
      <c r="L1438" t="s">
        <v>170</v>
      </c>
      <c r="M1438" t="s">
        <v>170</v>
      </c>
      <c r="N1438" t="s">
        <v>170</v>
      </c>
      <c r="O1438" s="2">
        <v>83523</v>
      </c>
      <c r="P1438" s="27">
        <v>0.12903848768369403</v>
      </c>
      <c r="Q1438" s="14">
        <v>193.939393939393</v>
      </c>
      <c r="R1438" s="2">
        <v>88540</v>
      </c>
      <c r="S1438" s="27">
        <v>0.12858588924534578</v>
      </c>
      <c r="T1438" s="14">
        <v>215.15152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2037</v>
      </c>
      <c r="B1439" t="s">
        <v>170</v>
      </c>
      <c r="C1439" t="s">
        <v>170</v>
      </c>
      <c r="D1439" t="s">
        <v>170</v>
      </c>
      <c r="E1439" s="2">
        <v>166</v>
      </c>
      <c r="F1439" s="27">
        <v>2.1018777618800411E-3</v>
      </c>
      <c r="G1439" s="14">
        <v>71.515151515151501</v>
      </c>
      <c r="H1439" s="2">
        <v>40</v>
      </c>
      <c r="I1439" s="27">
        <v>4.6806070747375933E-4</v>
      </c>
      <c r="J1439" s="14">
        <v>22.424242</v>
      </c>
      <c r="L1439" t="s">
        <v>170</v>
      </c>
      <c r="M1439" t="s">
        <v>170</v>
      </c>
      <c r="N1439" t="s">
        <v>170</v>
      </c>
      <c r="O1439" s="2">
        <v>1360</v>
      </c>
      <c r="P1439" s="27">
        <v>2.1011259563212992E-3</v>
      </c>
      <c r="Q1439" s="14">
        <v>183.636363636363</v>
      </c>
      <c r="R1439" s="2">
        <v>1399</v>
      </c>
      <c r="S1439" s="27">
        <v>2.0317558058983369E-3</v>
      </c>
      <c r="T1439" s="14">
        <v>247.27271999999999</v>
      </c>
      <c r="V1439" t="s">
        <v>170</v>
      </c>
      <c r="W1439" t="s">
        <v>170</v>
      </c>
      <c r="X1439" t="s">
        <v>170</v>
      </c>
      <c r="Y1439" s="2">
        <v>56000</v>
      </c>
      <c r="Z1439" s="27">
        <v>2E-3</v>
      </c>
      <c r="AA1439" s="14">
        <v>1068.48</v>
      </c>
      <c r="AB1439" s="2">
        <v>52801</v>
      </c>
      <c r="AC1439" s="27">
        <v>1E-3</v>
      </c>
      <c r="AD1439" s="14">
        <v>1286.67</v>
      </c>
    </row>
    <row r="1440" spans="1:31" x14ac:dyDescent="0.3">
      <c r="A1440" t="s">
        <v>2038</v>
      </c>
      <c r="B1440" t="s">
        <v>170</v>
      </c>
      <c r="C1440" t="s">
        <v>170</v>
      </c>
      <c r="D1440" t="s">
        <v>170</v>
      </c>
      <c r="E1440" s="2">
        <v>9528</v>
      </c>
      <c r="F1440" s="27">
        <v>0.12064271876622308</v>
      </c>
      <c r="G1440" s="14">
        <v>400</v>
      </c>
      <c r="H1440" s="2">
        <v>10484</v>
      </c>
      <c r="I1440" s="27">
        <v>0.12267871142887232</v>
      </c>
      <c r="J1440" s="14">
        <v>422.42425500000002</v>
      </c>
      <c r="L1440" t="s">
        <v>170</v>
      </c>
      <c r="M1440" t="s">
        <v>170</v>
      </c>
      <c r="N1440" t="s">
        <v>170</v>
      </c>
      <c r="O1440" s="2">
        <v>82163</v>
      </c>
      <c r="P1440" s="27">
        <v>0.12693736172737272</v>
      </c>
      <c r="Q1440" s="14">
        <v>246.06060606060601</v>
      </c>
      <c r="R1440" s="2">
        <v>87141</v>
      </c>
      <c r="S1440" s="27">
        <v>0.12655413343944744</v>
      </c>
      <c r="T1440" s="14">
        <v>282.42425500000002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2026</v>
      </c>
      <c r="B1441" t="s">
        <v>170</v>
      </c>
      <c r="C1441" t="s">
        <v>170</v>
      </c>
      <c r="D1441" t="s">
        <v>170</v>
      </c>
      <c r="E1441" s="2">
        <v>16860</v>
      </c>
      <c r="F1441" s="27">
        <v>0.21347987388733428</v>
      </c>
      <c r="G1441" s="14">
        <v>329.69696969696901</v>
      </c>
      <c r="H1441" s="2">
        <v>17938</v>
      </c>
      <c r="I1441" s="27">
        <v>0.20990182426660739</v>
      </c>
      <c r="J1441" s="14">
        <v>484.84848</v>
      </c>
      <c r="L1441" t="s">
        <v>170</v>
      </c>
      <c r="M1441" t="s">
        <v>170</v>
      </c>
      <c r="N1441" t="s">
        <v>170</v>
      </c>
      <c r="O1441" s="2">
        <v>126395</v>
      </c>
      <c r="P1441" s="27">
        <v>0.19527339356561074</v>
      </c>
      <c r="Q1441" s="14">
        <v>166.666666666666</v>
      </c>
      <c r="R1441" s="2">
        <v>132577</v>
      </c>
      <c r="S1441" s="27">
        <v>0.19254044994895195</v>
      </c>
      <c r="T1441" s="14">
        <v>276.96969999999999</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2037</v>
      </c>
      <c r="B1442" t="s">
        <v>170</v>
      </c>
      <c r="C1442" t="s">
        <v>170</v>
      </c>
      <c r="D1442" t="s">
        <v>170</v>
      </c>
      <c r="E1442" s="2">
        <v>599</v>
      </c>
      <c r="F1442" s="27">
        <v>7.5844866226876181E-3</v>
      </c>
      <c r="G1442" s="14">
        <v>98.787878787878796</v>
      </c>
      <c r="H1442" s="2">
        <v>486</v>
      </c>
      <c r="I1442" s="27">
        <v>5.6869375958061756E-3</v>
      </c>
      <c r="J1442" s="14">
        <v>80.606063800000001</v>
      </c>
      <c r="L1442" t="s">
        <v>170</v>
      </c>
      <c r="M1442" t="s">
        <v>170</v>
      </c>
      <c r="N1442" t="s">
        <v>170</v>
      </c>
      <c r="O1442" s="2">
        <v>8841</v>
      </c>
      <c r="P1442" s="27">
        <v>1.3658863661644564E-2</v>
      </c>
      <c r="Q1442" s="14">
        <v>343.030303030303</v>
      </c>
      <c r="R1442" s="2">
        <v>8794</v>
      </c>
      <c r="S1442" s="27">
        <v>1.2771451434646157E-2</v>
      </c>
      <c r="T1442" s="14">
        <v>393.93939999999998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2038</v>
      </c>
      <c r="B1443" t="s">
        <v>170</v>
      </c>
      <c r="C1443" t="s">
        <v>170</v>
      </c>
      <c r="D1443" t="s">
        <v>170</v>
      </c>
      <c r="E1443" s="2">
        <v>16261</v>
      </c>
      <c r="F1443" s="27">
        <v>0.20589538726464668</v>
      </c>
      <c r="G1443" s="14">
        <v>324.84848484848402</v>
      </c>
      <c r="H1443" s="2">
        <v>17452</v>
      </c>
      <c r="I1443" s="27">
        <v>0.2042148866708012</v>
      </c>
      <c r="J1443" s="14">
        <v>497.57574499999998</v>
      </c>
      <c r="L1443" t="s">
        <v>170</v>
      </c>
      <c r="M1443" t="s">
        <v>170</v>
      </c>
      <c r="N1443" t="s">
        <v>170</v>
      </c>
      <c r="O1443" s="2">
        <v>117554</v>
      </c>
      <c r="P1443" s="27">
        <v>0.18161452990396618</v>
      </c>
      <c r="Q1443" s="14">
        <v>344.84848484848402</v>
      </c>
      <c r="R1443" s="2">
        <v>123783</v>
      </c>
      <c r="S1443" s="27">
        <v>0.17976899851430581</v>
      </c>
      <c r="T1443" s="14">
        <v>492.121216</v>
      </c>
      <c r="V1443" t="s">
        <v>170</v>
      </c>
      <c r="W1443" t="s">
        <v>170</v>
      </c>
      <c r="X1443" t="s">
        <v>170</v>
      </c>
      <c r="Y1443" s="2">
        <v>6824853</v>
      </c>
      <c r="Z1443" s="27">
        <v>0.193</v>
      </c>
      <c r="AA1443" s="14">
        <v>2907.27</v>
      </c>
      <c r="AB1443" s="2">
        <v>6970430</v>
      </c>
      <c r="AC1443" s="27">
        <v>0.191</v>
      </c>
      <c r="AD1443" s="14">
        <v>3454.55</v>
      </c>
    </row>
    <row r="1444" spans="1:30" x14ac:dyDescent="0.3">
      <c r="A1444" t="s">
        <v>2027</v>
      </c>
      <c r="B1444" t="s">
        <v>170</v>
      </c>
      <c r="C1444" t="s">
        <v>170</v>
      </c>
      <c r="D1444" t="s">
        <v>170</v>
      </c>
      <c r="E1444" s="2">
        <v>2070</v>
      </c>
      <c r="F1444" s="27">
        <v>2.6210162452359548E-2</v>
      </c>
      <c r="G1444" s="14">
        <v>154.54545454545399</v>
      </c>
      <c r="H1444" s="2">
        <v>2219</v>
      </c>
      <c r="I1444" s="27">
        <v>2.5965667747106801E-2</v>
      </c>
      <c r="J1444" s="14">
        <v>170.909088</v>
      </c>
      <c r="L1444" t="s">
        <v>170</v>
      </c>
      <c r="M1444" t="s">
        <v>170</v>
      </c>
      <c r="N1444" t="s">
        <v>170</v>
      </c>
      <c r="O1444" s="2">
        <v>21100</v>
      </c>
      <c r="P1444" s="27">
        <v>3.2598351234102513E-2</v>
      </c>
      <c r="Q1444" s="14">
        <v>87.878787878787904</v>
      </c>
      <c r="R1444" s="2">
        <v>25135</v>
      </c>
      <c r="S1444" s="27">
        <v>3.6503346805757467E-2</v>
      </c>
      <c r="T1444" s="14">
        <v>129.090912</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2037</v>
      </c>
      <c r="B1445" t="s">
        <v>170</v>
      </c>
      <c r="C1445" t="s">
        <v>170</v>
      </c>
      <c r="D1445" t="s">
        <v>170</v>
      </c>
      <c r="E1445" s="2">
        <v>266</v>
      </c>
      <c r="F1445" s="27">
        <v>3.3680691846993426E-3</v>
      </c>
      <c r="G1445" s="14">
        <v>60.606060606060602</v>
      </c>
      <c r="H1445" s="2">
        <v>406</v>
      </c>
      <c r="I1445" s="27">
        <v>4.7508161808586576E-3</v>
      </c>
      <c r="J1445" s="14">
        <v>79.393936199999999</v>
      </c>
      <c r="L1445" t="s">
        <v>170</v>
      </c>
      <c r="M1445" t="s">
        <v>170</v>
      </c>
      <c r="N1445" t="s">
        <v>170</v>
      </c>
      <c r="O1445" s="2">
        <v>3401</v>
      </c>
      <c r="P1445" s="27">
        <v>5.2543598363593664E-3</v>
      </c>
      <c r="Q1445" s="14">
        <v>209.09090909090901</v>
      </c>
      <c r="R1445" s="2">
        <v>4821</v>
      </c>
      <c r="S1445" s="27">
        <v>7.001497312534583E-3</v>
      </c>
      <c r="T1445" s="14">
        <v>294.54544099999998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2038</v>
      </c>
      <c r="B1446" t="s">
        <v>170</v>
      </c>
      <c r="C1446" t="s">
        <v>170</v>
      </c>
      <c r="D1446" t="s">
        <v>170</v>
      </c>
      <c r="E1446" s="2">
        <v>1804</v>
      </c>
      <c r="F1446" s="27">
        <v>2.2842093267660204E-2</v>
      </c>
      <c r="G1446" s="14">
        <v>156.969696969696</v>
      </c>
      <c r="H1446" s="2">
        <v>1813</v>
      </c>
      <c r="I1446" s="27">
        <v>2.1214851566248142E-2</v>
      </c>
      <c r="J1446" s="14">
        <v>153.939392</v>
      </c>
      <c r="L1446" t="s">
        <v>170</v>
      </c>
      <c r="M1446" t="s">
        <v>170</v>
      </c>
      <c r="N1446" t="s">
        <v>170</v>
      </c>
      <c r="O1446" s="2">
        <v>17699</v>
      </c>
      <c r="P1446" s="27">
        <v>2.7343991397743142E-2</v>
      </c>
      <c r="Q1446" s="14">
        <v>226.06060606060601</v>
      </c>
      <c r="R1446" s="2">
        <v>20314</v>
      </c>
      <c r="S1446" s="27">
        <v>2.9501849493222883E-2</v>
      </c>
      <c r="T1446" s="14">
        <v>291.51513699999998</v>
      </c>
      <c r="V1446" t="s">
        <v>170</v>
      </c>
      <c r="W1446" t="s">
        <v>170</v>
      </c>
      <c r="X1446" t="s">
        <v>170</v>
      </c>
      <c r="Y1446" s="2">
        <v>1076627</v>
      </c>
      <c r="Z1446" s="27">
        <v>0.03</v>
      </c>
      <c r="AA1446" s="14">
        <v>1683.03</v>
      </c>
      <c r="AB1446" s="2">
        <v>1317315</v>
      </c>
      <c r="AC1446" s="27">
        <v>3.5999999999999997E-2</v>
      </c>
      <c r="AD1446" s="14">
        <v>2100</v>
      </c>
    </row>
    <row r="1447" spans="1:30" x14ac:dyDescent="0.3">
      <c r="A1447" t="s">
        <v>2028</v>
      </c>
      <c r="B1447" t="s">
        <v>170</v>
      </c>
      <c r="C1447" t="s">
        <v>170</v>
      </c>
      <c r="D1447" t="s">
        <v>170</v>
      </c>
      <c r="E1447" s="2">
        <v>872</v>
      </c>
      <c r="F1447" s="27">
        <v>1.1041189206984311E-2</v>
      </c>
      <c r="G1447" s="14">
        <v>117.575757575757</v>
      </c>
      <c r="H1447" s="2">
        <v>1553</v>
      </c>
      <c r="I1447" s="27">
        <v>1.8172456967668706E-2</v>
      </c>
      <c r="J1447" s="14">
        <v>236.363632</v>
      </c>
      <c r="L1447" t="s">
        <v>170</v>
      </c>
      <c r="M1447" t="s">
        <v>170</v>
      </c>
      <c r="N1447" t="s">
        <v>170</v>
      </c>
      <c r="O1447" s="2">
        <v>13350</v>
      </c>
      <c r="P1447" s="27">
        <v>2.0625023174183341E-2</v>
      </c>
      <c r="Q1447" s="14">
        <v>90.909090909090907</v>
      </c>
      <c r="R1447" s="2">
        <v>15393</v>
      </c>
      <c r="S1447" s="27">
        <v>2.2355123030874266E-2</v>
      </c>
      <c r="T1447" s="14">
        <v>117.57576</v>
      </c>
      <c r="V1447" t="s">
        <v>170</v>
      </c>
      <c r="W1447" t="s">
        <v>170</v>
      </c>
      <c r="X1447" t="s">
        <v>170</v>
      </c>
      <c r="Y1447" s="2">
        <v>840432</v>
      </c>
      <c r="Z1447" s="27">
        <v>2.4E-2</v>
      </c>
      <c r="AA1447" s="14">
        <v>598.17999999999995</v>
      </c>
      <c r="AB1447" s="2">
        <v>968078</v>
      </c>
      <c r="AC1447" s="27">
        <v>2.7E-2</v>
      </c>
      <c r="AD1447" s="14">
        <v>536.36</v>
      </c>
    </row>
    <row r="1448" spans="1:30" x14ac:dyDescent="0.3">
      <c r="A1448" t="s">
        <v>2037</v>
      </c>
      <c r="B1448" t="s">
        <v>170</v>
      </c>
      <c r="C1448" t="s">
        <v>170</v>
      </c>
      <c r="D1448" t="s">
        <v>170</v>
      </c>
      <c r="E1448" s="2">
        <v>341</v>
      </c>
      <c r="F1448" s="27">
        <v>4.3177127518138191E-3</v>
      </c>
      <c r="G1448" s="14">
        <v>75.151515151515099</v>
      </c>
      <c r="H1448" s="2">
        <v>459</v>
      </c>
      <c r="I1448" s="27">
        <v>5.3709966182613885E-3</v>
      </c>
      <c r="J1448" s="14">
        <v>168.484848</v>
      </c>
      <c r="L1448" t="s">
        <v>170</v>
      </c>
      <c r="M1448" t="s">
        <v>170</v>
      </c>
      <c r="N1448" t="s">
        <v>170</v>
      </c>
      <c r="O1448" s="2">
        <v>4310</v>
      </c>
      <c r="P1448" s="27">
        <v>6.6587153468711758E-3</v>
      </c>
      <c r="Q1448" s="14">
        <v>204.84848484848399</v>
      </c>
      <c r="R1448" s="2">
        <v>4906</v>
      </c>
      <c r="S1448" s="27">
        <v>7.124942089876512E-3</v>
      </c>
      <c r="T1448" s="14">
        <v>263.63635299999999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2038</v>
      </c>
      <c r="B1449" t="s">
        <v>170</v>
      </c>
      <c r="C1449" t="s">
        <v>170</v>
      </c>
      <c r="D1449" t="s">
        <v>170</v>
      </c>
      <c r="E1449" s="2">
        <v>531</v>
      </c>
      <c r="F1449" s="27">
        <v>6.7234764551704924E-3</v>
      </c>
      <c r="G1449" s="14">
        <v>101.818181818181</v>
      </c>
      <c r="H1449" s="2">
        <v>1094</v>
      </c>
      <c r="I1449" s="27">
        <v>1.2801460349407318E-2</v>
      </c>
      <c r="J1449" s="14">
        <v>182.42424</v>
      </c>
      <c r="L1449" t="s">
        <v>170</v>
      </c>
      <c r="M1449" t="s">
        <v>170</v>
      </c>
      <c r="N1449" t="s">
        <v>170</v>
      </c>
      <c r="O1449" s="2">
        <v>9040</v>
      </c>
      <c r="P1449" s="27">
        <v>1.3966307827312166E-2</v>
      </c>
      <c r="Q1449" s="14">
        <v>203.636363636363</v>
      </c>
      <c r="R1449" s="2">
        <v>10487</v>
      </c>
      <c r="S1449" s="27">
        <v>1.5230180940997753E-2</v>
      </c>
      <c r="T1449" s="14">
        <v>284.24243200000001</v>
      </c>
      <c r="V1449" t="s">
        <v>170</v>
      </c>
      <c r="W1449" t="s">
        <v>170</v>
      </c>
      <c r="X1449" t="s">
        <v>170</v>
      </c>
      <c r="Y1449" s="2">
        <v>600519</v>
      </c>
      <c r="Z1449" s="27">
        <v>1.7000000000000001E-2</v>
      </c>
      <c r="AA1449" s="14">
        <v>1679.39</v>
      </c>
      <c r="AB1449" s="2">
        <v>697720</v>
      </c>
      <c r="AC1449" s="27">
        <v>1.9E-2</v>
      </c>
      <c r="AD1449" s="14">
        <v>2270.91</v>
      </c>
    </row>
    <row r="1450" spans="1:30" x14ac:dyDescent="0.3">
      <c r="A1450" t="s">
        <v>2029</v>
      </c>
      <c r="B1450" t="s">
        <v>170</v>
      </c>
      <c r="C1450" t="s">
        <v>170</v>
      </c>
      <c r="D1450" t="s">
        <v>170</v>
      </c>
      <c r="E1450" s="2">
        <v>38983</v>
      </c>
      <c r="F1450" s="27">
        <v>0.49359940235764843</v>
      </c>
      <c r="G1450" s="14">
        <v>498.18181818181802</v>
      </c>
      <c r="H1450" s="2">
        <v>42422</v>
      </c>
      <c r="I1450" s="27">
        <v>0.49640178331129547</v>
      </c>
      <c r="J1450" s="14">
        <v>481.81817599999999</v>
      </c>
      <c r="L1450" t="s">
        <v>170</v>
      </c>
      <c r="M1450" t="s">
        <v>170</v>
      </c>
      <c r="N1450" t="s">
        <v>170</v>
      </c>
      <c r="O1450" s="2">
        <v>328419</v>
      </c>
      <c r="P1450" s="27">
        <v>0.50738947459491524</v>
      </c>
      <c r="Q1450" s="14">
        <v>167.87878787878699</v>
      </c>
      <c r="R1450" s="2">
        <v>349463</v>
      </c>
      <c r="S1450" s="27">
        <v>0.50752214381461791</v>
      </c>
      <c r="T1450" s="14">
        <v>178.18182400000001</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2024</v>
      </c>
      <c r="B1451" t="s">
        <v>170</v>
      </c>
      <c r="C1451" t="s">
        <v>170</v>
      </c>
      <c r="D1451" t="s">
        <v>170</v>
      </c>
      <c r="E1451" s="2">
        <v>9060</v>
      </c>
      <c r="F1451" s="27">
        <v>0.11471694290742875</v>
      </c>
      <c r="G1451" s="14">
        <v>370.90909090909003</v>
      </c>
      <c r="H1451" s="2">
        <v>8903</v>
      </c>
      <c r="I1451" s="27">
        <v>0.10417861196597199</v>
      </c>
      <c r="J1451" s="14">
        <v>354.54544099999998</v>
      </c>
      <c r="L1451" t="s">
        <v>170</v>
      </c>
      <c r="M1451" t="s">
        <v>170</v>
      </c>
      <c r="N1451" t="s">
        <v>170</v>
      </c>
      <c r="O1451" s="2">
        <v>71573</v>
      </c>
      <c r="P1451" s="27">
        <v>0.11057638828807673</v>
      </c>
      <c r="Q1451" s="14">
        <v>40.606060606060602</v>
      </c>
      <c r="R1451" s="2">
        <v>73488</v>
      </c>
      <c r="S1451" s="27">
        <v>0.10672599761533735</v>
      </c>
      <c r="T1451" s="14">
        <v>39.393940000000001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2037</v>
      </c>
      <c r="B1452" t="s">
        <v>170</v>
      </c>
      <c r="C1452" t="s">
        <v>170</v>
      </c>
      <c r="D1452" t="s">
        <v>170</v>
      </c>
      <c r="E1452" s="2">
        <v>0</v>
      </c>
      <c r="F1452" s="27">
        <v>0</v>
      </c>
      <c r="G1452" s="14">
        <v>16.969696969696901</v>
      </c>
      <c r="H1452" s="2">
        <v>25</v>
      </c>
      <c r="I1452" s="27">
        <v>2.925379421710996E-4</v>
      </c>
      <c r="J1452" s="14">
        <v>20.606059999999999</v>
      </c>
      <c r="L1452" t="s">
        <v>170</v>
      </c>
      <c r="M1452" t="s">
        <v>170</v>
      </c>
      <c r="N1452" t="s">
        <v>170</v>
      </c>
      <c r="O1452" s="2">
        <v>215</v>
      </c>
      <c r="P1452" s="27">
        <v>3.321632945654995E-4</v>
      </c>
      <c r="Q1452" s="14">
        <v>67.272727272727195</v>
      </c>
      <c r="R1452" s="2">
        <v>446</v>
      </c>
      <c r="S1452" s="27">
        <v>6.4772200817059201E-4</v>
      </c>
      <c r="T1452" s="14">
        <v>87.272729999999996</v>
      </c>
      <c r="V1452" t="s">
        <v>170</v>
      </c>
      <c r="W1452" t="s">
        <v>170</v>
      </c>
      <c r="X1452" t="s">
        <v>170</v>
      </c>
      <c r="Y1452" s="2">
        <v>16986</v>
      </c>
      <c r="Z1452" s="27">
        <v>0</v>
      </c>
      <c r="AA1452" s="14">
        <v>550.91</v>
      </c>
      <c r="AB1452" s="2">
        <v>16086</v>
      </c>
      <c r="AC1452" s="27">
        <v>0</v>
      </c>
      <c r="AD1452" s="14">
        <v>623.03</v>
      </c>
    </row>
    <row r="1453" spans="1:30" x14ac:dyDescent="0.3">
      <c r="A1453" t="s">
        <v>2038</v>
      </c>
      <c r="B1453" t="s">
        <v>170</v>
      </c>
      <c r="C1453" t="s">
        <v>170</v>
      </c>
      <c r="D1453" t="s">
        <v>170</v>
      </c>
      <c r="E1453" s="2">
        <v>9060</v>
      </c>
      <c r="F1453" s="27">
        <v>0.11471694290742875</v>
      </c>
      <c r="G1453" s="14">
        <v>370.90909090909003</v>
      </c>
      <c r="H1453" s="2">
        <v>8878</v>
      </c>
      <c r="I1453" s="27">
        <v>0.10388607402380089</v>
      </c>
      <c r="J1453" s="14">
        <v>352.72726399999999</v>
      </c>
      <c r="L1453" t="s">
        <v>170</v>
      </c>
      <c r="M1453" t="s">
        <v>170</v>
      </c>
      <c r="N1453" t="s">
        <v>170</v>
      </c>
      <c r="O1453" s="2">
        <v>71358</v>
      </c>
      <c r="P1453" s="27">
        <v>0.11024422499351123</v>
      </c>
      <c r="Q1453" s="14">
        <v>75.757575757575694</v>
      </c>
      <c r="R1453" s="2">
        <v>73042</v>
      </c>
      <c r="S1453" s="27">
        <v>0.10607827560716677</v>
      </c>
      <c r="T1453" s="14">
        <v>100.606064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2025</v>
      </c>
      <c r="B1454" t="s">
        <v>170</v>
      </c>
      <c r="C1454" t="s">
        <v>170</v>
      </c>
      <c r="D1454" t="s">
        <v>170</v>
      </c>
      <c r="E1454" s="2">
        <v>8997</v>
      </c>
      <c r="F1454" s="27">
        <v>0.11391924231105259</v>
      </c>
      <c r="G1454" s="14">
        <v>383.030303030303</v>
      </c>
      <c r="H1454" s="2">
        <v>10767</v>
      </c>
      <c r="I1454" s="27">
        <v>0.12599024093424918</v>
      </c>
      <c r="J1454" s="14">
        <v>466.66665599999999</v>
      </c>
      <c r="L1454" t="s">
        <v>170</v>
      </c>
      <c r="M1454" t="s">
        <v>170</v>
      </c>
      <c r="N1454" t="s">
        <v>170</v>
      </c>
      <c r="O1454" s="2">
        <v>82190</v>
      </c>
      <c r="P1454" s="27">
        <v>0.12697907525738794</v>
      </c>
      <c r="Q1454" s="14">
        <v>38.181818181818102</v>
      </c>
      <c r="R1454" s="2">
        <v>86253</v>
      </c>
      <c r="S1454" s="27">
        <v>0.1252644985890988</v>
      </c>
      <c r="T1454" s="14">
        <v>55.151516000000001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2037</v>
      </c>
      <c r="B1455" t="s">
        <v>170</v>
      </c>
      <c r="C1455" t="s">
        <v>170</v>
      </c>
      <c r="D1455" t="s">
        <v>170</v>
      </c>
      <c r="E1455" s="2">
        <v>91</v>
      </c>
      <c r="F1455" s="27">
        <v>1.1522341947655646E-3</v>
      </c>
      <c r="G1455" s="14">
        <v>45.454545454545404</v>
      </c>
      <c r="H1455" s="2">
        <v>69</v>
      </c>
      <c r="I1455" s="27">
        <v>8.0740472039223486E-4</v>
      </c>
      <c r="J1455" s="14">
        <v>49.0909081</v>
      </c>
      <c r="L1455" t="s">
        <v>170</v>
      </c>
      <c r="M1455" t="s">
        <v>170</v>
      </c>
      <c r="N1455" t="s">
        <v>170</v>
      </c>
      <c r="O1455" s="2">
        <v>1098</v>
      </c>
      <c r="P1455" s="27">
        <v>1.6963502206182254E-3</v>
      </c>
      <c r="Q1455" s="14">
        <v>166.666666666666</v>
      </c>
      <c r="R1455" s="2">
        <v>1213</v>
      </c>
      <c r="S1455" s="27">
        <v>1.7616295872442333E-3</v>
      </c>
      <c r="T1455" s="14">
        <v>218.18182400000001</v>
      </c>
      <c r="V1455" t="s">
        <v>170</v>
      </c>
      <c r="W1455" t="s">
        <v>170</v>
      </c>
      <c r="X1455" t="s">
        <v>170</v>
      </c>
      <c r="Y1455" s="2">
        <v>50301</v>
      </c>
      <c r="Z1455" s="27">
        <v>1E-3</v>
      </c>
      <c r="AA1455" s="14">
        <v>1016.36</v>
      </c>
      <c r="AB1455" s="2">
        <v>48072</v>
      </c>
      <c r="AC1455" s="27">
        <v>1E-3</v>
      </c>
      <c r="AD1455" s="14">
        <v>1077.58</v>
      </c>
    </row>
    <row r="1456" spans="1:30" x14ac:dyDescent="0.3">
      <c r="A1456" t="s">
        <v>2038</v>
      </c>
      <c r="B1456" t="s">
        <v>170</v>
      </c>
      <c r="C1456" t="s">
        <v>170</v>
      </c>
      <c r="D1456" t="s">
        <v>170</v>
      </c>
      <c r="E1456" s="2">
        <v>8906</v>
      </c>
      <c r="F1456" s="27">
        <v>0.11276700811628702</v>
      </c>
      <c r="G1456" s="14">
        <v>381.21212121212102</v>
      </c>
      <c r="H1456" s="2">
        <v>10698</v>
      </c>
      <c r="I1456" s="27">
        <v>0.12518283621385692</v>
      </c>
      <c r="J1456" s="14">
        <v>465.45455900000002</v>
      </c>
      <c r="L1456" t="s">
        <v>170</v>
      </c>
      <c r="M1456" t="s">
        <v>170</v>
      </c>
      <c r="N1456" t="s">
        <v>170</v>
      </c>
      <c r="O1456" s="2">
        <v>81092</v>
      </c>
      <c r="P1456" s="27">
        <v>0.12528272503676971</v>
      </c>
      <c r="Q1456" s="14">
        <v>170.30303030303</v>
      </c>
      <c r="R1456" s="2">
        <v>85040</v>
      </c>
      <c r="S1456" s="27">
        <v>0.12350286900185457</v>
      </c>
      <c r="T1456" s="14">
        <v>228.484848</v>
      </c>
      <c r="V1456" t="s">
        <v>170</v>
      </c>
      <c r="W1456" t="s">
        <v>170</v>
      </c>
      <c r="X1456" t="s">
        <v>170</v>
      </c>
      <c r="Y1456" s="2">
        <v>4587143</v>
      </c>
      <c r="Z1456" s="27">
        <v>0.13</v>
      </c>
      <c r="AA1456" s="14">
        <v>1326.06</v>
      </c>
      <c r="AB1456" s="2">
        <v>4642707</v>
      </c>
      <c r="AC1456" s="27">
        <v>0.127</v>
      </c>
      <c r="AD1456" s="14">
        <v>1306.06</v>
      </c>
    </row>
    <row r="1457" spans="1:31" x14ac:dyDescent="0.3">
      <c r="A1457" t="s">
        <v>2026</v>
      </c>
      <c r="B1457" t="s">
        <v>170</v>
      </c>
      <c r="C1457" t="s">
        <v>170</v>
      </c>
      <c r="D1457" t="s">
        <v>170</v>
      </c>
      <c r="E1457" s="2">
        <v>17262</v>
      </c>
      <c r="F1457" s="27">
        <v>0.21856996340706789</v>
      </c>
      <c r="G1457" s="14">
        <v>343.636363636363</v>
      </c>
      <c r="H1457" s="2">
        <v>18239</v>
      </c>
      <c r="I1457" s="27">
        <v>0.21342398109034741</v>
      </c>
      <c r="J1457" s="14">
        <v>375.15152</v>
      </c>
      <c r="L1457" t="s">
        <v>170</v>
      </c>
      <c r="M1457" t="s">
        <v>170</v>
      </c>
      <c r="N1457" t="s">
        <v>170</v>
      </c>
      <c r="O1457" s="2">
        <v>130860</v>
      </c>
      <c r="P1457" s="27">
        <v>0.20217157547368031</v>
      </c>
      <c r="Q1457" s="14">
        <v>55.151515151515099</v>
      </c>
      <c r="R1457" s="2">
        <v>137411</v>
      </c>
      <c r="S1457" s="27">
        <v>0.19956082705096237</v>
      </c>
      <c r="T1457" s="14">
        <v>87.878784199999998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2037</v>
      </c>
      <c r="B1458" t="s">
        <v>170</v>
      </c>
      <c r="C1458" t="s">
        <v>170</v>
      </c>
      <c r="D1458" t="s">
        <v>170</v>
      </c>
      <c r="E1458" s="2">
        <v>920</v>
      </c>
      <c r="F1458" s="27">
        <v>1.1648961089937578E-2</v>
      </c>
      <c r="G1458" s="14">
        <v>124.84848484848401</v>
      </c>
      <c r="H1458" s="2">
        <v>915</v>
      </c>
      <c r="I1458" s="27">
        <v>1.0706888683462245E-2</v>
      </c>
      <c r="J1458" s="14">
        <v>129.090912</v>
      </c>
      <c r="L1458" t="s">
        <v>170</v>
      </c>
      <c r="M1458" t="s">
        <v>170</v>
      </c>
      <c r="N1458" t="s">
        <v>170</v>
      </c>
      <c r="O1458" s="2">
        <v>11849</v>
      </c>
      <c r="P1458" s="27">
        <v>1.830605989444932E-2</v>
      </c>
      <c r="Q1458" s="14">
        <v>420</v>
      </c>
      <c r="R1458" s="2">
        <v>12566</v>
      </c>
      <c r="S1458" s="27">
        <v>1.8249494965631521E-2</v>
      </c>
      <c r="T1458" s="14">
        <v>605.45450000000005</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2038</v>
      </c>
      <c r="B1459" t="s">
        <v>170</v>
      </c>
      <c r="C1459" t="s">
        <v>170</v>
      </c>
      <c r="D1459" t="s">
        <v>170</v>
      </c>
      <c r="E1459" s="2">
        <v>16342</v>
      </c>
      <c r="F1459" s="27">
        <v>0.20692100231713031</v>
      </c>
      <c r="G1459" s="14">
        <v>332.72727272727201</v>
      </c>
      <c r="H1459" s="2">
        <v>17324</v>
      </c>
      <c r="I1459" s="27">
        <v>0.20271709240688518</v>
      </c>
      <c r="J1459" s="14">
        <v>393.93939999999998</v>
      </c>
      <c r="L1459" t="s">
        <v>170</v>
      </c>
      <c r="M1459" t="s">
        <v>170</v>
      </c>
      <c r="N1459" t="s">
        <v>170</v>
      </c>
      <c r="O1459" s="2">
        <v>119011</v>
      </c>
      <c r="P1459" s="27">
        <v>0.18386551557923098</v>
      </c>
      <c r="Q1459" s="14">
        <v>425.45454545454498</v>
      </c>
      <c r="R1459" s="2">
        <v>124845</v>
      </c>
      <c r="S1459" s="27">
        <v>0.18131133208533085</v>
      </c>
      <c r="T1459" s="14">
        <v>602.42425500000002</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2027</v>
      </c>
      <c r="B1460" t="s">
        <v>170</v>
      </c>
      <c r="C1460" t="s">
        <v>170</v>
      </c>
      <c r="D1460" t="s">
        <v>170</v>
      </c>
      <c r="E1460" s="2">
        <v>2295</v>
      </c>
      <c r="F1460" s="27">
        <v>2.9059093153702979E-2</v>
      </c>
      <c r="G1460" s="14">
        <v>169.69696969696901</v>
      </c>
      <c r="H1460" s="2">
        <v>2743</v>
      </c>
      <c r="I1460" s="27">
        <v>3.2097263015013047E-2</v>
      </c>
      <c r="J1460" s="14">
        <v>240.606064</v>
      </c>
      <c r="L1460" t="s">
        <v>170</v>
      </c>
      <c r="M1460" t="s">
        <v>170</v>
      </c>
      <c r="N1460" t="s">
        <v>170</v>
      </c>
      <c r="O1460" s="2">
        <v>24403</v>
      </c>
      <c r="P1460" s="27">
        <v>3.7701306405962254E-2</v>
      </c>
      <c r="Q1460" s="14">
        <v>55.757575757575701</v>
      </c>
      <c r="R1460" s="2">
        <v>30184</v>
      </c>
      <c r="S1460" s="27">
        <v>4.3835966579868046E-2</v>
      </c>
      <c r="T1460" s="14">
        <v>63.030304000000001</v>
      </c>
      <c r="V1460" t="s">
        <v>170</v>
      </c>
      <c r="W1460" t="s">
        <v>170</v>
      </c>
      <c r="X1460" t="s">
        <v>170</v>
      </c>
      <c r="Y1460" s="2">
        <v>1427224</v>
      </c>
      <c r="Z1460" s="27">
        <v>0.04</v>
      </c>
      <c r="AA1460" s="14">
        <v>443.64</v>
      </c>
      <c r="AB1460" s="2">
        <v>1735473</v>
      </c>
      <c r="AC1460" s="27">
        <v>4.8000000000000001E-2</v>
      </c>
      <c r="AD1460" s="14">
        <v>575.76</v>
      </c>
    </row>
    <row r="1461" spans="1:31" x14ac:dyDescent="0.3">
      <c r="A1461" t="s">
        <v>2037</v>
      </c>
      <c r="B1461" t="s">
        <v>170</v>
      </c>
      <c r="C1461" t="s">
        <v>170</v>
      </c>
      <c r="D1461" t="s">
        <v>170</v>
      </c>
      <c r="E1461" s="2">
        <v>361</v>
      </c>
      <c r="F1461" s="27">
        <v>4.5709510363776797E-3</v>
      </c>
      <c r="G1461" s="14">
        <v>95.757575757575694</v>
      </c>
      <c r="H1461" s="2">
        <v>417</v>
      </c>
      <c r="I1461" s="27">
        <v>4.8795328754139408E-3</v>
      </c>
      <c r="J1461" s="14">
        <v>98.181816100000006</v>
      </c>
      <c r="L1461" t="s">
        <v>170</v>
      </c>
      <c r="M1461" t="s">
        <v>170</v>
      </c>
      <c r="N1461" t="s">
        <v>170</v>
      </c>
      <c r="O1461" s="2">
        <v>5308</v>
      </c>
      <c r="P1461" s="27">
        <v>8.2005710118775409E-3</v>
      </c>
      <c r="Q1461" s="14">
        <v>272.72727272727201</v>
      </c>
      <c r="R1461" s="2">
        <v>5802</v>
      </c>
      <c r="S1461" s="27">
        <v>8.426195272210257E-3</v>
      </c>
      <c r="T1461" s="14">
        <v>301.21212800000001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2038</v>
      </c>
      <c r="B1462" t="s">
        <v>170</v>
      </c>
      <c r="C1462" t="s">
        <v>170</v>
      </c>
      <c r="D1462" t="s">
        <v>170</v>
      </c>
      <c r="E1462" s="2">
        <v>1934</v>
      </c>
      <c r="F1462" s="27">
        <v>2.4488142117325296E-2</v>
      </c>
      <c r="G1462" s="14">
        <v>169.09090909090901</v>
      </c>
      <c r="H1462" s="2">
        <v>2326</v>
      </c>
      <c r="I1462" s="27">
        <v>2.7217730139599106E-2</v>
      </c>
      <c r="J1462" s="14">
        <v>229.090912</v>
      </c>
      <c r="L1462" t="s">
        <v>170</v>
      </c>
      <c r="M1462" t="s">
        <v>170</v>
      </c>
      <c r="N1462" t="s">
        <v>170</v>
      </c>
      <c r="O1462" s="2">
        <v>19095</v>
      </c>
      <c r="P1462" s="27">
        <v>2.9500735394084713E-2</v>
      </c>
      <c r="Q1462" s="14">
        <v>266.666666666666</v>
      </c>
      <c r="R1462" s="2">
        <v>24382</v>
      </c>
      <c r="S1462" s="27">
        <v>3.5409771307657788E-2</v>
      </c>
      <c r="T1462" s="14">
        <v>307.27273600000001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2028</v>
      </c>
      <c r="B1463" t="s">
        <v>170</v>
      </c>
      <c r="C1463" t="s">
        <v>170</v>
      </c>
      <c r="D1463" t="s">
        <v>170</v>
      </c>
      <c r="E1463" s="2">
        <v>1369</v>
      </c>
      <c r="F1463" s="27">
        <v>1.7334160578396242E-2</v>
      </c>
      <c r="G1463" s="14">
        <v>155.75757575757501</v>
      </c>
      <c r="H1463" s="2">
        <v>1770</v>
      </c>
      <c r="I1463" s="27">
        <v>2.071168630571385E-2</v>
      </c>
      <c r="J1463" s="14">
        <v>173.33332799999999</v>
      </c>
      <c r="L1463" t="s">
        <v>170</v>
      </c>
      <c r="M1463" t="s">
        <v>170</v>
      </c>
      <c r="N1463" t="s">
        <v>170</v>
      </c>
      <c r="O1463" s="2">
        <v>19393</v>
      </c>
      <c r="P1463" s="27">
        <v>2.9961129169808056E-2</v>
      </c>
      <c r="Q1463" s="14">
        <v>139.39393939393901</v>
      </c>
      <c r="R1463" s="2">
        <v>22127</v>
      </c>
      <c r="S1463" s="27">
        <v>3.213485397935132E-2</v>
      </c>
      <c r="T1463" s="14">
        <v>118.181816</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2037</v>
      </c>
      <c r="B1464" t="s">
        <v>170</v>
      </c>
      <c r="C1464" t="s">
        <v>170</v>
      </c>
      <c r="D1464" t="s">
        <v>170</v>
      </c>
      <c r="E1464" s="2">
        <v>469</v>
      </c>
      <c r="F1464" s="27">
        <v>5.9384377730225257E-3</v>
      </c>
      <c r="G1464" s="14">
        <v>107.87878787878699</v>
      </c>
      <c r="H1464" s="2">
        <v>777</v>
      </c>
      <c r="I1464" s="27">
        <v>9.0920792426777749E-3</v>
      </c>
      <c r="J1464" s="14">
        <v>118.78788</v>
      </c>
      <c r="L1464" t="s">
        <v>170</v>
      </c>
      <c r="M1464" t="s">
        <v>170</v>
      </c>
      <c r="N1464" t="s">
        <v>170</v>
      </c>
      <c r="O1464" s="2">
        <v>7615</v>
      </c>
      <c r="P1464" s="27">
        <v>1.1764760409843157E-2</v>
      </c>
      <c r="Q1464" s="14">
        <v>255.15151515151501</v>
      </c>
      <c r="R1464" s="2">
        <v>9478</v>
      </c>
      <c r="S1464" s="27">
        <v>1.376481881937415E-2</v>
      </c>
      <c r="T1464" s="14">
        <v>349.09089999999998</v>
      </c>
      <c r="V1464" t="s">
        <v>170</v>
      </c>
      <c r="W1464" t="s">
        <v>170</v>
      </c>
      <c r="X1464" t="s">
        <v>170</v>
      </c>
      <c r="Y1464" s="2">
        <v>467412</v>
      </c>
      <c r="Z1464" s="27">
        <v>1.2999999999999999E-2</v>
      </c>
      <c r="AA1464" s="14">
        <v>2248</v>
      </c>
      <c r="AB1464" s="2">
        <v>502760</v>
      </c>
      <c r="AC1464" s="27">
        <v>1.4E-2</v>
      </c>
      <c r="AD1464" s="14">
        <v>2773.33</v>
      </c>
    </row>
    <row r="1465" spans="1:31" x14ac:dyDescent="0.3">
      <c r="A1465" t="s">
        <v>2038</v>
      </c>
      <c r="B1465" t="s">
        <v>170</v>
      </c>
      <c r="C1465" t="s">
        <v>170</v>
      </c>
      <c r="D1465" t="s">
        <v>170</v>
      </c>
      <c r="E1465" s="2">
        <v>900</v>
      </c>
      <c r="F1465" s="27">
        <v>1.1395722805373716E-2</v>
      </c>
      <c r="G1465" s="14">
        <v>116.969696969697</v>
      </c>
      <c r="H1465" s="2">
        <v>993</v>
      </c>
      <c r="I1465" s="27">
        <v>1.1619607063036075E-2</v>
      </c>
      <c r="J1465" s="14">
        <v>144.24243200000001</v>
      </c>
      <c r="L1465" t="s">
        <v>170</v>
      </c>
      <c r="M1465" t="s">
        <v>170</v>
      </c>
      <c r="N1465" t="s">
        <v>170</v>
      </c>
      <c r="O1465" s="2">
        <v>11778</v>
      </c>
      <c r="P1465" s="27">
        <v>1.8196368759964898E-2</v>
      </c>
      <c r="Q1465" s="14">
        <v>282.42424242424198</v>
      </c>
      <c r="R1465" s="2">
        <v>12649</v>
      </c>
      <c r="S1465" s="27">
        <v>1.837003515997717E-2</v>
      </c>
      <c r="T1465" s="14">
        <v>341.21212800000001</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2039</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211" t="s">
        <v>1699</v>
      </c>
      <c r="F1468" s="211"/>
      <c r="G1468" s="211" t="s">
        <v>1700</v>
      </c>
      <c r="H1468" s="211" t="s">
        <v>1699</v>
      </c>
      <c r="I1468" s="211"/>
      <c r="J1468" s="211" t="s">
        <v>1700</v>
      </c>
      <c r="K1468" t="s">
        <v>170</v>
      </c>
      <c r="L1468" t="s">
        <v>170</v>
      </c>
      <c r="M1468" t="s">
        <v>170</v>
      </c>
      <c r="N1468" t="s">
        <v>170</v>
      </c>
      <c r="O1468" s="211" t="s">
        <v>1699</v>
      </c>
      <c r="P1468" s="211"/>
      <c r="Q1468" s="211" t="s">
        <v>1700</v>
      </c>
      <c r="R1468" s="211" t="s">
        <v>1699</v>
      </c>
      <c r="S1468" s="211"/>
      <c r="T1468" s="211" t="s">
        <v>1700</v>
      </c>
      <c r="U1468" t="s">
        <v>170</v>
      </c>
      <c r="V1468" t="s">
        <v>170</v>
      </c>
      <c r="W1468" t="s">
        <v>170</v>
      </c>
      <c r="X1468" t="s">
        <v>170</v>
      </c>
      <c r="Y1468" s="211" t="s">
        <v>1699</v>
      </c>
      <c r="Z1468" s="211"/>
      <c r="AA1468" s="211" t="s">
        <v>1700</v>
      </c>
      <c r="AB1468" s="211" t="s">
        <v>1699</v>
      </c>
      <c r="AC1468" s="211"/>
      <c r="AD1468" s="211" t="s">
        <v>1700</v>
      </c>
      <c r="AE1468" t="s">
        <v>170</v>
      </c>
    </row>
    <row r="1469" spans="1:31" x14ac:dyDescent="0.3">
      <c r="A1469" t="s">
        <v>172</v>
      </c>
      <c r="B1469" t="s">
        <v>170</v>
      </c>
      <c r="C1469" t="s">
        <v>170</v>
      </c>
      <c r="D1469" t="s">
        <v>170</v>
      </c>
      <c r="E1469" s="2">
        <v>78977</v>
      </c>
      <c r="F1469" s="27" t="s">
        <v>170</v>
      </c>
      <c r="G1469" s="14">
        <v>452.72727272727201</v>
      </c>
      <c r="H1469" s="2">
        <v>85459</v>
      </c>
      <c r="I1469" s="27" t="s">
        <v>170</v>
      </c>
      <c r="J1469" s="14">
        <v>490.30304000000001</v>
      </c>
      <c r="L1469" t="s">
        <v>170</v>
      </c>
      <c r="M1469" t="s">
        <v>170</v>
      </c>
      <c r="N1469" t="s">
        <v>170</v>
      </c>
      <c r="O1469" s="2">
        <v>647272</v>
      </c>
      <c r="P1469" s="27" t="s">
        <v>170</v>
      </c>
      <c r="Q1469" s="14">
        <v>453.93939393939399</v>
      </c>
      <c r="R1469" s="2">
        <v>688567</v>
      </c>
      <c r="S1469" s="27" t="s">
        <v>170</v>
      </c>
      <c r="T1469" s="14">
        <v>386.06060000000002</v>
      </c>
      <c r="V1469" t="s">
        <v>170</v>
      </c>
      <c r="W1469" t="s">
        <v>170</v>
      </c>
      <c r="X1469" t="s">
        <v>170</v>
      </c>
      <c r="Y1469" s="2">
        <v>35400693</v>
      </c>
      <c r="Z1469" s="27" t="s">
        <v>170</v>
      </c>
      <c r="AA1469" s="14">
        <v>1443.03</v>
      </c>
      <c r="AB1469" s="2">
        <v>36429855</v>
      </c>
      <c r="AC1469" s="27" t="s">
        <v>170</v>
      </c>
      <c r="AD1469" s="14">
        <v>1813.33</v>
      </c>
    </row>
    <row r="1470" spans="1:31" x14ac:dyDescent="0.3">
      <c r="A1470" t="s">
        <v>2021</v>
      </c>
      <c r="B1470" t="s">
        <v>170</v>
      </c>
      <c r="C1470" t="s">
        <v>170</v>
      </c>
      <c r="D1470" t="s">
        <v>170</v>
      </c>
      <c r="E1470" s="2">
        <v>39994</v>
      </c>
      <c r="F1470" s="27">
        <v>0.50640059764235157</v>
      </c>
      <c r="G1470" s="14">
        <v>540.60606060606005</v>
      </c>
      <c r="H1470" s="2">
        <v>43037</v>
      </c>
      <c r="I1470" s="27">
        <v>0.50359821668870453</v>
      </c>
      <c r="J1470" s="14">
        <v>656.36364700000001</v>
      </c>
      <c r="L1470" t="s">
        <v>170</v>
      </c>
      <c r="M1470" t="s">
        <v>170</v>
      </c>
      <c r="N1470" t="s">
        <v>170</v>
      </c>
      <c r="O1470" s="2">
        <v>318853</v>
      </c>
      <c r="P1470" s="27">
        <v>0.49261052540508471</v>
      </c>
      <c r="Q1470" s="14">
        <v>388.48484848484799</v>
      </c>
      <c r="R1470" s="2">
        <v>339104</v>
      </c>
      <c r="S1470" s="27">
        <v>0.49247785618538209</v>
      </c>
      <c r="T1470" s="14">
        <v>384.24243200000001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2024</v>
      </c>
      <c r="B1471" t="s">
        <v>170</v>
      </c>
      <c r="C1471" t="s">
        <v>170</v>
      </c>
      <c r="D1471" t="s">
        <v>170</v>
      </c>
      <c r="E1471" s="2">
        <v>10498</v>
      </c>
      <c r="F1471" s="27">
        <v>0.13292477556757032</v>
      </c>
      <c r="G1471" s="14">
        <v>423.030303030303</v>
      </c>
      <c r="H1471" s="2">
        <v>10803</v>
      </c>
      <c r="I1471" s="27">
        <v>0.12641149557097556</v>
      </c>
      <c r="J1471" s="14">
        <v>555.75756799999999</v>
      </c>
      <c r="L1471" t="s">
        <v>170</v>
      </c>
      <c r="M1471" t="s">
        <v>170</v>
      </c>
      <c r="N1471" t="s">
        <v>170</v>
      </c>
      <c r="O1471" s="2">
        <v>74485</v>
      </c>
      <c r="P1471" s="27">
        <v>0.1150752697474941</v>
      </c>
      <c r="Q1471" s="14">
        <v>264.84848484848402</v>
      </c>
      <c r="R1471" s="2">
        <v>77459</v>
      </c>
      <c r="S1471" s="27">
        <v>0.11249304715445266</v>
      </c>
      <c r="T1471" s="14">
        <v>96.363640000000004</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2040</v>
      </c>
      <c r="B1472" t="s">
        <v>170</v>
      </c>
      <c r="C1472" t="s">
        <v>170</v>
      </c>
      <c r="D1472" t="s">
        <v>170</v>
      </c>
      <c r="E1472" s="2">
        <v>68</v>
      </c>
      <c r="F1472" s="27">
        <v>8.6101016751712522E-4</v>
      </c>
      <c r="G1472" s="14">
        <v>33.3333333333333</v>
      </c>
      <c r="H1472" s="2">
        <v>121</v>
      </c>
      <c r="I1472" s="27">
        <v>1.415883640108122E-3</v>
      </c>
      <c r="J1472" s="14">
        <v>43.030304000000001</v>
      </c>
      <c r="L1472" t="s">
        <v>170</v>
      </c>
      <c r="M1472" t="s">
        <v>170</v>
      </c>
      <c r="N1472" t="s">
        <v>170</v>
      </c>
      <c r="O1472" s="2">
        <v>893</v>
      </c>
      <c r="P1472" s="27">
        <v>1.379636381613912E-3</v>
      </c>
      <c r="Q1472" s="14">
        <v>133.333333333333</v>
      </c>
      <c r="R1472" s="2">
        <v>1085</v>
      </c>
      <c r="S1472" s="27">
        <v>1.5757362754822697E-3</v>
      </c>
      <c r="T1472" s="14">
        <v>136.96969999999999</v>
      </c>
      <c r="V1472" t="s">
        <v>170</v>
      </c>
      <c r="W1472" t="s">
        <v>170</v>
      </c>
      <c r="X1472" t="s">
        <v>170</v>
      </c>
      <c r="Y1472" s="2">
        <v>37293</v>
      </c>
      <c r="Z1472" s="27">
        <v>1E-3</v>
      </c>
      <c r="AA1472" s="14">
        <v>725.45</v>
      </c>
      <c r="AB1472" s="2">
        <v>46698</v>
      </c>
      <c r="AC1472" s="27">
        <v>1E-3</v>
      </c>
      <c r="AD1472" s="14">
        <v>1167.27</v>
      </c>
    </row>
    <row r="1473" spans="1:30" x14ac:dyDescent="0.3">
      <c r="A1473" t="s">
        <v>2041</v>
      </c>
      <c r="B1473" t="s">
        <v>170</v>
      </c>
      <c r="C1473" t="s">
        <v>170</v>
      </c>
      <c r="D1473" t="s">
        <v>170</v>
      </c>
      <c r="E1473" s="2">
        <v>10430</v>
      </c>
      <c r="F1473" s="27">
        <v>0.13206376540005318</v>
      </c>
      <c r="G1473" s="14">
        <v>422.42424242424198</v>
      </c>
      <c r="H1473" s="2">
        <v>10682</v>
      </c>
      <c r="I1473" s="27">
        <v>0.12499561193086743</v>
      </c>
      <c r="J1473" s="14">
        <v>561.21209999999996</v>
      </c>
      <c r="L1473" t="s">
        <v>170</v>
      </c>
      <c r="M1473" t="s">
        <v>170</v>
      </c>
      <c r="N1473" t="s">
        <v>170</v>
      </c>
      <c r="O1473" s="2">
        <v>73592</v>
      </c>
      <c r="P1473" s="27">
        <v>0.11369563336588019</v>
      </c>
      <c r="Q1473" s="14">
        <v>300</v>
      </c>
      <c r="R1473" s="2">
        <v>76374</v>
      </c>
      <c r="S1473" s="27">
        <v>0.11091731087897039</v>
      </c>
      <c r="T1473" s="14">
        <v>164.84848</v>
      </c>
      <c r="V1473" t="s">
        <v>170</v>
      </c>
      <c r="W1473" t="s">
        <v>170</v>
      </c>
      <c r="X1473" t="s">
        <v>170</v>
      </c>
      <c r="Y1473" s="2">
        <v>3354431</v>
      </c>
      <c r="Z1473" s="27">
        <v>9.5000000000000001E-2</v>
      </c>
      <c r="AA1473" s="14">
        <v>827.27</v>
      </c>
      <c r="AB1473" s="2">
        <v>3288030</v>
      </c>
      <c r="AC1473" s="27">
        <v>0.09</v>
      </c>
      <c r="AD1473" s="14">
        <v>1340</v>
      </c>
    </row>
    <row r="1474" spans="1:30" x14ac:dyDescent="0.3">
      <c r="A1474" t="s">
        <v>2025</v>
      </c>
      <c r="B1474" t="s">
        <v>170</v>
      </c>
      <c r="C1474" t="s">
        <v>170</v>
      </c>
      <c r="D1474" t="s">
        <v>170</v>
      </c>
      <c r="E1474" s="2">
        <v>9694</v>
      </c>
      <c r="F1474" s="27">
        <v>0.12274459652810311</v>
      </c>
      <c r="G1474" s="14">
        <v>410.90909090909099</v>
      </c>
      <c r="H1474" s="2">
        <v>10524</v>
      </c>
      <c r="I1474" s="27">
        <v>0.12314677213634609</v>
      </c>
      <c r="J1474" s="14">
        <v>422.42425500000002</v>
      </c>
      <c r="L1474" t="s">
        <v>170</v>
      </c>
      <c r="M1474" t="s">
        <v>170</v>
      </c>
      <c r="N1474" t="s">
        <v>170</v>
      </c>
      <c r="O1474" s="2">
        <v>83523</v>
      </c>
      <c r="P1474" s="27">
        <v>0.12903848768369403</v>
      </c>
      <c r="Q1474" s="14">
        <v>193.939393939393</v>
      </c>
      <c r="R1474" s="2">
        <v>88540</v>
      </c>
      <c r="S1474" s="27">
        <v>0.12858588924534578</v>
      </c>
      <c r="T1474" s="14">
        <v>215.15152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2040</v>
      </c>
      <c r="B1475" t="s">
        <v>170</v>
      </c>
      <c r="C1475" t="s">
        <v>170</v>
      </c>
      <c r="D1475" t="s">
        <v>170</v>
      </c>
      <c r="E1475" s="2">
        <v>102</v>
      </c>
      <c r="F1475" s="27">
        <v>1.2915152512756878E-3</v>
      </c>
      <c r="G1475" s="14">
        <v>61.212121212121197</v>
      </c>
      <c r="H1475" s="2">
        <v>50</v>
      </c>
      <c r="I1475" s="27">
        <v>5.8507588434219919E-4</v>
      </c>
      <c r="J1475" s="14">
        <v>36.969695999999999</v>
      </c>
      <c r="L1475" t="s">
        <v>170</v>
      </c>
      <c r="M1475" t="s">
        <v>170</v>
      </c>
      <c r="N1475" t="s">
        <v>170</v>
      </c>
      <c r="O1475" s="2">
        <v>714</v>
      </c>
      <c r="P1475" s="27">
        <v>1.103091127068682E-3</v>
      </c>
      <c r="Q1475" s="14">
        <v>115.757575757575</v>
      </c>
      <c r="R1475" s="2">
        <v>741</v>
      </c>
      <c r="S1475" s="27">
        <v>1.0761480001219926E-3</v>
      </c>
      <c r="T1475" s="14">
        <v>156.363632</v>
      </c>
      <c r="V1475" t="s">
        <v>170</v>
      </c>
      <c r="W1475" t="s">
        <v>170</v>
      </c>
      <c r="X1475" t="s">
        <v>170</v>
      </c>
      <c r="Y1475" s="2">
        <v>41345</v>
      </c>
      <c r="Z1475" s="27">
        <v>1E-3</v>
      </c>
      <c r="AA1475" s="14">
        <v>853.33</v>
      </c>
      <c r="AB1475" s="2">
        <v>42696</v>
      </c>
      <c r="AC1475" s="27">
        <v>1E-3</v>
      </c>
      <c r="AD1475" s="14">
        <v>1030.9100000000001</v>
      </c>
    </row>
    <row r="1476" spans="1:30" x14ac:dyDescent="0.3">
      <c r="A1476" t="s">
        <v>2041</v>
      </c>
      <c r="B1476" t="s">
        <v>170</v>
      </c>
      <c r="C1476" t="s">
        <v>170</v>
      </c>
      <c r="D1476" t="s">
        <v>170</v>
      </c>
      <c r="E1476" s="2">
        <v>9592</v>
      </c>
      <c r="F1476" s="27">
        <v>0.12145308127682743</v>
      </c>
      <c r="G1476" s="14">
        <v>406.666666666666</v>
      </c>
      <c r="H1476" s="2">
        <v>10474</v>
      </c>
      <c r="I1476" s="27">
        <v>0.12256169625200389</v>
      </c>
      <c r="J1476" s="14">
        <v>422.42425500000002</v>
      </c>
      <c r="L1476" t="s">
        <v>170</v>
      </c>
      <c r="M1476" t="s">
        <v>170</v>
      </c>
      <c r="N1476" t="s">
        <v>170</v>
      </c>
      <c r="O1476" s="2">
        <v>82809</v>
      </c>
      <c r="P1476" s="27">
        <v>0.12793539655662534</v>
      </c>
      <c r="Q1476" s="14">
        <v>215.15151515151501</v>
      </c>
      <c r="R1476" s="2">
        <v>87799</v>
      </c>
      <c r="S1476" s="27">
        <v>0.12750974124522377</v>
      </c>
      <c r="T1476" s="14">
        <v>242.42424</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2026</v>
      </c>
      <c r="B1477" t="s">
        <v>170</v>
      </c>
      <c r="C1477" t="s">
        <v>170</v>
      </c>
      <c r="D1477" t="s">
        <v>170</v>
      </c>
      <c r="E1477" s="2">
        <v>16860</v>
      </c>
      <c r="F1477" s="27">
        <v>0.21347987388733428</v>
      </c>
      <c r="G1477" s="14">
        <v>329.69696969696901</v>
      </c>
      <c r="H1477" s="2">
        <v>17938</v>
      </c>
      <c r="I1477" s="27">
        <v>0.20990182426660739</v>
      </c>
      <c r="J1477" s="14">
        <v>484.84848</v>
      </c>
      <c r="L1477" t="s">
        <v>170</v>
      </c>
      <c r="M1477" t="s">
        <v>170</v>
      </c>
      <c r="N1477" t="s">
        <v>170</v>
      </c>
      <c r="O1477" s="2">
        <v>126395</v>
      </c>
      <c r="P1477" s="27">
        <v>0.19527339356561074</v>
      </c>
      <c r="Q1477" s="14">
        <v>166.666666666666</v>
      </c>
      <c r="R1477" s="2">
        <v>132577</v>
      </c>
      <c r="S1477" s="27">
        <v>0.19254044994895195</v>
      </c>
      <c r="T1477" s="14">
        <v>276.96969999999999</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2040</v>
      </c>
      <c r="B1478" t="s">
        <v>170</v>
      </c>
      <c r="C1478" t="s">
        <v>170</v>
      </c>
      <c r="D1478" t="s">
        <v>170</v>
      </c>
      <c r="E1478" s="2">
        <v>159</v>
      </c>
      <c r="F1478" s="27">
        <v>2.0132443622826899E-3</v>
      </c>
      <c r="G1478" s="14">
        <v>50.303030303030297</v>
      </c>
      <c r="H1478" s="2">
        <v>284</v>
      </c>
      <c r="I1478" s="27">
        <v>3.3232310230636914E-3</v>
      </c>
      <c r="J1478" s="14">
        <v>90.303030000000007</v>
      </c>
      <c r="L1478" t="s">
        <v>170</v>
      </c>
      <c r="M1478" t="s">
        <v>170</v>
      </c>
      <c r="N1478" t="s">
        <v>170</v>
      </c>
      <c r="O1478" s="2">
        <v>3384</v>
      </c>
      <c r="P1478" s="27">
        <v>5.2280957619053508E-3</v>
      </c>
      <c r="Q1478" s="14">
        <v>211.51515151515099</v>
      </c>
      <c r="R1478" s="2">
        <v>3359</v>
      </c>
      <c r="S1478" s="27">
        <v>4.8782471422534049E-3</v>
      </c>
      <c r="T1478" s="14">
        <v>242.42424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2041</v>
      </c>
      <c r="B1479" t="s">
        <v>170</v>
      </c>
      <c r="C1479" t="s">
        <v>170</v>
      </c>
      <c r="D1479" t="s">
        <v>170</v>
      </c>
      <c r="E1479" s="2">
        <v>16701</v>
      </c>
      <c r="F1479" s="27">
        <v>0.2114666295250516</v>
      </c>
      <c r="G1479" s="14">
        <v>324.24242424242402</v>
      </c>
      <c r="H1479" s="2">
        <v>17654</v>
      </c>
      <c r="I1479" s="27">
        <v>0.20657859324354369</v>
      </c>
      <c r="J1479" s="14">
        <v>491.51513699999998</v>
      </c>
      <c r="L1479" t="s">
        <v>170</v>
      </c>
      <c r="M1479" t="s">
        <v>170</v>
      </c>
      <c r="N1479" t="s">
        <v>170</v>
      </c>
      <c r="O1479" s="2">
        <v>123011</v>
      </c>
      <c r="P1479" s="27">
        <v>0.19004529780370541</v>
      </c>
      <c r="Q1479" s="14">
        <v>267.27272727272702</v>
      </c>
      <c r="R1479" s="2">
        <v>129218</v>
      </c>
      <c r="S1479" s="27">
        <v>0.18766220280669854</v>
      </c>
      <c r="T1479" s="14">
        <v>375.15152</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2027</v>
      </c>
      <c r="B1480" t="s">
        <v>170</v>
      </c>
      <c r="C1480" t="s">
        <v>170</v>
      </c>
      <c r="D1480" t="s">
        <v>170</v>
      </c>
      <c r="E1480" s="2">
        <v>2070</v>
      </c>
      <c r="F1480" s="27">
        <v>2.6210162452359548E-2</v>
      </c>
      <c r="G1480" s="14">
        <v>154.54545454545399</v>
      </c>
      <c r="H1480" s="2">
        <v>2219</v>
      </c>
      <c r="I1480" s="27">
        <v>2.5965667747106801E-2</v>
      </c>
      <c r="J1480" s="14">
        <v>170.909088</v>
      </c>
      <c r="L1480" t="s">
        <v>170</v>
      </c>
      <c r="M1480" t="s">
        <v>170</v>
      </c>
      <c r="N1480" t="s">
        <v>170</v>
      </c>
      <c r="O1480" s="2">
        <v>21100</v>
      </c>
      <c r="P1480" s="27">
        <v>3.2598351234102513E-2</v>
      </c>
      <c r="Q1480" s="14">
        <v>87.878787878787904</v>
      </c>
      <c r="R1480" s="2">
        <v>25135</v>
      </c>
      <c r="S1480" s="27">
        <v>3.6503346805757467E-2</v>
      </c>
      <c r="T1480" s="14">
        <v>129.090912</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2040</v>
      </c>
      <c r="B1481" t="s">
        <v>170</v>
      </c>
      <c r="C1481" t="s">
        <v>170</v>
      </c>
      <c r="D1481" t="s">
        <v>170</v>
      </c>
      <c r="E1481" s="2">
        <v>199</v>
      </c>
      <c r="F1481" s="27">
        <v>2.5197209314104106E-3</v>
      </c>
      <c r="G1481" s="14">
        <v>51.515151515151501</v>
      </c>
      <c r="H1481" s="2">
        <v>84</v>
      </c>
      <c r="I1481" s="27">
        <v>9.8292748569489465E-4</v>
      </c>
      <c r="J1481" s="14">
        <v>41.212119999999999</v>
      </c>
      <c r="L1481" t="s">
        <v>170</v>
      </c>
      <c r="M1481" t="s">
        <v>170</v>
      </c>
      <c r="N1481" t="s">
        <v>170</v>
      </c>
      <c r="O1481" s="2">
        <v>1059</v>
      </c>
      <c r="P1481" s="27">
        <v>1.6360973439295998E-3</v>
      </c>
      <c r="Q1481" s="14">
        <v>124.84848484848401</v>
      </c>
      <c r="R1481" s="2">
        <v>1348</v>
      </c>
      <c r="S1481" s="27">
        <v>1.9576889394931794E-3</v>
      </c>
      <c r="T1481" s="14">
        <v>186.060608</v>
      </c>
      <c r="V1481" t="s">
        <v>170</v>
      </c>
      <c r="W1481" t="s">
        <v>170</v>
      </c>
      <c r="X1481" t="s">
        <v>170</v>
      </c>
      <c r="Y1481" s="2">
        <v>55151</v>
      </c>
      <c r="Z1481" s="27">
        <v>2E-3</v>
      </c>
      <c r="AA1481" s="14">
        <v>1024.24</v>
      </c>
      <c r="AB1481" s="2">
        <v>65179</v>
      </c>
      <c r="AC1481" s="27">
        <v>2E-3</v>
      </c>
      <c r="AD1481" s="14">
        <v>1267.8800000000001</v>
      </c>
    </row>
    <row r="1482" spans="1:30" x14ac:dyDescent="0.3">
      <c r="A1482" t="s">
        <v>2041</v>
      </c>
      <c r="B1482" t="s">
        <v>170</v>
      </c>
      <c r="C1482" t="s">
        <v>170</v>
      </c>
      <c r="D1482" t="s">
        <v>170</v>
      </c>
      <c r="E1482" s="2">
        <v>1871</v>
      </c>
      <c r="F1482" s="27">
        <v>2.3690441520949138E-2</v>
      </c>
      <c r="G1482" s="14">
        <v>158.18181818181799</v>
      </c>
      <c r="H1482" s="2">
        <v>2135</v>
      </c>
      <c r="I1482" s="27">
        <v>2.4982740261411906E-2</v>
      </c>
      <c r="J1482" s="14">
        <v>175.15152</v>
      </c>
      <c r="L1482" t="s">
        <v>170</v>
      </c>
      <c r="M1482" t="s">
        <v>170</v>
      </c>
      <c r="N1482" t="s">
        <v>170</v>
      </c>
      <c r="O1482" s="2">
        <v>20041</v>
      </c>
      <c r="P1482" s="27">
        <v>3.096225389017291E-2</v>
      </c>
      <c r="Q1482" s="14">
        <v>133.939393939393</v>
      </c>
      <c r="R1482" s="2">
        <v>23787</v>
      </c>
      <c r="S1482" s="27">
        <v>3.4545657866264283E-2</v>
      </c>
      <c r="T1482" s="14">
        <v>213.939392</v>
      </c>
      <c r="V1482" t="s">
        <v>170</v>
      </c>
      <c r="W1482" t="s">
        <v>170</v>
      </c>
      <c r="X1482" t="s">
        <v>170</v>
      </c>
      <c r="Y1482" s="2">
        <v>1180829</v>
      </c>
      <c r="Z1482" s="27">
        <v>3.3000000000000002E-2</v>
      </c>
      <c r="AA1482" s="14">
        <v>1187.27</v>
      </c>
      <c r="AB1482" s="2">
        <v>1438224</v>
      </c>
      <c r="AC1482" s="27">
        <v>3.9E-2</v>
      </c>
      <c r="AD1482" s="14">
        <v>1383.03</v>
      </c>
    </row>
    <row r="1483" spans="1:30" x14ac:dyDescent="0.3">
      <c r="A1483" t="s">
        <v>2028</v>
      </c>
      <c r="B1483" t="s">
        <v>170</v>
      </c>
      <c r="C1483" t="s">
        <v>170</v>
      </c>
      <c r="D1483" t="s">
        <v>170</v>
      </c>
      <c r="E1483" s="2">
        <v>872</v>
      </c>
      <c r="F1483" s="27">
        <v>1.1041189206984311E-2</v>
      </c>
      <c r="G1483" s="14">
        <v>117.575757575757</v>
      </c>
      <c r="H1483" s="2">
        <v>1553</v>
      </c>
      <c r="I1483" s="27">
        <v>1.8172456967668706E-2</v>
      </c>
      <c r="J1483" s="14">
        <v>236.363632</v>
      </c>
      <c r="L1483" t="s">
        <v>170</v>
      </c>
      <c r="M1483" t="s">
        <v>170</v>
      </c>
      <c r="N1483" t="s">
        <v>170</v>
      </c>
      <c r="O1483" s="2">
        <v>13350</v>
      </c>
      <c r="P1483" s="27">
        <v>2.0625023174183341E-2</v>
      </c>
      <c r="Q1483" s="14">
        <v>90.909090909090907</v>
      </c>
      <c r="R1483" s="2">
        <v>15393</v>
      </c>
      <c r="S1483" s="27">
        <v>2.2355123030874266E-2</v>
      </c>
      <c r="T1483" s="14">
        <v>117.57576</v>
      </c>
      <c r="V1483" t="s">
        <v>170</v>
      </c>
      <c r="W1483" t="s">
        <v>170</v>
      </c>
      <c r="X1483" t="s">
        <v>170</v>
      </c>
      <c r="Y1483" s="2">
        <v>840432</v>
      </c>
      <c r="Z1483" s="27">
        <v>2.4E-2</v>
      </c>
      <c r="AA1483" s="14">
        <v>598.17999999999995</v>
      </c>
      <c r="AB1483" s="2">
        <v>968078</v>
      </c>
      <c r="AC1483" s="27">
        <v>2.7E-2</v>
      </c>
      <c r="AD1483" s="14">
        <v>536.36</v>
      </c>
    </row>
    <row r="1484" spans="1:30" x14ac:dyDescent="0.3">
      <c r="A1484" t="s">
        <v>2040</v>
      </c>
      <c r="B1484" t="s">
        <v>170</v>
      </c>
      <c r="C1484" t="s">
        <v>170</v>
      </c>
      <c r="D1484" t="s">
        <v>170</v>
      </c>
      <c r="E1484" s="2">
        <v>111</v>
      </c>
      <c r="F1484" s="27">
        <v>1.405472479329425E-3</v>
      </c>
      <c r="G1484" s="14">
        <v>41.818181818181799</v>
      </c>
      <c r="H1484" s="2">
        <v>173</v>
      </c>
      <c r="I1484" s="27">
        <v>2.0243625598240092E-3</v>
      </c>
      <c r="J1484" s="14">
        <v>111.515152</v>
      </c>
      <c r="L1484" t="s">
        <v>170</v>
      </c>
      <c r="M1484" t="s">
        <v>170</v>
      </c>
      <c r="N1484" t="s">
        <v>170</v>
      </c>
      <c r="O1484" s="2">
        <v>1908</v>
      </c>
      <c r="P1484" s="27">
        <v>2.9477561210742935E-3</v>
      </c>
      <c r="Q1484" s="14">
        <v>161.21212121212099</v>
      </c>
      <c r="R1484" s="2">
        <v>2012</v>
      </c>
      <c r="S1484" s="27">
        <v>2.9220104942583656E-3</v>
      </c>
      <c r="T1484" s="14">
        <v>210.30302399999999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2041</v>
      </c>
      <c r="B1485" t="s">
        <v>170</v>
      </c>
      <c r="C1485" t="s">
        <v>170</v>
      </c>
      <c r="D1485" t="s">
        <v>170</v>
      </c>
      <c r="E1485" s="2">
        <v>761</v>
      </c>
      <c r="F1485" s="27">
        <v>9.6357167276548868E-3</v>
      </c>
      <c r="G1485" s="14">
        <v>107.87878787878699</v>
      </c>
      <c r="H1485" s="2">
        <v>1380</v>
      </c>
      <c r="I1485" s="27">
        <v>1.6148094407844697E-2</v>
      </c>
      <c r="J1485" s="14">
        <v>212.121216</v>
      </c>
      <c r="L1485" t="s">
        <v>170</v>
      </c>
      <c r="M1485" t="s">
        <v>170</v>
      </c>
      <c r="N1485" t="s">
        <v>170</v>
      </c>
      <c r="O1485" s="2">
        <v>11442</v>
      </c>
      <c r="P1485" s="27">
        <v>1.7677267053109048E-2</v>
      </c>
      <c r="Q1485" s="14">
        <v>163.030303030303</v>
      </c>
      <c r="R1485" s="2">
        <v>13381</v>
      </c>
      <c r="S1485" s="27">
        <v>1.94331125366159E-2</v>
      </c>
      <c r="T1485" s="14">
        <v>240.606064</v>
      </c>
      <c r="V1485" t="s">
        <v>170</v>
      </c>
      <c r="W1485" t="s">
        <v>170</v>
      </c>
      <c r="X1485" t="s">
        <v>170</v>
      </c>
      <c r="Y1485" s="2">
        <v>731284</v>
      </c>
      <c r="Z1485" s="27">
        <v>2.1000000000000001E-2</v>
      </c>
      <c r="AA1485" s="14">
        <v>1424.24</v>
      </c>
      <c r="AB1485" s="2">
        <v>840190</v>
      </c>
      <c r="AC1485" s="27">
        <v>2.3E-2</v>
      </c>
      <c r="AD1485" s="14">
        <v>1789.7</v>
      </c>
    </row>
    <row r="1486" spans="1:30" x14ac:dyDescent="0.3">
      <c r="A1486" t="s">
        <v>2029</v>
      </c>
      <c r="B1486" t="s">
        <v>170</v>
      </c>
      <c r="C1486" t="s">
        <v>170</v>
      </c>
      <c r="D1486" t="s">
        <v>170</v>
      </c>
      <c r="E1486" s="2">
        <v>38983</v>
      </c>
      <c r="F1486" s="27">
        <v>0.49359940235764843</v>
      </c>
      <c r="G1486" s="14">
        <v>498.18181818181802</v>
      </c>
      <c r="H1486" s="2">
        <v>42422</v>
      </c>
      <c r="I1486" s="27">
        <v>0.49640178331129547</v>
      </c>
      <c r="J1486" s="14">
        <v>481.81817599999999</v>
      </c>
      <c r="L1486" t="s">
        <v>170</v>
      </c>
      <c r="M1486" t="s">
        <v>170</v>
      </c>
      <c r="N1486" t="s">
        <v>170</v>
      </c>
      <c r="O1486" s="2">
        <v>328419</v>
      </c>
      <c r="P1486" s="27">
        <v>0.50738947459491524</v>
      </c>
      <c r="Q1486" s="14">
        <v>167.87878787878699</v>
      </c>
      <c r="R1486" s="2">
        <v>349463</v>
      </c>
      <c r="S1486" s="27">
        <v>0.50752214381461791</v>
      </c>
      <c r="T1486" s="14">
        <v>178.18182400000001</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2024</v>
      </c>
      <c r="B1487" t="s">
        <v>170</v>
      </c>
      <c r="C1487" t="s">
        <v>170</v>
      </c>
      <c r="D1487" t="s">
        <v>170</v>
      </c>
      <c r="E1487" s="2">
        <v>9060</v>
      </c>
      <c r="F1487" s="27">
        <v>0.11471694290742875</v>
      </c>
      <c r="G1487" s="14">
        <v>370.90909090909003</v>
      </c>
      <c r="H1487" s="2">
        <v>8903</v>
      </c>
      <c r="I1487" s="27">
        <v>0.10417861196597199</v>
      </c>
      <c r="J1487" s="14">
        <v>354.54544099999998</v>
      </c>
      <c r="L1487" t="s">
        <v>170</v>
      </c>
      <c r="M1487" t="s">
        <v>170</v>
      </c>
      <c r="N1487" t="s">
        <v>170</v>
      </c>
      <c r="O1487" s="2">
        <v>71573</v>
      </c>
      <c r="P1487" s="27">
        <v>0.11057638828807673</v>
      </c>
      <c r="Q1487" s="14">
        <v>40.606060606060602</v>
      </c>
      <c r="R1487" s="2">
        <v>73488</v>
      </c>
      <c r="S1487" s="27">
        <v>0.10672599761533735</v>
      </c>
      <c r="T1487" s="14">
        <v>39.393940000000001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2040</v>
      </c>
      <c r="B1488" t="s">
        <v>170</v>
      </c>
      <c r="C1488" t="s">
        <v>170</v>
      </c>
      <c r="D1488" t="s">
        <v>170</v>
      </c>
      <c r="E1488" s="2">
        <v>15</v>
      </c>
      <c r="F1488" s="27">
        <v>1.8992871342289527E-4</v>
      </c>
      <c r="G1488" s="14">
        <v>13.3333333333333</v>
      </c>
      <c r="H1488" s="2">
        <v>7</v>
      </c>
      <c r="I1488" s="27">
        <v>8.1910623807907883E-5</v>
      </c>
      <c r="J1488" s="14">
        <v>6.6666665099999998</v>
      </c>
      <c r="L1488" t="s">
        <v>170</v>
      </c>
      <c r="M1488" t="s">
        <v>170</v>
      </c>
      <c r="N1488" t="s">
        <v>170</v>
      </c>
      <c r="O1488" s="2">
        <v>288</v>
      </c>
      <c r="P1488" s="27">
        <v>4.4494432016215749E-4</v>
      </c>
      <c r="Q1488" s="14">
        <v>70.909090909090907</v>
      </c>
      <c r="R1488" s="2">
        <v>569</v>
      </c>
      <c r="S1488" s="27">
        <v>8.2635386244185388E-4</v>
      </c>
      <c r="T1488" s="14">
        <v>114.545456</v>
      </c>
      <c r="V1488" t="s">
        <v>170</v>
      </c>
      <c r="W1488" t="s">
        <v>170</v>
      </c>
      <c r="X1488" t="s">
        <v>170</v>
      </c>
      <c r="Y1488" s="2">
        <v>22979</v>
      </c>
      <c r="Z1488" s="27">
        <v>1E-3</v>
      </c>
      <c r="AA1488" s="14">
        <v>681.21</v>
      </c>
      <c r="AB1488" s="2">
        <v>24483</v>
      </c>
      <c r="AC1488" s="27">
        <v>1E-3</v>
      </c>
      <c r="AD1488" s="14">
        <v>789.7</v>
      </c>
    </row>
    <row r="1489" spans="1:31" x14ac:dyDescent="0.3">
      <c r="A1489" t="s">
        <v>2041</v>
      </c>
      <c r="B1489" t="s">
        <v>170</v>
      </c>
      <c r="C1489" t="s">
        <v>170</v>
      </c>
      <c r="D1489" t="s">
        <v>170</v>
      </c>
      <c r="E1489" s="2">
        <v>9045</v>
      </c>
      <c r="F1489" s="27">
        <v>0.11452701419400585</v>
      </c>
      <c r="G1489" s="14">
        <v>370.90909090909003</v>
      </c>
      <c r="H1489" s="2">
        <v>8896</v>
      </c>
      <c r="I1489" s="27">
        <v>0.10409670134216407</v>
      </c>
      <c r="J1489" s="14">
        <v>353.93939999999998</v>
      </c>
      <c r="L1489" t="s">
        <v>170</v>
      </c>
      <c r="M1489" t="s">
        <v>170</v>
      </c>
      <c r="N1489" t="s">
        <v>170</v>
      </c>
      <c r="O1489" s="2">
        <v>71285</v>
      </c>
      <c r="P1489" s="27">
        <v>0.11013144396791458</v>
      </c>
      <c r="Q1489" s="14">
        <v>81.212121212121204</v>
      </c>
      <c r="R1489" s="2">
        <v>72919</v>
      </c>
      <c r="S1489" s="27">
        <v>0.10589964375289551</v>
      </c>
      <c r="T1489" s="14">
        <v>121.21212</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2025</v>
      </c>
      <c r="B1490" t="s">
        <v>170</v>
      </c>
      <c r="C1490" t="s">
        <v>170</v>
      </c>
      <c r="D1490" t="s">
        <v>170</v>
      </c>
      <c r="E1490" s="2">
        <v>8997</v>
      </c>
      <c r="F1490" s="27">
        <v>0.11391924231105259</v>
      </c>
      <c r="G1490" s="14">
        <v>383.030303030303</v>
      </c>
      <c r="H1490" s="2">
        <v>10767</v>
      </c>
      <c r="I1490" s="27">
        <v>0.12599024093424918</v>
      </c>
      <c r="J1490" s="14">
        <v>466.66665599999999</v>
      </c>
      <c r="L1490" t="s">
        <v>170</v>
      </c>
      <c r="M1490" t="s">
        <v>170</v>
      </c>
      <c r="N1490" t="s">
        <v>170</v>
      </c>
      <c r="O1490" s="2">
        <v>82190</v>
      </c>
      <c r="P1490" s="27">
        <v>0.12697907525738794</v>
      </c>
      <c r="Q1490" s="14">
        <v>38.181818181818102</v>
      </c>
      <c r="R1490" s="2">
        <v>86253</v>
      </c>
      <c r="S1490" s="27">
        <v>0.1252644985890988</v>
      </c>
      <c r="T1490" s="14">
        <v>55.151516000000001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2040</v>
      </c>
      <c r="B1491" t="s">
        <v>170</v>
      </c>
      <c r="C1491" t="s">
        <v>170</v>
      </c>
      <c r="D1491" t="s">
        <v>170</v>
      </c>
      <c r="E1491" s="2">
        <v>37</v>
      </c>
      <c r="F1491" s="27">
        <v>4.6849082644314169E-4</v>
      </c>
      <c r="G1491" s="14">
        <v>35.757575757575701</v>
      </c>
      <c r="H1491" s="2">
        <v>27</v>
      </c>
      <c r="I1491" s="27">
        <v>3.1594097754478754E-4</v>
      </c>
      <c r="J1491" s="14">
        <v>20.606059999999999</v>
      </c>
      <c r="L1491" t="s">
        <v>170</v>
      </c>
      <c r="M1491" t="s">
        <v>170</v>
      </c>
      <c r="N1491" t="s">
        <v>170</v>
      </c>
      <c r="O1491" s="2">
        <v>449</v>
      </c>
      <c r="P1491" s="27">
        <v>6.9368055469725244E-4</v>
      </c>
      <c r="Q1491" s="14">
        <v>87.878787878787904</v>
      </c>
      <c r="R1491" s="2">
        <v>699</v>
      </c>
      <c r="S1491" s="27">
        <v>1.0151517572000981E-3</v>
      </c>
      <c r="T1491" s="14">
        <v>135.75756799999999</v>
      </c>
      <c r="V1491" t="s">
        <v>170</v>
      </c>
      <c r="W1491" t="s">
        <v>170</v>
      </c>
      <c r="X1491" t="s">
        <v>170</v>
      </c>
      <c r="Y1491" s="2">
        <v>31516</v>
      </c>
      <c r="Z1491" s="27">
        <v>1E-3</v>
      </c>
      <c r="AA1491" s="14">
        <v>925.45</v>
      </c>
      <c r="AB1491" s="2">
        <v>32258</v>
      </c>
      <c r="AC1491" s="27">
        <v>1E-3</v>
      </c>
      <c r="AD1491" s="14">
        <v>1048.48</v>
      </c>
    </row>
    <row r="1492" spans="1:31" x14ac:dyDescent="0.3">
      <c r="A1492" t="s">
        <v>2041</v>
      </c>
      <c r="B1492" t="s">
        <v>170</v>
      </c>
      <c r="C1492" t="s">
        <v>170</v>
      </c>
      <c r="D1492" t="s">
        <v>170</v>
      </c>
      <c r="E1492" s="2">
        <v>8960</v>
      </c>
      <c r="F1492" s="27">
        <v>0.11345075148460944</v>
      </c>
      <c r="G1492" s="14">
        <v>389.69696969696901</v>
      </c>
      <c r="H1492" s="2">
        <v>10740</v>
      </c>
      <c r="I1492" s="27">
        <v>0.12567429995670437</v>
      </c>
      <c r="J1492" s="14">
        <v>471.51513699999998</v>
      </c>
      <c r="L1492" t="s">
        <v>170</v>
      </c>
      <c r="M1492" t="s">
        <v>170</v>
      </c>
      <c r="N1492" t="s">
        <v>170</v>
      </c>
      <c r="O1492" s="2">
        <v>81741</v>
      </c>
      <c r="P1492" s="27">
        <v>0.12628539470269068</v>
      </c>
      <c r="Q1492" s="14">
        <v>93.939393939393895</v>
      </c>
      <c r="R1492" s="2">
        <v>85554</v>
      </c>
      <c r="S1492" s="27">
        <v>0.12424934683189871</v>
      </c>
      <c r="T1492" s="14">
        <v>152.72728000000001</v>
      </c>
      <c r="V1492" t="s">
        <v>170</v>
      </c>
      <c r="W1492" t="s">
        <v>170</v>
      </c>
      <c r="X1492" t="s">
        <v>170</v>
      </c>
      <c r="Y1492" s="2">
        <v>4605928</v>
      </c>
      <c r="Z1492" s="27">
        <v>0.13</v>
      </c>
      <c r="AA1492" s="14">
        <v>1169.7</v>
      </c>
      <c r="AB1492" s="2">
        <v>4658521</v>
      </c>
      <c r="AC1492" s="27">
        <v>0.128</v>
      </c>
      <c r="AD1492" s="14">
        <v>1229.7</v>
      </c>
    </row>
    <row r="1493" spans="1:31" x14ac:dyDescent="0.3">
      <c r="A1493" t="s">
        <v>2026</v>
      </c>
      <c r="B1493" t="s">
        <v>170</v>
      </c>
      <c r="C1493" t="s">
        <v>170</v>
      </c>
      <c r="D1493" t="s">
        <v>170</v>
      </c>
      <c r="E1493" s="2">
        <v>17262</v>
      </c>
      <c r="F1493" s="27">
        <v>0.21856996340706789</v>
      </c>
      <c r="G1493" s="14">
        <v>343.636363636363</v>
      </c>
      <c r="H1493" s="2">
        <v>18239</v>
      </c>
      <c r="I1493" s="27">
        <v>0.21342398109034741</v>
      </c>
      <c r="J1493" s="14">
        <v>375.15152</v>
      </c>
      <c r="L1493" t="s">
        <v>170</v>
      </c>
      <c r="M1493" t="s">
        <v>170</v>
      </c>
      <c r="N1493" t="s">
        <v>170</v>
      </c>
      <c r="O1493" s="2">
        <v>130860</v>
      </c>
      <c r="P1493" s="27">
        <v>0.20217157547368031</v>
      </c>
      <c r="Q1493" s="14">
        <v>55.151515151515099</v>
      </c>
      <c r="R1493" s="2">
        <v>137411</v>
      </c>
      <c r="S1493" s="27">
        <v>0.19956082705096237</v>
      </c>
      <c r="T1493" s="14">
        <v>87.878784199999998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2040</v>
      </c>
      <c r="B1494" t="s">
        <v>170</v>
      </c>
      <c r="C1494" t="s">
        <v>170</v>
      </c>
      <c r="D1494" t="s">
        <v>170</v>
      </c>
      <c r="E1494" s="2">
        <v>328</v>
      </c>
      <c r="F1494" s="27">
        <v>4.1531078668473097E-3</v>
      </c>
      <c r="G1494" s="14">
        <v>64.242424242424207</v>
      </c>
      <c r="H1494" s="2">
        <v>324</v>
      </c>
      <c r="I1494" s="27">
        <v>3.7912917305374509E-3</v>
      </c>
      <c r="J1494" s="14">
        <v>63.030304000000001</v>
      </c>
      <c r="L1494" t="s">
        <v>170</v>
      </c>
      <c r="M1494" t="s">
        <v>170</v>
      </c>
      <c r="N1494" t="s">
        <v>170</v>
      </c>
      <c r="O1494" s="2">
        <v>4072</v>
      </c>
      <c r="P1494" s="27">
        <v>6.2910183045149486E-3</v>
      </c>
      <c r="Q1494" s="14">
        <v>274.54545454545399</v>
      </c>
      <c r="R1494" s="2">
        <v>4157</v>
      </c>
      <c r="S1494" s="27">
        <v>6.0371757577693964E-3</v>
      </c>
      <c r="T1494" s="14">
        <v>293.93939999999998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2041</v>
      </c>
      <c r="B1495" t="s">
        <v>170</v>
      </c>
      <c r="C1495" t="s">
        <v>170</v>
      </c>
      <c r="D1495" t="s">
        <v>170</v>
      </c>
      <c r="E1495" s="2">
        <v>16934</v>
      </c>
      <c r="F1495" s="27">
        <v>0.21441685554022058</v>
      </c>
      <c r="G1495" s="14">
        <v>351.51515151515099</v>
      </c>
      <c r="H1495" s="2">
        <v>17915</v>
      </c>
      <c r="I1495" s="27">
        <v>0.20963268935980997</v>
      </c>
      <c r="J1495" s="14">
        <v>384.84848</v>
      </c>
      <c r="L1495" t="s">
        <v>170</v>
      </c>
      <c r="M1495" t="s">
        <v>170</v>
      </c>
      <c r="N1495" t="s">
        <v>170</v>
      </c>
      <c r="O1495" s="2">
        <v>126788</v>
      </c>
      <c r="P1495" s="27">
        <v>0.19588055716916536</v>
      </c>
      <c r="Q1495" s="14">
        <v>277.575757575757</v>
      </c>
      <c r="R1495" s="2">
        <v>133254</v>
      </c>
      <c r="S1495" s="27">
        <v>0.19352365129319296</v>
      </c>
      <c r="T1495" s="14">
        <v>296.36364700000001</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2027</v>
      </c>
      <c r="B1496" t="s">
        <v>170</v>
      </c>
      <c r="C1496" t="s">
        <v>170</v>
      </c>
      <c r="D1496" t="s">
        <v>170</v>
      </c>
      <c r="E1496" s="2">
        <v>2295</v>
      </c>
      <c r="F1496" s="27">
        <v>2.9059093153702979E-2</v>
      </c>
      <c r="G1496" s="14">
        <v>169.69696969696901</v>
      </c>
      <c r="H1496" s="2">
        <v>2743</v>
      </c>
      <c r="I1496" s="27">
        <v>3.2097263015013047E-2</v>
      </c>
      <c r="J1496" s="14">
        <v>240.606064</v>
      </c>
      <c r="L1496" t="s">
        <v>170</v>
      </c>
      <c r="M1496" t="s">
        <v>170</v>
      </c>
      <c r="N1496" t="s">
        <v>170</v>
      </c>
      <c r="O1496" s="2">
        <v>24403</v>
      </c>
      <c r="P1496" s="27">
        <v>3.7701306405962254E-2</v>
      </c>
      <c r="Q1496" s="14">
        <v>55.757575757575701</v>
      </c>
      <c r="R1496" s="2">
        <v>30184</v>
      </c>
      <c r="S1496" s="27">
        <v>4.3835966579868046E-2</v>
      </c>
      <c r="T1496" s="14">
        <v>63.030304000000001</v>
      </c>
      <c r="V1496" t="s">
        <v>170</v>
      </c>
      <c r="W1496" t="s">
        <v>170</v>
      </c>
      <c r="X1496" t="s">
        <v>170</v>
      </c>
      <c r="Y1496" s="2">
        <v>1427224</v>
      </c>
      <c r="Z1496" s="27">
        <v>0.04</v>
      </c>
      <c r="AA1496" s="14">
        <v>443.64</v>
      </c>
      <c r="AB1496" s="2">
        <v>1735473</v>
      </c>
      <c r="AC1496" s="27">
        <v>4.8000000000000001E-2</v>
      </c>
      <c r="AD1496" s="14">
        <v>575.76</v>
      </c>
    </row>
    <row r="1497" spans="1:31" x14ac:dyDescent="0.3">
      <c r="A1497" t="s">
        <v>2040</v>
      </c>
      <c r="B1497" t="s">
        <v>170</v>
      </c>
      <c r="C1497" t="s">
        <v>170</v>
      </c>
      <c r="D1497" t="s">
        <v>170</v>
      </c>
      <c r="E1497" s="2">
        <v>171</v>
      </c>
      <c r="F1497" s="27">
        <v>2.165187333021006E-3</v>
      </c>
      <c r="G1497" s="14">
        <v>81.212121212121204</v>
      </c>
      <c r="H1497" s="2">
        <v>178</v>
      </c>
      <c r="I1497" s="27">
        <v>2.0828701482582292E-3</v>
      </c>
      <c r="J1497" s="14">
        <v>73.333335899999994</v>
      </c>
      <c r="L1497" t="s">
        <v>170</v>
      </c>
      <c r="M1497" t="s">
        <v>170</v>
      </c>
      <c r="N1497" t="s">
        <v>170</v>
      </c>
      <c r="O1497" s="2">
        <v>1669</v>
      </c>
      <c r="P1497" s="27">
        <v>2.5785141331619472E-3</v>
      </c>
      <c r="Q1497" s="14">
        <v>186.06060606060601</v>
      </c>
      <c r="R1497" s="2">
        <v>1985</v>
      </c>
      <c r="S1497" s="27">
        <v>2.8827986238085762E-3</v>
      </c>
      <c r="T1497" s="14">
        <v>220.606064</v>
      </c>
      <c r="V1497" t="s">
        <v>170</v>
      </c>
      <c r="W1497" t="s">
        <v>170</v>
      </c>
      <c r="X1497" t="s">
        <v>170</v>
      </c>
      <c r="Y1497" s="2">
        <v>80307</v>
      </c>
      <c r="Z1497" s="27">
        <v>2E-3</v>
      </c>
      <c r="AA1497" s="14">
        <v>1112.1199999999999</v>
      </c>
      <c r="AB1497" s="2">
        <v>85876</v>
      </c>
      <c r="AC1497" s="27">
        <v>2E-3</v>
      </c>
      <c r="AD1497" s="14">
        <v>1426.67</v>
      </c>
    </row>
    <row r="1498" spans="1:31" x14ac:dyDescent="0.3">
      <c r="A1498" t="s">
        <v>2041</v>
      </c>
      <c r="B1498" t="s">
        <v>170</v>
      </c>
      <c r="C1498" t="s">
        <v>170</v>
      </c>
      <c r="D1498" t="s">
        <v>170</v>
      </c>
      <c r="E1498" s="2">
        <v>2124</v>
      </c>
      <c r="F1498" s="27">
        <v>2.6893905820681969E-2</v>
      </c>
      <c r="G1498" s="14">
        <v>172.12121212121201</v>
      </c>
      <c r="H1498" s="2">
        <v>2565</v>
      </c>
      <c r="I1498" s="27">
        <v>3.0014392866754818E-2</v>
      </c>
      <c r="J1498" s="14">
        <v>237.57576</v>
      </c>
      <c r="L1498" t="s">
        <v>170</v>
      </c>
      <c r="M1498" t="s">
        <v>170</v>
      </c>
      <c r="N1498" t="s">
        <v>170</v>
      </c>
      <c r="O1498" s="2">
        <v>22734</v>
      </c>
      <c r="P1498" s="27">
        <v>3.5122792272800303E-2</v>
      </c>
      <c r="Q1498" s="14">
        <v>186.06060606060601</v>
      </c>
      <c r="R1498" s="2">
        <v>28199</v>
      </c>
      <c r="S1498" s="27">
        <v>4.0953167956059466E-2</v>
      </c>
      <c r="T1498" s="14">
        <v>221.81817599999999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2028</v>
      </c>
      <c r="B1499" t="s">
        <v>170</v>
      </c>
      <c r="C1499" t="s">
        <v>170</v>
      </c>
      <c r="D1499" t="s">
        <v>170</v>
      </c>
      <c r="E1499" s="2">
        <v>1369</v>
      </c>
      <c r="F1499" s="27">
        <v>1.7334160578396242E-2</v>
      </c>
      <c r="G1499" s="14">
        <v>155.75757575757501</v>
      </c>
      <c r="H1499" s="2">
        <v>1770</v>
      </c>
      <c r="I1499" s="27">
        <v>2.071168630571385E-2</v>
      </c>
      <c r="J1499" s="14">
        <v>173.33332799999999</v>
      </c>
      <c r="L1499" t="s">
        <v>170</v>
      </c>
      <c r="M1499" t="s">
        <v>170</v>
      </c>
      <c r="N1499" t="s">
        <v>170</v>
      </c>
      <c r="O1499" s="2">
        <v>19393</v>
      </c>
      <c r="P1499" s="27">
        <v>2.9961129169808056E-2</v>
      </c>
      <c r="Q1499" s="14">
        <v>139.39393939393901</v>
      </c>
      <c r="R1499" s="2">
        <v>22127</v>
      </c>
      <c r="S1499" s="27">
        <v>3.213485397935132E-2</v>
      </c>
      <c r="T1499" s="14">
        <v>118.181816</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2040</v>
      </c>
      <c r="B1500" t="s">
        <v>170</v>
      </c>
      <c r="C1500" t="s">
        <v>170</v>
      </c>
      <c r="D1500" t="s">
        <v>170</v>
      </c>
      <c r="E1500" s="2">
        <v>292</v>
      </c>
      <c r="F1500" s="27">
        <v>3.6972789546323615E-3</v>
      </c>
      <c r="G1500" s="14">
        <v>87.272727272727195</v>
      </c>
      <c r="H1500" s="2">
        <v>342</v>
      </c>
      <c r="I1500" s="27">
        <v>4.0019190489006427E-3</v>
      </c>
      <c r="J1500" s="14">
        <v>90.909090000000006</v>
      </c>
      <c r="L1500" t="s">
        <v>170</v>
      </c>
      <c r="M1500" t="s">
        <v>170</v>
      </c>
      <c r="N1500" t="s">
        <v>170</v>
      </c>
      <c r="O1500" s="2">
        <v>3577</v>
      </c>
      <c r="P1500" s="27">
        <v>5.5262702542362404E-3</v>
      </c>
      <c r="Q1500" s="14">
        <v>204.24242424242399</v>
      </c>
      <c r="R1500" s="2">
        <v>3944</v>
      </c>
      <c r="S1500" s="27">
        <v>5.7278376686655036E-3</v>
      </c>
      <c r="T1500" s="14">
        <v>324.84848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2041</v>
      </c>
      <c r="B1501" t="s">
        <v>170</v>
      </c>
      <c r="C1501" t="s">
        <v>170</v>
      </c>
      <c r="D1501" t="s">
        <v>170</v>
      </c>
      <c r="E1501" s="2">
        <v>1077</v>
      </c>
      <c r="F1501" s="27">
        <v>1.3636881623763881E-2</v>
      </c>
      <c r="G1501" s="14">
        <v>125.454545454545</v>
      </c>
      <c r="H1501" s="2">
        <v>1428</v>
      </c>
      <c r="I1501" s="27">
        <v>1.670976725681321E-2</v>
      </c>
      <c r="J1501" s="14">
        <v>156.96969999999999</v>
      </c>
      <c r="L1501" t="s">
        <v>170</v>
      </c>
      <c r="M1501" t="s">
        <v>170</v>
      </c>
      <c r="N1501" t="s">
        <v>170</v>
      </c>
      <c r="O1501" s="2">
        <v>15816</v>
      </c>
      <c r="P1501" s="27">
        <v>2.4434858915571817E-2</v>
      </c>
      <c r="Q1501" s="14">
        <v>256.969696969697</v>
      </c>
      <c r="R1501" s="2">
        <v>18183</v>
      </c>
      <c r="S1501" s="27">
        <v>2.6407016310685816E-2</v>
      </c>
      <c r="T1501" s="14">
        <v>326.66665599999999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2042</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211" t="s">
        <v>1699</v>
      </c>
      <c r="F1504" s="211"/>
      <c r="G1504" s="211" t="s">
        <v>1700</v>
      </c>
      <c r="H1504" s="211" t="s">
        <v>1699</v>
      </c>
      <c r="I1504" s="211"/>
      <c r="J1504" s="211" t="s">
        <v>1700</v>
      </c>
      <c r="K1504" t="s">
        <v>170</v>
      </c>
      <c r="L1504" t="s">
        <v>170</v>
      </c>
      <c r="M1504" t="s">
        <v>170</v>
      </c>
      <c r="N1504" t="s">
        <v>170</v>
      </c>
      <c r="O1504" s="211" t="s">
        <v>1699</v>
      </c>
      <c r="P1504" s="211"/>
      <c r="Q1504" s="211" t="s">
        <v>1700</v>
      </c>
      <c r="R1504" s="211" t="s">
        <v>1699</v>
      </c>
      <c r="S1504" s="211"/>
      <c r="T1504" s="211" t="s">
        <v>1700</v>
      </c>
      <c r="U1504" t="s">
        <v>170</v>
      </c>
      <c r="V1504" t="s">
        <v>170</v>
      </c>
      <c r="W1504" t="s">
        <v>170</v>
      </c>
      <c r="X1504" t="s">
        <v>170</v>
      </c>
      <c r="Y1504" s="211" t="s">
        <v>1699</v>
      </c>
      <c r="Z1504" s="211"/>
      <c r="AA1504" s="211" t="s">
        <v>1700</v>
      </c>
      <c r="AB1504" s="211" t="s">
        <v>1699</v>
      </c>
      <c r="AC1504" s="211"/>
      <c r="AD1504" s="211" t="s">
        <v>1700</v>
      </c>
      <c r="AE1504" t="s">
        <v>170</v>
      </c>
    </row>
    <row r="1505" spans="1:30" x14ac:dyDescent="0.3">
      <c r="A1505" t="s">
        <v>172</v>
      </c>
      <c r="B1505" t="s">
        <v>170</v>
      </c>
      <c r="C1505" t="s">
        <v>170</v>
      </c>
      <c r="D1505" t="s">
        <v>170</v>
      </c>
      <c r="E1505" s="2">
        <v>59419</v>
      </c>
      <c r="F1505" s="27" t="s">
        <v>170</v>
      </c>
      <c r="G1505" s="14">
        <v>525.45454545454504</v>
      </c>
      <c r="H1505" s="2">
        <v>65753</v>
      </c>
      <c r="I1505" s="27" t="s">
        <v>170</v>
      </c>
      <c r="J1505" s="14">
        <v>639.39390000000003</v>
      </c>
      <c r="L1505" t="s">
        <v>170</v>
      </c>
      <c r="M1505" t="s">
        <v>170</v>
      </c>
      <c r="N1505" t="s">
        <v>170</v>
      </c>
      <c r="O1505" s="2">
        <v>501214</v>
      </c>
      <c r="P1505" s="27" t="s">
        <v>170</v>
      </c>
      <c r="Q1505" s="14">
        <v>330.30303030303003</v>
      </c>
      <c r="R1505" s="2">
        <v>537620</v>
      </c>
      <c r="S1505" s="27" t="s">
        <v>170</v>
      </c>
      <c r="T1505" s="14">
        <v>362.42425500000002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2021</v>
      </c>
      <c r="B1506" t="s">
        <v>170</v>
      </c>
      <c r="C1506" t="s">
        <v>170</v>
      </c>
      <c r="D1506" t="s">
        <v>170</v>
      </c>
      <c r="E1506" s="2">
        <v>29496</v>
      </c>
      <c r="F1506" s="27">
        <v>0.49640687322236993</v>
      </c>
      <c r="G1506" s="14">
        <v>460</v>
      </c>
      <c r="H1506" s="2">
        <v>32234</v>
      </c>
      <c r="I1506" s="27">
        <v>0.49022858272626346</v>
      </c>
      <c r="J1506" s="14">
        <v>563.63635299999999</v>
      </c>
      <c r="L1506" t="s">
        <v>170</v>
      </c>
      <c r="M1506" t="s">
        <v>170</v>
      </c>
      <c r="N1506" t="s">
        <v>170</v>
      </c>
      <c r="O1506" s="2">
        <v>244368</v>
      </c>
      <c r="P1506" s="27">
        <v>0.48755222320206537</v>
      </c>
      <c r="Q1506" s="14">
        <v>273.93939393939303</v>
      </c>
      <c r="R1506" s="2">
        <v>261645</v>
      </c>
      <c r="S1506" s="27">
        <v>0.48667274282950784</v>
      </c>
      <c r="T1506" s="14">
        <v>348.48486300000002</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2025</v>
      </c>
      <c r="B1507" t="s">
        <v>170</v>
      </c>
      <c r="C1507" t="s">
        <v>170</v>
      </c>
      <c r="D1507" t="s">
        <v>170</v>
      </c>
      <c r="E1507" s="2">
        <v>9694</v>
      </c>
      <c r="F1507" s="27">
        <v>0.16314646830138507</v>
      </c>
      <c r="G1507" s="14">
        <v>410.90909090909099</v>
      </c>
      <c r="H1507" s="2">
        <v>10524</v>
      </c>
      <c r="I1507" s="27">
        <v>0.16005353367907169</v>
      </c>
      <c r="J1507" s="14">
        <v>422.42425500000002</v>
      </c>
      <c r="L1507" t="s">
        <v>170</v>
      </c>
      <c r="M1507" t="s">
        <v>170</v>
      </c>
      <c r="N1507" t="s">
        <v>170</v>
      </c>
      <c r="O1507" s="2">
        <v>83523</v>
      </c>
      <c r="P1507" s="27">
        <v>0.16664139469368375</v>
      </c>
      <c r="Q1507" s="14">
        <v>193.939393939393</v>
      </c>
      <c r="R1507" s="2">
        <v>88540</v>
      </c>
      <c r="S1507" s="27">
        <v>0.1646888136602061</v>
      </c>
      <c r="T1507" s="14">
        <v>215.15152</v>
      </c>
      <c r="V1507" t="s">
        <v>170</v>
      </c>
      <c r="W1507" t="s">
        <v>170</v>
      </c>
      <c r="X1507" t="s">
        <v>170</v>
      </c>
      <c r="Y1507" s="2">
        <v>4741790</v>
      </c>
      <c r="Z1507" s="27">
        <v>0.16500000000000001</v>
      </c>
      <c r="AA1507" s="14">
        <v>1612.12</v>
      </c>
      <c r="AB1507" s="2">
        <v>4816407</v>
      </c>
      <c r="AC1507" s="27">
        <v>0.161</v>
      </c>
      <c r="AD1507" s="14">
        <v>1673.33</v>
      </c>
    </row>
    <row r="1508" spans="1:30" x14ac:dyDescent="0.3">
      <c r="A1508" t="s">
        <v>2043</v>
      </c>
      <c r="B1508" t="s">
        <v>170</v>
      </c>
      <c r="C1508" t="s">
        <v>170</v>
      </c>
      <c r="D1508" t="s">
        <v>170</v>
      </c>
      <c r="E1508" s="2">
        <v>198</v>
      </c>
      <c r="F1508" s="27">
        <v>3.3322674565374713E-3</v>
      </c>
      <c r="G1508" s="14">
        <v>81.818181818181799</v>
      </c>
      <c r="H1508" s="2">
        <v>281</v>
      </c>
      <c r="I1508" s="27">
        <v>4.2735692668015145E-3</v>
      </c>
      <c r="J1508" s="14">
        <v>90.303030000000007</v>
      </c>
      <c r="L1508" t="s">
        <v>170</v>
      </c>
      <c r="M1508" t="s">
        <v>170</v>
      </c>
      <c r="N1508" t="s">
        <v>170</v>
      </c>
      <c r="O1508" s="2">
        <v>2326</v>
      </c>
      <c r="P1508" s="27">
        <v>4.6407323019708145E-3</v>
      </c>
      <c r="Q1508" s="14">
        <v>251.51515151515099</v>
      </c>
      <c r="R1508" s="2">
        <v>2829</v>
      </c>
      <c r="S1508" s="27">
        <v>5.2620810237714371E-3</v>
      </c>
      <c r="T1508" s="14">
        <v>301.81817599999999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2044</v>
      </c>
      <c r="B1509" t="s">
        <v>170</v>
      </c>
      <c r="C1509" t="s">
        <v>170</v>
      </c>
      <c r="D1509" t="s">
        <v>170</v>
      </c>
      <c r="E1509" s="2">
        <v>9496</v>
      </c>
      <c r="F1509" s="27">
        <v>0.1598142008448476</v>
      </c>
      <c r="G1509" s="14">
        <v>398.78787878787801</v>
      </c>
      <c r="H1509" s="2">
        <v>10243</v>
      </c>
      <c r="I1509" s="27">
        <v>0.15577996441227016</v>
      </c>
      <c r="J1509" s="14">
        <v>420</v>
      </c>
      <c r="L1509" t="s">
        <v>170</v>
      </c>
      <c r="M1509" t="s">
        <v>170</v>
      </c>
      <c r="N1509" t="s">
        <v>170</v>
      </c>
      <c r="O1509" s="2">
        <v>81197</v>
      </c>
      <c r="P1509" s="27">
        <v>0.16200066239171293</v>
      </c>
      <c r="Q1509" s="14">
        <v>300</v>
      </c>
      <c r="R1509" s="2">
        <v>85711</v>
      </c>
      <c r="S1509" s="27">
        <v>0.15942673263643464</v>
      </c>
      <c r="T1509" s="14">
        <v>347.27273600000001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2026</v>
      </c>
      <c r="B1510" t="s">
        <v>170</v>
      </c>
      <c r="C1510" t="s">
        <v>170</v>
      </c>
      <c r="D1510" t="s">
        <v>170</v>
      </c>
      <c r="E1510" s="2">
        <v>16860</v>
      </c>
      <c r="F1510" s="27">
        <v>0.28374762281425131</v>
      </c>
      <c r="G1510" s="14">
        <v>329.69696969696901</v>
      </c>
      <c r="H1510" s="2">
        <v>17938</v>
      </c>
      <c r="I1510" s="27">
        <v>0.27280884522379206</v>
      </c>
      <c r="J1510" s="14">
        <v>484.84848</v>
      </c>
      <c r="L1510" t="s">
        <v>170</v>
      </c>
      <c r="M1510" t="s">
        <v>170</v>
      </c>
      <c r="N1510" t="s">
        <v>170</v>
      </c>
      <c r="O1510" s="2">
        <v>126395</v>
      </c>
      <c r="P1510" s="27">
        <v>0.25217771251401599</v>
      </c>
      <c r="Q1510" s="14">
        <v>166.666666666666</v>
      </c>
      <c r="R1510" s="2">
        <v>132577</v>
      </c>
      <c r="S1510" s="27">
        <v>0.24659982887541387</v>
      </c>
      <c r="T1510" s="14">
        <v>276.96969999999999</v>
      </c>
      <c r="V1510" t="s">
        <v>170</v>
      </c>
      <c r="W1510" t="s">
        <v>170</v>
      </c>
      <c r="X1510" t="s">
        <v>170</v>
      </c>
      <c r="Y1510" s="2">
        <v>7195146</v>
      </c>
      <c r="Z1510" s="27">
        <v>0.25</v>
      </c>
      <c r="AA1510" s="14">
        <v>1241.21</v>
      </c>
      <c r="AB1510" s="2">
        <v>7309447</v>
      </c>
      <c r="AC1510" s="27">
        <v>0.24399999999999999</v>
      </c>
      <c r="AD1510" s="14">
        <v>1505.45</v>
      </c>
    </row>
    <row r="1511" spans="1:30" x14ac:dyDescent="0.3">
      <c r="A1511" t="s">
        <v>2043</v>
      </c>
      <c r="B1511" t="s">
        <v>170</v>
      </c>
      <c r="C1511" t="s">
        <v>170</v>
      </c>
      <c r="D1511" t="s">
        <v>170</v>
      </c>
      <c r="E1511" s="2">
        <v>315</v>
      </c>
      <c r="F1511" s="27">
        <v>5.301334589945977E-3</v>
      </c>
      <c r="G1511" s="14">
        <v>58.787878787878803</v>
      </c>
      <c r="H1511" s="2">
        <v>320</v>
      </c>
      <c r="I1511" s="27">
        <v>4.8666980974252129E-3</v>
      </c>
      <c r="J1511" s="14">
        <v>106.060608</v>
      </c>
      <c r="L1511" t="s">
        <v>170</v>
      </c>
      <c r="M1511" t="s">
        <v>170</v>
      </c>
      <c r="N1511" t="s">
        <v>170</v>
      </c>
      <c r="O1511" s="2">
        <v>5610</v>
      </c>
      <c r="P1511" s="27">
        <v>1.119282382375592E-2</v>
      </c>
      <c r="Q1511" s="14">
        <v>240.60606060606</v>
      </c>
      <c r="R1511" s="2">
        <v>5391</v>
      </c>
      <c r="S1511" s="27">
        <v>1.0027528737770172E-2</v>
      </c>
      <c r="T1511" s="14">
        <v>293.33334400000001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2044</v>
      </c>
      <c r="B1512" t="s">
        <v>170</v>
      </c>
      <c r="C1512" t="s">
        <v>170</v>
      </c>
      <c r="D1512" t="s">
        <v>170</v>
      </c>
      <c r="E1512" s="2">
        <v>16545</v>
      </c>
      <c r="F1512" s="27">
        <v>0.27844628822430534</v>
      </c>
      <c r="G1512" s="14">
        <v>321.21212121212102</v>
      </c>
      <c r="H1512" s="2">
        <v>17618</v>
      </c>
      <c r="I1512" s="27">
        <v>0.26794214712636688</v>
      </c>
      <c r="J1512" s="14">
        <v>494.54544099999998</v>
      </c>
      <c r="L1512" t="s">
        <v>170</v>
      </c>
      <c r="M1512" t="s">
        <v>170</v>
      </c>
      <c r="N1512" t="s">
        <v>170</v>
      </c>
      <c r="O1512" s="2">
        <v>120785</v>
      </c>
      <c r="P1512" s="27">
        <v>0.24098488869026005</v>
      </c>
      <c r="Q1512" s="14">
        <v>283.636363636363</v>
      </c>
      <c r="R1512" s="2">
        <v>127186</v>
      </c>
      <c r="S1512" s="27">
        <v>0.23657230013764369</v>
      </c>
      <c r="T1512" s="14">
        <v>417.57574499999998</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2027</v>
      </c>
      <c r="B1513" t="s">
        <v>170</v>
      </c>
      <c r="C1513" t="s">
        <v>170</v>
      </c>
      <c r="D1513" t="s">
        <v>170</v>
      </c>
      <c r="E1513" s="2">
        <v>2070</v>
      </c>
      <c r="F1513" s="27">
        <v>3.4837341591073559E-2</v>
      </c>
      <c r="G1513" s="14">
        <v>154.54545454545399</v>
      </c>
      <c r="H1513" s="2">
        <v>2219</v>
      </c>
      <c r="I1513" s="27">
        <v>3.3747509619332955E-2</v>
      </c>
      <c r="J1513" s="14">
        <v>170.909088</v>
      </c>
      <c r="L1513" t="s">
        <v>170</v>
      </c>
      <c r="M1513" t="s">
        <v>170</v>
      </c>
      <c r="N1513" t="s">
        <v>170</v>
      </c>
      <c r="O1513" s="2">
        <v>21100</v>
      </c>
      <c r="P1513" s="27">
        <v>4.2097786574197847E-2</v>
      </c>
      <c r="Q1513" s="14">
        <v>87.878787878787904</v>
      </c>
      <c r="R1513" s="2">
        <v>25135</v>
      </c>
      <c r="S1513" s="27">
        <v>4.6752352963059407E-2</v>
      </c>
      <c r="T1513" s="14">
        <v>129.090912</v>
      </c>
      <c r="V1513" t="s">
        <v>170</v>
      </c>
      <c r="W1513" t="s">
        <v>170</v>
      </c>
      <c r="X1513" t="s">
        <v>170</v>
      </c>
      <c r="Y1513" s="2">
        <v>1235980</v>
      </c>
      <c r="Z1513" s="27">
        <v>4.2999999999999997E-2</v>
      </c>
      <c r="AA1513" s="14">
        <v>441.21</v>
      </c>
      <c r="AB1513" s="2">
        <v>1503403</v>
      </c>
      <c r="AC1513" s="27">
        <v>0.05</v>
      </c>
      <c r="AD1513" s="14">
        <v>581.21</v>
      </c>
    </row>
    <row r="1514" spans="1:30" x14ac:dyDescent="0.3">
      <c r="A1514" t="s">
        <v>2043</v>
      </c>
      <c r="B1514" t="s">
        <v>170</v>
      </c>
      <c r="C1514" t="s">
        <v>170</v>
      </c>
      <c r="D1514" t="s">
        <v>170</v>
      </c>
      <c r="E1514" s="2">
        <v>239</v>
      </c>
      <c r="F1514" s="27">
        <v>4.0222824349113919E-3</v>
      </c>
      <c r="G1514" s="14">
        <v>56.363636363636303</v>
      </c>
      <c r="H1514" s="2">
        <v>115</v>
      </c>
      <c r="I1514" s="27">
        <v>1.7489696287621857E-3</v>
      </c>
      <c r="J1514" s="14">
        <v>41.818179999999998</v>
      </c>
      <c r="L1514" t="s">
        <v>170</v>
      </c>
      <c r="M1514" t="s">
        <v>170</v>
      </c>
      <c r="N1514" t="s">
        <v>170</v>
      </c>
      <c r="O1514" s="2">
        <v>1820</v>
      </c>
      <c r="P1514" s="27">
        <v>3.6311834864947907E-3</v>
      </c>
      <c r="Q1514" s="14">
        <v>171.51515151515099</v>
      </c>
      <c r="R1514" s="2">
        <v>2158</v>
      </c>
      <c r="S1514" s="27">
        <v>4.0139875748670065E-3</v>
      </c>
      <c r="T1514" s="14">
        <v>231.515152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2044</v>
      </c>
      <c r="B1515" t="s">
        <v>170</v>
      </c>
      <c r="C1515" t="s">
        <v>170</v>
      </c>
      <c r="D1515" t="s">
        <v>170</v>
      </c>
      <c r="E1515" s="2">
        <v>1831</v>
      </c>
      <c r="F1515" s="27">
        <v>3.0815059156162169E-2</v>
      </c>
      <c r="G1515" s="14">
        <v>153.333333333333</v>
      </c>
      <c r="H1515" s="2">
        <v>2104</v>
      </c>
      <c r="I1515" s="27">
        <v>3.1998539990570771E-2</v>
      </c>
      <c r="J1515" s="14">
        <v>161.21212800000001</v>
      </c>
      <c r="L1515" t="s">
        <v>170</v>
      </c>
      <c r="M1515" t="s">
        <v>170</v>
      </c>
      <c r="N1515" t="s">
        <v>170</v>
      </c>
      <c r="O1515" s="2">
        <v>19280</v>
      </c>
      <c r="P1515" s="27">
        <v>3.8466603087703055E-2</v>
      </c>
      <c r="Q1515" s="14">
        <v>187.87878787878699</v>
      </c>
      <c r="R1515" s="2">
        <v>22977</v>
      </c>
      <c r="S1515" s="27">
        <v>4.2738365388192402E-2</v>
      </c>
      <c r="T1515" s="14">
        <v>236.363632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2028</v>
      </c>
      <c r="B1516" t="s">
        <v>170</v>
      </c>
      <c r="C1516" t="s">
        <v>170</v>
      </c>
      <c r="D1516" t="s">
        <v>170</v>
      </c>
      <c r="E1516" s="2">
        <v>872</v>
      </c>
      <c r="F1516" s="27">
        <v>1.4675440515659974E-2</v>
      </c>
      <c r="G1516" s="14">
        <v>117.575757575757</v>
      </c>
      <c r="H1516" s="2">
        <v>1553</v>
      </c>
      <c r="I1516" s="27">
        <v>2.3618694204066735E-2</v>
      </c>
      <c r="J1516" s="14">
        <v>236.363632</v>
      </c>
      <c r="L1516" t="s">
        <v>170</v>
      </c>
      <c r="M1516" t="s">
        <v>170</v>
      </c>
      <c r="N1516" t="s">
        <v>170</v>
      </c>
      <c r="O1516" s="2">
        <v>13350</v>
      </c>
      <c r="P1516" s="27">
        <v>2.6635329420167834E-2</v>
      </c>
      <c r="Q1516" s="14">
        <v>90.909090909090907</v>
      </c>
      <c r="R1516" s="2">
        <v>15393</v>
      </c>
      <c r="S1516" s="27">
        <v>2.8631747330828468E-2</v>
      </c>
      <c r="T1516" s="14">
        <v>117.57576</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2043</v>
      </c>
      <c r="B1517" t="s">
        <v>170</v>
      </c>
      <c r="C1517" t="s">
        <v>170</v>
      </c>
      <c r="D1517" t="s">
        <v>170</v>
      </c>
      <c r="E1517" s="2">
        <v>230</v>
      </c>
      <c r="F1517" s="27">
        <v>3.870815732341507E-3</v>
      </c>
      <c r="G1517" s="14">
        <v>63.030303030303003</v>
      </c>
      <c r="H1517" s="2">
        <v>290</v>
      </c>
      <c r="I1517" s="27">
        <v>4.4104451507915986E-3</v>
      </c>
      <c r="J1517" s="14">
        <v>123.63636</v>
      </c>
      <c r="L1517" t="s">
        <v>170</v>
      </c>
      <c r="M1517" t="s">
        <v>170</v>
      </c>
      <c r="N1517" t="s">
        <v>170</v>
      </c>
      <c r="O1517" s="2">
        <v>3262</v>
      </c>
      <c r="P1517" s="27">
        <v>6.5081980950252782E-3</v>
      </c>
      <c r="Q1517" s="14">
        <v>214.54545454545399</v>
      </c>
      <c r="R1517" s="2">
        <v>3768</v>
      </c>
      <c r="S1517" s="27">
        <v>7.0086678322979056E-3</v>
      </c>
      <c r="T1517" s="14">
        <v>272.121216</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2044</v>
      </c>
      <c r="B1518" t="s">
        <v>170</v>
      </c>
      <c r="C1518" t="s">
        <v>170</v>
      </c>
      <c r="D1518" t="s">
        <v>170</v>
      </c>
      <c r="E1518" s="2">
        <v>642</v>
      </c>
      <c r="F1518" s="27">
        <v>1.0804624783318468E-2</v>
      </c>
      <c r="G1518" s="14">
        <v>100</v>
      </c>
      <c r="H1518" s="2">
        <v>1263</v>
      </c>
      <c r="I1518" s="27">
        <v>1.9208249053275134E-2</v>
      </c>
      <c r="J1518" s="14">
        <v>207.878784</v>
      </c>
      <c r="L1518" t="s">
        <v>170</v>
      </c>
      <c r="M1518" t="s">
        <v>170</v>
      </c>
      <c r="N1518" t="s">
        <v>170</v>
      </c>
      <c r="O1518" s="2">
        <v>10088</v>
      </c>
      <c r="P1518" s="27">
        <v>2.0127131325142555E-2</v>
      </c>
      <c r="Q1518" s="14">
        <v>220.60606060606</v>
      </c>
      <c r="R1518" s="2">
        <v>11625</v>
      </c>
      <c r="S1518" s="27">
        <v>2.162307949853056E-2</v>
      </c>
      <c r="T1518" s="14">
        <v>295.15152</v>
      </c>
      <c r="V1518" t="s">
        <v>170</v>
      </c>
      <c r="W1518" t="s">
        <v>170</v>
      </c>
      <c r="X1518" t="s">
        <v>170</v>
      </c>
      <c r="Y1518" s="2">
        <v>651647</v>
      </c>
      <c r="Z1518" s="27">
        <v>2.3E-2</v>
      </c>
      <c r="AA1518" s="14">
        <v>1721.82</v>
      </c>
      <c r="AB1518" s="2">
        <v>757104</v>
      </c>
      <c r="AC1518" s="27">
        <v>2.5000000000000001E-2</v>
      </c>
      <c r="AD1518" s="14">
        <v>2107.88</v>
      </c>
    </row>
    <row r="1519" spans="1:30" x14ac:dyDescent="0.3">
      <c r="A1519" t="s">
        <v>2029</v>
      </c>
      <c r="B1519" t="s">
        <v>170</v>
      </c>
      <c r="C1519" t="s">
        <v>170</v>
      </c>
      <c r="D1519" t="s">
        <v>170</v>
      </c>
      <c r="E1519" s="2">
        <v>29923</v>
      </c>
      <c r="F1519" s="27">
        <v>0.50359312677763002</v>
      </c>
      <c r="G1519" s="14">
        <v>362.42424242424198</v>
      </c>
      <c r="H1519" s="2">
        <v>33519</v>
      </c>
      <c r="I1519" s="27">
        <v>0.50977141727373654</v>
      </c>
      <c r="J1519" s="14">
        <v>510.30304000000001</v>
      </c>
      <c r="L1519" t="s">
        <v>170</v>
      </c>
      <c r="M1519" t="s">
        <v>170</v>
      </c>
      <c r="N1519" t="s">
        <v>170</v>
      </c>
      <c r="O1519" s="2">
        <v>256846</v>
      </c>
      <c r="P1519" s="27">
        <v>0.51244777679793463</v>
      </c>
      <c r="Q1519" s="14">
        <v>158.18181818181799</v>
      </c>
      <c r="R1519" s="2">
        <v>275975</v>
      </c>
      <c r="S1519" s="27">
        <v>0.51332725717049221</v>
      </c>
      <c r="T1519" s="14">
        <v>181.81817599999999</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2025</v>
      </c>
      <c r="B1520" t="s">
        <v>170</v>
      </c>
      <c r="C1520" t="s">
        <v>170</v>
      </c>
      <c r="D1520" t="s">
        <v>170</v>
      </c>
      <c r="E1520" s="2">
        <v>8997</v>
      </c>
      <c r="F1520" s="27">
        <v>0.15141621366902844</v>
      </c>
      <c r="G1520" s="14">
        <v>383.030303030303</v>
      </c>
      <c r="H1520" s="2">
        <v>10767</v>
      </c>
      <c r="I1520" s="27">
        <v>0.16374918254680396</v>
      </c>
      <c r="J1520" s="14">
        <v>466.66665599999999</v>
      </c>
      <c r="L1520" t="s">
        <v>170</v>
      </c>
      <c r="M1520" t="s">
        <v>170</v>
      </c>
      <c r="N1520" t="s">
        <v>170</v>
      </c>
      <c r="O1520" s="2">
        <v>82190</v>
      </c>
      <c r="P1520" s="27">
        <v>0.16398185206319058</v>
      </c>
      <c r="Q1520" s="14">
        <v>38.181818181818102</v>
      </c>
      <c r="R1520" s="2">
        <v>86253</v>
      </c>
      <c r="S1520" s="27">
        <v>0.16043487965477474</v>
      </c>
      <c r="T1520" s="14">
        <v>55.151516000000001</v>
      </c>
      <c r="V1520" t="s">
        <v>170</v>
      </c>
      <c r="W1520" t="s">
        <v>170</v>
      </c>
      <c r="X1520" t="s">
        <v>170</v>
      </c>
      <c r="Y1520" s="2">
        <v>4637444</v>
      </c>
      <c r="Z1520" s="27">
        <v>0.161</v>
      </c>
      <c r="AA1520" s="14">
        <v>757.58</v>
      </c>
      <c r="AB1520" s="2">
        <v>4690779</v>
      </c>
      <c r="AC1520" s="27">
        <v>0.157</v>
      </c>
      <c r="AD1520" s="14">
        <v>973.33</v>
      </c>
    </row>
    <row r="1521" spans="1:31" x14ac:dyDescent="0.3">
      <c r="A1521" t="s">
        <v>2043</v>
      </c>
      <c r="B1521" t="s">
        <v>170</v>
      </c>
      <c r="C1521" t="s">
        <v>170</v>
      </c>
      <c r="D1521" t="s">
        <v>170</v>
      </c>
      <c r="E1521" s="2">
        <v>130</v>
      </c>
      <c r="F1521" s="27">
        <v>2.1878523704538951E-3</v>
      </c>
      <c r="G1521" s="14">
        <v>73.939393939393895</v>
      </c>
      <c r="H1521" s="2">
        <v>117</v>
      </c>
      <c r="I1521" s="27">
        <v>1.7793864918710933E-3</v>
      </c>
      <c r="J1521" s="14">
        <v>41.818179999999998</v>
      </c>
      <c r="L1521" t="s">
        <v>170</v>
      </c>
      <c r="M1521" t="s">
        <v>170</v>
      </c>
      <c r="N1521" t="s">
        <v>170</v>
      </c>
      <c r="O1521" s="2">
        <v>1404</v>
      </c>
      <c r="P1521" s="27">
        <v>2.8011986895816955E-3</v>
      </c>
      <c r="Q1521" s="14">
        <v>169.69696969696901</v>
      </c>
      <c r="R1521" s="2">
        <v>2159</v>
      </c>
      <c r="S1521" s="27">
        <v>4.0158476247163424E-3</v>
      </c>
      <c r="T1521" s="14">
        <v>256.36364700000001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2044</v>
      </c>
      <c r="B1522" t="s">
        <v>170</v>
      </c>
      <c r="C1522" t="s">
        <v>170</v>
      </c>
      <c r="D1522" t="s">
        <v>170</v>
      </c>
      <c r="E1522" s="2">
        <v>8867</v>
      </c>
      <c r="F1522" s="27">
        <v>0.14922836129857453</v>
      </c>
      <c r="G1522" s="14">
        <v>383.636363636363</v>
      </c>
      <c r="H1522" s="2">
        <v>10650</v>
      </c>
      <c r="I1522" s="27">
        <v>0.16196979605493286</v>
      </c>
      <c r="J1522" s="14">
        <v>473.33334400000001</v>
      </c>
      <c r="L1522" t="s">
        <v>170</v>
      </c>
      <c r="M1522" t="s">
        <v>170</v>
      </c>
      <c r="N1522" t="s">
        <v>170</v>
      </c>
      <c r="O1522" s="2">
        <v>80786</v>
      </c>
      <c r="P1522" s="27">
        <v>0.16118065337360887</v>
      </c>
      <c r="Q1522" s="14">
        <v>171.51515151515099</v>
      </c>
      <c r="R1522" s="2">
        <v>84094</v>
      </c>
      <c r="S1522" s="27">
        <v>0.15641903203005841</v>
      </c>
      <c r="T1522" s="14">
        <v>254.545456</v>
      </c>
      <c r="V1522" t="s">
        <v>170</v>
      </c>
      <c r="W1522" t="s">
        <v>170</v>
      </c>
      <c r="X1522" t="s">
        <v>170</v>
      </c>
      <c r="Y1522" s="2">
        <v>4563743</v>
      </c>
      <c r="Z1522" s="27">
        <v>0.159</v>
      </c>
      <c r="AA1522" s="14">
        <v>1517.58</v>
      </c>
      <c r="AB1522" s="2">
        <v>4599069</v>
      </c>
      <c r="AC1522" s="27">
        <v>0.154</v>
      </c>
      <c r="AD1522" s="14">
        <v>1652.73</v>
      </c>
    </row>
    <row r="1523" spans="1:31" x14ac:dyDescent="0.3">
      <c r="A1523" t="s">
        <v>2026</v>
      </c>
      <c r="B1523" t="s">
        <v>170</v>
      </c>
      <c r="C1523" t="s">
        <v>170</v>
      </c>
      <c r="D1523" t="s">
        <v>170</v>
      </c>
      <c r="E1523" s="2">
        <v>17262</v>
      </c>
      <c r="F1523" s="27">
        <v>0.29051313552903951</v>
      </c>
      <c r="G1523" s="14">
        <v>343.636363636363</v>
      </c>
      <c r="H1523" s="2">
        <v>18239</v>
      </c>
      <c r="I1523" s="27">
        <v>0.27738658312168268</v>
      </c>
      <c r="J1523" s="14">
        <v>375.15152</v>
      </c>
      <c r="L1523" t="s">
        <v>170</v>
      </c>
      <c r="M1523" t="s">
        <v>170</v>
      </c>
      <c r="N1523" t="s">
        <v>170</v>
      </c>
      <c r="O1523" s="2">
        <v>130860</v>
      </c>
      <c r="P1523" s="27">
        <v>0.26108608299049907</v>
      </c>
      <c r="Q1523" s="14">
        <v>55.151515151515099</v>
      </c>
      <c r="R1523" s="2">
        <v>137411</v>
      </c>
      <c r="S1523" s="27">
        <v>0.25559130984710388</v>
      </c>
      <c r="T1523" s="14">
        <v>87.878784199999998</v>
      </c>
      <c r="V1523" t="s">
        <v>170</v>
      </c>
      <c r="W1523" t="s">
        <v>170</v>
      </c>
      <c r="X1523" t="s">
        <v>170</v>
      </c>
      <c r="Y1523" s="2">
        <v>7477809</v>
      </c>
      <c r="Z1523" s="27">
        <v>0.26</v>
      </c>
      <c r="AA1523" s="14">
        <v>717.58</v>
      </c>
      <c r="AB1523" s="2">
        <v>7530762</v>
      </c>
      <c r="AC1523" s="27">
        <v>0.252</v>
      </c>
      <c r="AD1523" s="14">
        <v>807.88</v>
      </c>
    </row>
    <row r="1524" spans="1:31" x14ac:dyDescent="0.3">
      <c r="A1524" t="s">
        <v>2043</v>
      </c>
      <c r="B1524" t="s">
        <v>170</v>
      </c>
      <c r="C1524" t="s">
        <v>170</v>
      </c>
      <c r="D1524" t="s">
        <v>170</v>
      </c>
      <c r="E1524" s="2">
        <v>719</v>
      </c>
      <c r="F1524" s="27">
        <v>1.2100506571971929E-2</v>
      </c>
      <c r="G1524" s="14">
        <v>115.151515151515</v>
      </c>
      <c r="H1524" s="2">
        <v>636</v>
      </c>
      <c r="I1524" s="27">
        <v>9.6725624686326093E-3</v>
      </c>
      <c r="J1524" s="14">
        <v>106.666664</v>
      </c>
      <c r="L1524" t="s">
        <v>170</v>
      </c>
      <c r="M1524" t="s">
        <v>170</v>
      </c>
      <c r="N1524" t="s">
        <v>170</v>
      </c>
      <c r="O1524" s="2">
        <v>8280</v>
      </c>
      <c r="P1524" s="27">
        <v>1.6519889707789486E-2</v>
      </c>
      <c r="Q1524" s="14">
        <v>372.72727272727201</v>
      </c>
      <c r="R1524" s="2">
        <v>8326</v>
      </c>
      <c r="S1524" s="27">
        <v>1.5486775045571222E-2</v>
      </c>
      <c r="T1524" s="14">
        <v>413.93939999999998</v>
      </c>
      <c r="V1524" t="s">
        <v>170</v>
      </c>
      <c r="W1524" t="s">
        <v>170</v>
      </c>
      <c r="X1524" t="s">
        <v>170</v>
      </c>
      <c r="Y1524" s="2">
        <v>310982</v>
      </c>
      <c r="Z1524" s="27">
        <v>1.0999999999999999E-2</v>
      </c>
      <c r="AA1524" s="14">
        <v>1994.55</v>
      </c>
      <c r="AB1524" s="2">
        <v>287766</v>
      </c>
      <c r="AC1524" s="27">
        <v>0.01</v>
      </c>
      <c r="AD1524" s="14">
        <v>3018.18</v>
      </c>
    </row>
    <row r="1525" spans="1:31" x14ac:dyDescent="0.3">
      <c r="A1525" t="s">
        <v>2044</v>
      </c>
      <c r="B1525" t="s">
        <v>170</v>
      </c>
      <c r="C1525" t="s">
        <v>170</v>
      </c>
      <c r="D1525" t="s">
        <v>170</v>
      </c>
      <c r="E1525" s="2">
        <v>16543</v>
      </c>
      <c r="F1525" s="27">
        <v>0.27841262895706759</v>
      </c>
      <c r="G1525" s="14">
        <v>357.575757575757</v>
      </c>
      <c r="H1525" s="2">
        <v>17603</v>
      </c>
      <c r="I1525" s="27">
        <v>0.26771402065305006</v>
      </c>
      <c r="J1525" s="14">
        <v>379.39395100000002</v>
      </c>
      <c r="L1525" t="s">
        <v>170</v>
      </c>
      <c r="M1525" t="s">
        <v>170</v>
      </c>
      <c r="N1525" t="s">
        <v>170</v>
      </c>
      <c r="O1525" s="2">
        <v>122580</v>
      </c>
      <c r="P1525" s="27">
        <v>0.24456619328270959</v>
      </c>
      <c r="Q1525" s="14">
        <v>379.39393939393898</v>
      </c>
      <c r="R1525" s="2">
        <v>129085</v>
      </c>
      <c r="S1525" s="27">
        <v>0.24010453480153268</v>
      </c>
      <c r="T1525" s="14">
        <v>415.15152</v>
      </c>
      <c r="V1525" t="s">
        <v>170</v>
      </c>
      <c r="W1525" t="s">
        <v>170</v>
      </c>
      <c r="X1525" t="s">
        <v>170</v>
      </c>
      <c r="Y1525" s="2">
        <v>7166827</v>
      </c>
      <c r="Z1525" s="27">
        <v>0.249</v>
      </c>
      <c r="AA1525" s="14">
        <v>2067.27</v>
      </c>
      <c r="AB1525" s="2">
        <v>7242996</v>
      </c>
      <c r="AC1525" s="27">
        <v>0.24199999999999999</v>
      </c>
      <c r="AD1525" s="14">
        <v>3152.12</v>
      </c>
    </row>
    <row r="1526" spans="1:31" x14ac:dyDescent="0.3">
      <c r="A1526" t="s">
        <v>2027</v>
      </c>
      <c r="B1526" t="s">
        <v>170</v>
      </c>
      <c r="C1526" t="s">
        <v>170</v>
      </c>
      <c r="D1526" t="s">
        <v>170</v>
      </c>
      <c r="E1526" s="2">
        <v>2295</v>
      </c>
      <c r="F1526" s="27">
        <v>3.8624009155320688E-2</v>
      </c>
      <c r="G1526" s="14">
        <v>169.69696969696901</v>
      </c>
      <c r="H1526" s="2">
        <v>2743</v>
      </c>
      <c r="I1526" s="27">
        <v>4.1716727753866742E-2</v>
      </c>
      <c r="J1526" s="14">
        <v>240.606064</v>
      </c>
      <c r="L1526" t="s">
        <v>170</v>
      </c>
      <c r="M1526" t="s">
        <v>170</v>
      </c>
      <c r="N1526" t="s">
        <v>170</v>
      </c>
      <c r="O1526" s="2">
        <v>24403</v>
      </c>
      <c r="P1526" s="27">
        <v>4.8687786055457351E-2</v>
      </c>
      <c r="Q1526" s="14">
        <v>55.757575757575701</v>
      </c>
      <c r="R1526" s="2">
        <v>30184</v>
      </c>
      <c r="S1526" s="27">
        <v>5.6143744652356685E-2</v>
      </c>
      <c r="T1526" s="14">
        <v>63.030304000000001</v>
      </c>
      <c r="V1526" t="s">
        <v>170</v>
      </c>
      <c r="W1526" t="s">
        <v>170</v>
      </c>
      <c r="X1526" t="s">
        <v>170</v>
      </c>
      <c r="Y1526" s="2">
        <v>1427224</v>
      </c>
      <c r="Z1526" s="27">
        <v>0.05</v>
      </c>
      <c r="AA1526" s="14">
        <v>443.64</v>
      </c>
      <c r="AB1526" s="2">
        <v>1735473</v>
      </c>
      <c r="AC1526" s="27">
        <v>5.8000000000000003E-2</v>
      </c>
      <c r="AD1526" s="14">
        <v>575.76</v>
      </c>
    </row>
    <row r="1527" spans="1:31" x14ac:dyDescent="0.3">
      <c r="A1527" t="s">
        <v>2043</v>
      </c>
      <c r="B1527" t="s">
        <v>170</v>
      </c>
      <c r="C1527" t="s">
        <v>170</v>
      </c>
      <c r="D1527" t="s">
        <v>170</v>
      </c>
      <c r="E1527" s="2">
        <v>270</v>
      </c>
      <c r="F1527" s="27">
        <v>4.544001077096552E-3</v>
      </c>
      <c r="G1527" s="14">
        <v>90.909090909090907</v>
      </c>
      <c r="H1527" s="2">
        <v>275</v>
      </c>
      <c r="I1527" s="27">
        <v>4.1823186774747924E-3</v>
      </c>
      <c r="J1527" s="14">
        <v>69.696969999999993</v>
      </c>
      <c r="L1527" t="s">
        <v>170</v>
      </c>
      <c r="M1527" t="s">
        <v>170</v>
      </c>
      <c r="N1527" t="s">
        <v>170</v>
      </c>
      <c r="O1527" s="2">
        <v>3400</v>
      </c>
      <c r="P1527" s="27">
        <v>6.7835295901551036E-3</v>
      </c>
      <c r="Q1527" s="14">
        <v>252.12121212121201</v>
      </c>
      <c r="R1527" s="2">
        <v>3569</v>
      </c>
      <c r="S1527" s="27">
        <v>6.6385179122800493E-3</v>
      </c>
      <c r="T1527" s="14">
        <v>266.06060000000002</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2044</v>
      </c>
      <c r="B1528" t="s">
        <v>170</v>
      </c>
      <c r="C1528" t="s">
        <v>170</v>
      </c>
      <c r="D1528" t="s">
        <v>170</v>
      </c>
      <c r="E1528" s="2">
        <v>2025</v>
      </c>
      <c r="F1528" s="27">
        <v>3.4080008078224137E-2</v>
      </c>
      <c r="G1528" s="14">
        <v>170.30303030303</v>
      </c>
      <c r="H1528" s="2">
        <v>2468</v>
      </c>
      <c r="I1528" s="27">
        <v>3.7534409076391953E-2</v>
      </c>
      <c r="J1528" s="14">
        <v>229.090912</v>
      </c>
      <c r="L1528" t="s">
        <v>170</v>
      </c>
      <c r="M1528" t="s">
        <v>170</v>
      </c>
      <c r="N1528" t="s">
        <v>170</v>
      </c>
      <c r="O1528" s="2">
        <v>21003</v>
      </c>
      <c r="P1528" s="27">
        <v>4.1904256465302249E-2</v>
      </c>
      <c r="Q1528" s="14">
        <v>255.75757575757501</v>
      </c>
      <c r="R1528" s="2">
        <v>26615</v>
      </c>
      <c r="S1528" s="27">
        <v>4.9505226740076631E-2</v>
      </c>
      <c r="T1528" s="14">
        <v>268.48486300000002</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2028</v>
      </c>
      <c r="B1529" t="s">
        <v>170</v>
      </c>
      <c r="C1529" t="s">
        <v>170</v>
      </c>
      <c r="D1529" t="s">
        <v>170</v>
      </c>
      <c r="E1529" s="2">
        <v>1369</v>
      </c>
      <c r="F1529" s="27">
        <v>2.3039768424241405E-2</v>
      </c>
      <c r="G1529" s="14">
        <v>155.75757575757501</v>
      </c>
      <c r="H1529" s="2">
        <v>1770</v>
      </c>
      <c r="I1529" s="27">
        <v>2.6918923851383208E-2</v>
      </c>
      <c r="J1529" s="14">
        <v>173.33332799999999</v>
      </c>
      <c r="L1529" t="s">
        <v>170</v>
      </c>
      <c r="M1529" t="s">
        <v>170</v>
      </c>
      <c r="N1529" t="s">
        <v>170</v>
      </c>
      <c r="O1529" s="2">
        <v>19393</v>
      </c>
      <c r="P1529" s="27">
        <v>3.869205568878762E-2</v>
      </c>
      <c r="Q1529" s="14">
        <v>139.39393939393901</v>
      </c>
      <c r="R1529" s="2">
        <v>22127</v>
      </c>
      <c r="S1529" s="27">
        <v>4.1157323016256839E-2</v>
      </c>
      <c r="T1529" s="14">
        <v>118.181816</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2043</v>
      </c>
      <c r="B1530" t="s">
        <v>170</v>
      </c>
      <c r="C1530" t="s">
        <v>170</v>
      </c>
      <c r="D1530" t="s">
        <v>170</v>
      </c>
      <c r="E1530" s="2">
        <v>466</v>
      </c>
      <c r="F1530" s="27">
        <v>7.84260926639627E-3</v>
      </c>
      <c r="G1530" s="14">
        <v>101.818181818181</v>
      </c>
      <c r="H1530" s="2">
        <v>764</v>
      </c>
      <c r="I1530" s="27">
        <v>1.1619241707602694E-2</v>
      </c>
      <c r="J1530" s="14">
        <v>109.090912</v>
      </c>
      <c r="L1530" t="s">
        <v>170</v>
      </c>
      <c r="M1530" t="s">
        <v>170</v>
      </c>
      <c r="N1530" t="s">
        <v>170</v>
      </c>
      <c r="O1530" s="2">
        <v>6720</v>
      </c>
      <c r="P1530" s="27">
        <v>1.3407446719365381E-2</v>
      </c>
      <c r="Q1530" s="14">
        <v>276.969696969697</v>
      </c>
      <c r="R1530" s="2">
        <v>7484</v>
      </c>
      <c r="S1530" s="27">
        <v>1.3920613072430341E-2</v>
      </c>
      <c r="T1530" s="14">
        <v>413.33334400000001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2044</v>
      </c>
      <c r="B1531" t="s">
        <v>170</v>
      </c>
      <c r="C1531" t="s">
        <v>170</v>
      </c>
      <c r="D1531" t="s">
        <v>170</v>
      </c>
      <c r="E1531" s="2">
        <v>903</v>
      </c>
      <c r="F1531" s="27">
        <v>1.5197159157845135E-2</v>
      </c>
      <c r="G1531" s="14">
        <v>120</v>
      </c>
      <c r="H1531" s="2">
        <v>1006</v>
      </c>
      <c r="I1531" s="27">
        <v>1.5299682143780512E-2</v>
      </c>
      <c r="J1531" s="14">
        <v>131.515152</v>
      </c>
      <c r="L1531" t="s">
        <v>170</v>
      </c>
      <c r="M1531" t="s">
        <v>170</v>
      </c>
      <c r="N1531" t="s">
        <v>170</v>
      </c>
      <c r="O1531" s="2">
        <v>12673</v>
      </c>
      <c r="P1531" s="27">
        <v>2.5284608969422244E-2</v>
      </c>
      <c r="Q1531" s="14">
        <v>303.030303030303</v>
      </c>
      <c r="R1531" s="2">
        <v>14643</v>
      </c>
      <c r="S1531" s="27">
        <v>2.7236709943826494E-2</v>
      </c>
      <c r="T1531" s="14">
        <v>393.33334400000001</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2045</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211" t="s">
        <v>1699</v>
      </c>
      <c r="F1534" s="211"/>
      <c r="G1534" s="211" t="s">
        <v>1700</v>
      </c>
      <c r="H1534" s="211" t="s">
        <v>1699</v>
      </c>
      <c r="I1534" s="211"/>
      <c r="J1534" s="211" t="s">
        <v>1700</v>
      </c>
      <c r="K1534" t="s">
        <v>170</v>
      </c>
      <c r="L1534" t="s">
        <v>170</v>
      </c>
      <c r="M1534" t="s">
        <v>170</v>
      </c>
      <c r="N1534" t="s">
        <v>170</v>
      </c>
      <c r="O1534" s="211" t="s">
        <v>1699</v>
      </c>
      <c r="P1534" s="211"/>
      <c r="Q1534" s="211" t="s">
        <v>1700</v>
      </c>
      <c r="R1534" s="211" t="s">
        <v>1699</v>
      </c>
      <c r="S1534" s="211"/>
      <c r="T1534" s="211" t="s">
        <v>1700</v>
      </c>
      <c r="U1534" t="s">
        <v>170</v>
      </c>
      <c r="V1534" t="s">
        <v>170</v>
      </c>
      <c r="W1534" t="s">
        <v>170</v>
      </c>
      <c r="X1534" t="s">
        <v>170</v>
      </c>
      <c r="Y1534" s="211" t="s">
        <v>1699</v>
      </c>
      <c r="Z1534" s="211"/>
      <c r="AA1534" s="211" t="s">
        <v>1700</v>
      </c>
      <c r="AB1534" s="211" t="s">
        <v>1699</v>
      </c>
      <c r="AC1534" s="211"/>
      <c r="AD1534" s="211" t="s">
        <v>1700</v>
      </c>
      <c r="AE1534" t="s">
        <v>170</v>
      </c>
    </row>
    <row r="1535" spans="1:31" x14ac:dyDescent="0.3">
      <c r="A1535" t="s">
        <v>172</v>
      </c>
      <c r="B1535" t="s">
        <v>170</v>
      </c>
      <c r="C1535" t="s">
        <v>170</v>
      </c>
      <c r="D1535" t="s">
        <v>170</v>
      </c>
      <c r="E1535" s="2">
        <v>85052</v>
      </c>
      <c r="F1535" s="27" t="s">
        <v>170</v>
      </c>
      <c r="G1535" s="14">
        <v>102.424242424242</v>
      </c>
      <c r="H1535" s="2">
        <v>91275</v>
      </c>
      <c r="I1535" s="27" t="s">
        <v>170</v>
      </c>
      <c r="J1535" s="14">
        <v>52.727271999999999</v>
      </c>
      <c r="L1535" t="s">
        <v>170</v>
      </c>
      <c r="M1535" t="s">
        <v>170</v>
      </c>
      <c r="N1535" t="s">
        <v>170</v>
      </c>
      <c r="O1535" s="2">
        <v>699892</v>
      </c>
      <c r="P1535" s="27" t="s">
        <v>170</v>
      </c>
      <c r="Q1535" s="14">
        <v>454.54545454545399</v>
      </c>
      <c r="R1535" s="2">
        <v>740931</v>
      </c>
      <c r="S1535" s="27" t="s">
        <v>170</v>
      </c>
      <c r="T1535" s="14">
        <v>382.42425500000002</v>
      </c>
      <c r="V1535" t="s">
        <v>170</v>
      </c>
      <c r="W1535" t="s">
        <v>170</v>
      </c>
      <c r="X1535" t="s">
        <v>170</v>
      </c>
      <c r="Y1535" s="2">
        <v>37912312</v>
      </c>
      <c r="Z1535" s="27" t="s">
        <v>170</v>
      </c>
      <c r="AA1535" s="14">
        <v>1469.09</v>
      </c>
      <c r="AB1535" s="2">
        <v>38838726</v>
      </c>
      <c r="AC1535" s="27" t="s">
        <v>170</v>
      </c>
      <c r="AD1535" s="14">
        <v>1783.64</v>
      </c>
    </row>
    <row r="1536" spans="1:31" x14ac:dyDescent="0.3">
      <c r="A1536" t="s">
        <v>2046</v>
      </c>
      <c r="B1536" t="s">
        <v>170</v>
      </c>
      <c r="C1536" t="s">
        <v>170</v>
      </c>
      <c r="D1536" t="s">
        <v>170</v>
      </c>
      <c r="E1536" s="2">
        <v>25633</v>
      </c>
      <c r="F1536" s="27">
        <v>0.30138033203216857</v>
      </c>
      <c r="G1536" s="14">
        <v>521.21212121212102</v>
      </c>
      <c r="H1536" s="2">
        <v>25522</v>
      </c>
      <c r="I1536" s="27">
        <v>0.27961654341276365</v>
      </c>
      <c r="J1536" s="14">
        <v>646.06060000000002</v>
      </c>
      <c r="L1536" t="s">
        <v>170</v>
      </c>
      <c r="M1536" t="s">
        <v>170</v>
      </c>
      <c r="N1536" t="s">
        <v>170</v>
      </c>
      <c r="O1536" s="2">
        <v>198678</v>
      </c>
      <c r="P1536" s="27">
        <v>0.28386951129602855</v>
      </c>
      <c r="Q1536" s="14">
        <v>263.030303030303</v>
      </c>
      <c r="R1536" s="2">
        <v>203311</v>
      </c>
      <c r="S1536" s="27">
        <v>0.27439937052168151</v>
      </c>
      <c r="T1536" s="14">
        <v>81.818183899999994</v>
      </c>
      <c r="V1536" t="s">
        <v>170</v>
      </c>
      <c r="W1536" t="s">
        <v>170</v>
      </c>
      <c r="X1536" t="s">
        <v>170</v>
      </c>
      <c r="Y1536" s="2">
        <v>9158861</v>
      </c>
      <c r="Z1536" s="27">
        <v>0.24199999999999999</v>
      </c>
      <c r="AA1536" s="14">
        <v>349.7</v>
      </c>
      <c r="AB1536" s="2">
        <v>8942907</v>
      </c>
      <c r="AC1536" s="27">
        <v>0.23</v>
      </c>
      <c r="AD1536" s="14">
        <v>413.33</v>
      </c>
    </row>
    <row r="1537" spans="1:31" x14ac:dyDescent="0.3">
      <c r="A1537" t="s">
        <v>2047</v>
      </c>
      <c r="B1537" t="s">
        <v>170</v>
      </c>
      <c r="C1537" t="s">
        <v>170</v>
      </c>
      <c r="D1537" t="s">
        <v>170</v>
      </c>
      <c r="E1537" s="2">
        <v>574</v>
      </c>
      <c r="F1537" s="27">
        <v>6.748812491181865E-3</v>
      </c>
      <c r="G1537" s="14">
        <v>108.484848484848</v>
      </c>
      <c r="H1537" s="2">
        <v>614</v>
      </c>
      <c r="I1537" s="27">
        <v>6.7269241303752397E-3</v>
      </c>
      <c r="J1537" s="14">
        <v>106.060608</v>
      </c>
      <c r="L1537" t="s">
        <v>170</v>
      </c>
      <c r="M1537" t="s">
        <v>170</v>
      </c>
      <c r="N1537" t="s">
        <v>170</v>
      </c>
      <c r="O1537" s="2">
        <v>5432</v>
      </c>
      <c r="P1537" s="27">
        <v>7.7611974418910342E-3</v>
      </c>
      <c r="Q1537" s="14">
        <v>374.54545454545399</v>
      </c>
      <c r="R1537" s="2">
        <v>5012</v>
      </c>
      <c r="S1537" s="27">
        <v>6.7644625477945993E-3</v>
      </c>
      <c r="T1537" s="14">
        <v>409.69695999999999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2048</v>
      </c>
      <c r="B1538" t="s">
        <v>170</v>
      </c>
      <c r="C1538" t="s">
        <v>170</v>
      </c>
      <c r="D1538" t="s">
        <v>170</v>
      </c>
      <c r="E1538" s="2">
        <v>191</v>
      </c>
      <c r="F1538" s="27">
        <v>2.2456849927103418E-3</v>
      </c>
      <c r="G1538" s="14">
        <v>58.181818181818201</v>
      </c>
      <c r="H1538" s="2">
        <v>223</v>
      </c>
      <c r="I1538" s="27">
        <v>2.4431662558203233E-3</v>
      </c>
      <c r="J1538" s="14">
        <v>74.545455899999993</v>
      </c>
      <c r="L1538" t="s">
        <v>170</v>
      </c>
      <c r="M1538" t="s">
        <v>170</v>
      </c>
      <c r="N1538" t="s">
        <v>170</v>
      </c>
      <c r="O1538" s="2">
        <v>1469</v>
      </c>
      <c r="P1538" s="27">
        <v>2.0988952581255395E-3</v>
      </c>
      <c r="Q1538" s="14">
        <v>161.81818181818099</v>
      </c>
      <c r="R1538" s="2">
        <v>2023</v>
      </c>
      <c r="S1538" s="27">
        <v>2.7303487099338535E-3</v>
      </c>
      <c r="T1538" s="14">
        <v>219.393936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24868</v>
      </c>
      <c r="F1539" s="27">
        <v>0.29238583454827632</v>
      </c>
      <c r="G1539" s="14">
        <v>558.18181818181802</v>
      </c>
      <c r="H1539" s="2">
        <v>24685</v>
      </c>
      <c r="I1539" s="27">
        <v>0.27044645302656806</v>
      </c>
      <c r="J1539" s="14">
        <v>657.57574499999998</v>
      </c>
      <c r="L1539" t="s">
        <v>170</v>
      </c>
      <c r="M1539" t="s">
        <v>170</v>
      </c>
      <c r="N1539" t="s">
        <v>170</v>
      </c>
      <c r="O1539" s="2">
        <v>191777</v>
      </c>
      <c r="P1539" s="27">
        <v>0.27400941859601197</v>
      </c>
      <c r="Q1539" s="14">
        <v>455.15151515151501</v>
      </c>
      <c r="R1539" s="2">
        <v>196276</v>
      </c>
      <c r="S1539" s="27">
        <v>0.26490455926395307</v>
      </c>
      <c r="T1539" s="14">
        <v>516.36364700000001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2049</v>
      </c>
      <c r="B1540" t="s">
        <v>170</v>
      </c>
      <c r="C1540" t="s">
        <v>170</v>
      </c>
      <c r="D1540" t="s">
        <v>170</v>
      </c>
      <c r="E1540" s="2">
        <v>52813</v>
      </c>
      <c r="F1540" s="27">
        <v>0.62094953675398579</v>
      </c>
      <c r="G1540" s="14">
        <v>545.45454545454504</v>
      </c>
      <c r="H1540" s="2">
        <v>57468</v>
      </c>
      <c r="I1540" s="27">
        <v>0.62961380443714055</v>
      </c>
      <c r="J1540" s="14">
        <v>643.63635299999999</v>
      </c>
      <c r="L1540" t="s">
        <v>170</v>
      </c>
      <c r="M1540" t="s">
        <v>170</v>
      </c>
      <c r="N1540" t="s">
        <v>170</v>
      </c>
      <c r="O1540" s="2">
        <v>422968</v>
      </c>
      <c r="P1540" s="27">
        <v>0.60433323998559774</v>
      </c>
      <c r="Q1540" s="14">
        <v>281.81818181818102</v>
      </c>
      <c r="R1540" s="2">
        <v>444781</v>
      </c>
      <c r="S1540" s="27">
        <v>0.60030016290315835</v>
      </c>
      <c r="T1540" s="14">
        <v>356.36364700000001</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2047</v>
      </c>
      <c r="B1541" t="s">
        <v>170</v>
      </c>
      <c r="C1541" t="s">
        <v>170</v>
      </c>
      <c r="D1541" t="s">
        <v>170</v>
      </c>
      <c r="E1541" s="2">
        <v>2493</v>
      </c>
      <c r="F1541" s="27">
        <v>2.931148003574284E-2</v>
      </c>
      <c r="G1541" s="14">
        <v>240</v>
      </c>
      <c r="H1541" s="2">
        <v>2326</v>
      </c>
      <c r="I1541" s="27">
        <v>2.5483429197480142E-2</v>
      </c>
      <c r="J1541" s="14">
        <v>225.454544</v>
      </c>
      <c r="L1541" t="s">
        <v>170</v>
      </c>
      <c r="M1541" t="s">
        <v>170</v>
      </c>
      <c r="N1541" t="s">
        <v>170</v>
      </c>
      <c r="O1541" s="2">
        <v>22555</v>
      </c>
      <c r="P1541" s="27">
        <v>3.2226400644670895E-2</v>
      </c>
      <c r="Q1541" s="14">
        <v>630.30303030303003</v>
      </c>
      <c r="R1541" s="2">
        <v>24884</v>
      </c>
      <c r="S1541" s="27">
        <v>3.3584773750862093E-2</v>
      </c>
      <c r="T1541" s="14">
        <v>833.93939999999998</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2048</v>
      </c>
      <c r="B1542" t="s">
        <v>170</v>
      </c>
      <c r="C1542" t="s">
        <v>170</v>
      </c>
      <c r="D1542" t="s">
        <v>170</v>
      </c>
      <c r="E1542" s="2">
        <v>1509</v>
      </c>
      <c r="F1542" s="27">
        <v>1.7742087193716786E-2</v>
      </c>
      <c r="G1542" s="14">
        <v>179.39393939393901</v>
      </c>
      <c r="H1542" s="2">
        <v>1593</v>
      </c>
      <c r="I1542" s="27">
        <v>1.7452752670501233E-2</v>
      </c>
      <c r="J1542" s="14">
        <v>241.81817599999999</v>
      </c>
      <c r="L1542" t="s">
        <v>170</v>
      </c>
      <c r="M1542" t="s">
        <v>170</v>
      </c>
      <c r="N1542" t="s">
        <v>170</v>
      </c>
      <c r="O1542" s="2">
        <v>22097</v>
      </c>
      <c r="P1542" s="27">
        <v>3.1572013967869329E-2</v>
      </c>
      <c r="Q1542" s="14">
        <v>570.30303030303003</v>
      </c>
      <c r="R1542" s="2">
        <v>23297</v>
      </c>
      <c r="S1542" s="27">
        <v>3.1442873897839341E-2</v>
      </c>
      <c r="T1542" s="14">
        <v>713.93939999999998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48811</v>
      </c>
      <c r="F1543" s="27">
        <v>0.57389596952452615</v>
      </c>
      <c r="G1543" s="14">
        <v>529.69696969696895</v>
      </c>
      <c r="H1543" s="2">
        <v>53549</v>
      </c>
      <c r="I1543" s="27">
        <v>0.58667762256915912</v>
      </c>
      <c r="J1543" s="14">
        <v>726.66669999999999</v>
      </c>
      <c r="L1543" t="s">
        <v>170</v>
      </c>
      <c r="M1543" t="s">
        <v>170</v>
      </c>
      <c r="N1543" t="s">
        <v>170</v>
      </c>
      <c r="O1543" s="2">
        <v>378316</v>
      </c>
      <c r="P1543" s="27">
        <v>0.54053482537305753</v>
      </c>
      <c r="Q1543" s="14">
        <v>861.81818181818198</v>
      </c>
      <c r="R1543" s="2">
        <v>396600</v>
      </c>
      <c r="S1543" s="27">
        <v>0.53527251525445685</v>
      </c>
      <c r="T1543" s="14">
        <v>1003.63635</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2050</v>
      </c>
      <c r="B1544" t="s">
        <v>170</v>
      </c>
      <c r="C1544" t="s">
        <v>170</v>
      </c>
      <c r="D1544" t="s">
        <v>170</v>
      </c>
      <c r="E1544" s="2">
        <v>6606</v>
      </c>
      <c r="F1544" s="27">
        <v>7.7670131213845653E-2</v>
      </c>
      <c r="G1544" s="14">
        <v>266.06060606060601</v>
      </c>
      <c r="H1544" s="2">
        <v>8285</v>
      </c>
      <c r="I1544" s="27">
        <v>9.0769652150095859E-2</v>
      </c>
      <c r="J1544" s="14">
        <v>481.81817599999999</v>
      </c>
      <c r="L1544" t="s">
        <v>170</v>
      </c>
      <c r="M1544" t="s">
        <v>170</v>
      </c>
      <c r="N1544" t="s">
        <v>170</v>
      </c>
      <c r="O1544" s="2">
        <v>78246</v>
      </c>
      <c r="P1544" s="27">
        <v>0.1117972487183737</v>
      </c>
      <c r="Q1544" s="14">
        <v>201.81818181818099</v>
      </c>
      <c r="R1544" s="2">
        <v>92839</v>
      </c>
      <c r="S1544" s="27">
        <v>0.12530046657516017</v>
      </c>
      <c r="T1544" s="14">
        <v>232.72728000000001</v>
      </c>
      <c r="V1544" t="s">
        <v>170</v>
      </c>
      <c r="W1544" t="s">
        <v>170</v>
      </c>
      <c r="X1544" t="s">
        <v>170</v>
      </c>
      <c r="Y1544" s="2">
        <v>4701262</v>
      </c>
      <c r="Z1544" s="27">
        <v>0.124</v>
      </c>
      <c r="AA1544" s="14">
        <v>793.33</v>
      </c>
      <c r="AB1544" s="2">
        <v>5548424</v>
      </c>
      <c r="AC1544" s="27">
        <v>0.14299999999999999</v>
      </c>
      <c r="AD1544" s="14">
        <v>805.45</v>
      </c>
    </row>
    <row r="1545" spans="1:31" x14ac:dyDescent="0.3">
      <c r="A1545" t="s">
        <v>2047</v>
      </c>
      <c r="B1545" t="s">
        <v>170</v>
      </c>
      <c r="C1545" t="s">
        <v>170</v>
      </c>
      <c r="D1545" t="s">
        <v>170</v>
      </c>
      <c r="E1545" s="2">
        <v>838</v>
      </c>
      <c r="F1545" s="27">
        <v>9.8527959366034902E-3</v>
      </c>
      <c r="G1545" s="14">
        <v>104.24242424242399</v>
      </c>
      <c r="H1545" s="2">
        <v>1266</v>
      </c>
      <c r="I1545" s="27">
        <v>1.3870172555464256E-2</v>
      </c>
      <c r="J1545" s="14">
        <v>180</v>
      </c>
      <c r="L1545" t="s">
        <v>170</v>
      </c>
      <c r="M1545" t="s">
        <v>170</v>
      </c>
      <c r="N1545" t="s">
        <v>170</v>
      </c>
      <c r="O1545" s="2">
        <v>12739</v>
      </c>
      <c r="P1545" s="27">
        <v>1.8201379641430392E-2</v>
      </c>
      <c r="Q1545" s="14">
        <v>410.90909090909099</v>
      </c>
      <c r="R1545" s="2">
        <v>15055</v>
      </c>
      <c r="S1545" s="27">
        <v>2.0319031056873042E-2</v>
      </c>
      <c r="T1545" s="14">
        <v>490.30304000000001</v>
      </c>
      <c r="V1545" t="s">
        <v>170</v>
      </c>
      <c r="W1545" t="s">
        <v>170</v>
      </c>
      <c r="X1545" t="s">
        <v>170</v>
      </c>
      <c r="Y1545" s="2">
        <v>704874</v>
      </c>
      <c r="Z1545" s="27">
        <v>1.9E-2</v>
      </c>
      <c r="AA1545" s="14">
        <v>3190.3</v>
      </c>
      <c r="AB1545" s="2">
        <v>803463</v>
      </c>
      <c r="AC1545" s="27">
        <v>2.1000000000000001E-2</v>
      </c>
      <c r="AD1545" s="14">
        <v>3733.94</v>
      </c>
    </row>
    <row r="1546" spans="1:31" x14ac:dyDescent="0.3">
      <c r="A1546" t="s">
        <v>2048</v>
      </c>
      <c r="B1546" t="s">
        <v>170</v>
      </c>
      <c r="C1546" t="s">
        <v>170</v>
      </c>
      <c r="D1546" t="s">
        <v>170</v>
      </c>
      <c r="E1546" s="2">
        <v>1337</v>
      </c>
      <c r="F1546" s="27">
        <v>1.5719794948972392E-2</v>
      </c>
      <c r="G1546" s="14">
        <v>161.81818181818099</v>
      </c>
      <c r="H1546" s="2">
        <v>1896</v>
      </c>
      <c r="I1546" s="27">
        <v>2.0772391125718982E-2</v>
      </c>
      <c r="J1546" s="14">
        <v>233.939392</v>
      </c>
      <c r="L1546" t="s">
        <v>170</v>
      </c>
      <c r="M1546" t="s">
        <v>170</v>
      </c>
      <c r="N1546" t="s">
        <v>170</v>
      </c>
      <c r="O1546" s="2">
        <v>18411</v>
      </c>
      <c r="P1546" s="27">
        <v>2.6305487132300413E-2</v>
      </c>
      <c r="Q1546" s="14">
        <v>461.81818181818102</v>
      </c>
      <c r="R1546" s="2">
        <v>21435</v>
      </c>
      <c r="S1546" s="27">
        <v>2.8929819375893302E-2</v>
      </c>
      <c r="T1546" s="14">
        <v>653.93939999999998</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4431</v>
      </c>
      <c r="F1547" s="27">
        <v>5.2097540328269763E-2</v>
      </c>
      <c r="G1547" s="14">
        <v>257.575757575757</v>
      </c>
      <c r="H1547" s="2">
        <v>5123</v>
      </c>
      <c r="I1547" s="27">
        <v>5.612708846891263E-2</v>
      </c>
      <c r="J1547" s="14">
        <v>362.42425500000002</v>
      </c>
      <c r="L1547" t="s">
        <v>170</v>
      </c>
      <c r="M1547" t="s">
        <v>170</v>
      </c>
      <c r="N1547" t="s">
        <v>170</v>
      </c>
      <c r="O1547" s="2">
        <v>47096</v>
      </c>
      <c r="P1547" s="27">
        <v>6.7290381944642888E-2</v>
      </c>
      <c r="Q1547" s="14">
        <v>601.81818181818096</v>
      </c>
      <c r="R1547" s="2">
        <v>56349</v>
      </c>
      <c r="S1547" s="27">
        <v>7.6051616142393821E-2</v>
      </c>
      <c r="T1547" s="14">
        <v>741.21209999999996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2051</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211" t="s">
        <v>1699</v>
      </c>
      <c r="F1550" s="211"/>
      <c r="G1550" s="211" t="s">
        <v>1700</v>
      </c>
      <c r="H1550" s="211" t="s">
        <v>1699</v>
      </c>
      <c r="I1550" s="211"/>
      <c r="J1550" s="211" t="s">
        <v>1700</v>
      </c>
      <c r="K1550" t="s">
        <v>170</v>
      </c>
      <c r="L1550" t="s">
        <v>170</v>
      </c>
      <c r="M1550" t="s">
        <v>170</v>
      </c>
      <c r="N1550" t="s">
        <v>170</v>
      </c>
      <c r="O1550" s="211" t="s">
        <v>1699</v>
      </c>
      <c r="P1550" s="211"/>
      <c r="Q1550" s="211" t="s">
        <v>1700</v>
      </c>
      <c r="R1550" s="211" t="s">
        <v>1699</v>
      </c>
      <c r="S1550" s="211"/>
      <c r="T1550" s="211" t="s">
        <v>1700</v>
      </c>
      <c r="U1550" t="s">
        <v>170</v>
      </c>
      <c r="V1550" t="s">
        <v>170</v>
      </c>
      <c r="W1550" t="s">
        <v>170</v>
      </c>
      <c r="X1550" t="s">
        <v>170</v>
      </c>
      <c r="Y1550" s="211" t="s">
        <v>1699</v>
      </c>
      <c r="Z1550" s="211"/>
      <c r="AA1550" s="211" t="s">
        <v>1700</v>
      </c>
      <c r="AB1550" s="211" t="s">
        <v>1699</v>
      </c>
      <c r="AC1550" s="211"/>
      <c r="AD1550" s="211" t="s">
        <v>1700</v>
      </c>
      <c r="AE1550" t="s">
        <v>170</v>
      </c>
    </row>
    <row r="1551" spans="1:31" x14ac:dyDescent="0.3">
      <c r="A1551" t="s">
        <v>172</v>
      </c>
      <c r="B1551" t="s">
        <v>170</v>
      </c>
      <c r="C1551" t="s">
        <v>170</v>
      </c>
      <c r="D1551" t="s">
        <v>170</v>
      </c>
      <c r="E1551" s="2">
        <v>24344</v>
      </c>
      <c r="F1551" s="27" t="s">
        <v>170</v>
      </c>
      <c r="G1551" s="14">
        <v>307.87878787878702</v>
      </c>
      <c r="H1551" s="2">
        <v>27007</v>
      </c>
      <c r="I1551" s="27" t="s">
        <v>170</v>
      </c>
      <c r="J1551" s="14">
        <v>452.121216</v>
      </c>
      <c r="L1551" t="s">
        <v>170</v>
      </c>
      <c r="M1551" t="s">
        <v>170</v>
      </c>
      <c r="N1551" t="s">
        <v>170</v>
      </c>
      <c r="O1551" s="2">
        <v>219073</v>
      </c>
      <c r="P1551" s="27" t="s">
        <v>170</v>
      </c>
      <c r="Q1551" s="14">
        <v>672.72727272727195</v>
      </c>
      <c r="R1551" s="2">
        <v>231092</v>
      </c>
      <c r="S1551" s="27" t="s">
        <v>170</v>
      </c>
      <c r="T1551" s="14">
        <v>622.42425500000002</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15414</v>
      </c>
      <c r="F1552" s="27">
        <v>0.63317449884981925</v>
      </c>
      <c r="G1552" s="14">
        <v>407.27272727272702</v>
      </c>
      <c r="H1552" s="2">
        <v>16684</v>
      </c>
      <c r="I1552" s="27">
        <v>0.61776576443144371</v>
      </c>
      <c r="J1552" s="14">
        <v>396.96969999999999</v>
      </c>
      <c r="L1552" t="s">
        <v>170</v>
      </c>
      <c r="M1552" t="s">
        <v>170</v>
      </c>
      <c r="N1552" t="s">
        <v>170</v>
      </c>
      <c r="O1552" s="2">
        <v>124087</v>
      </c>
      <c r="P1552" s="27">
        <v>0.56641849976948322</v>
      </c>
      <c r="Q1552" s="14">
        <v>959.39393939393904</v>
      </c>
      <c r="R1552" s="2">
        <v>133381</v>
      </c>
      <c r="S1552" s="27">
        <v>0.57717705502570404</v>
      </c>
      <c r="T1552" s="14">
        <v>1137.57581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2052</v>
      </c>
      <c r="B1553" t="s">
        <v>170</v>
      </c>
      <c r="C1553" t="s">
        <v>170</v>
      </c>
      <c r="D1553" t="s">
        <v>170</v>
      </c>
      <c r="E1553" s="2">
        <v>0</v>
      </c>
      <c r="F1553" s="27">
        <v>0</v>
      </c>
      <c r="G1553" s="14">
        <v>16.969696969696901</v>
      </c>
      <c r="H1553" s="2">
        <v>404</v>
      </c>
      <c r="I1553" s="27">
        <v>1.4959084681749175E-2</v>
      </c>
      <c r="J1553" s="14">
        <v>83.030304000000001</v>
      </c>
      <c r="L1553" t="s">
        <v>170</v>
      </c>
      <c r="M1553" t="s">
        <v>170</v>
      </c>
      <c r="N1553" t="s">
        <v>170</v>
      </c>
      <c r="O1553" s="2">
        <v>127</v>
      </c>
      <c r="P1553" s="27">
        <v>5.797154373199801E-4</v>
      </c>
      <c r="Q1553" s="14">
        <v>40</v>
      </c>
      <c r="R1553" s="2">
        <v>5315</v>
      </c>
      <c r="S1553" s="27">
        <v>2.2999498035414467E-2</v>
      </c>
      <c r="T1553" s="14">
        <v>356.96969999999999</v>
      </c>
      <c r="V1553" t="s">
        <v>170</v>
      </c>
      <c r="W1553" t="s">
        <v>170</v>
      </c>
      <c r="X1553" t="s">
        <v>170</v>
      </c>
      <c r="Y1553" s="2">
        <v>6195</v>
      </c>
      <c r="Z1553" s="27">
        <v>0</v>
      </c>
      <c r="AA1553" s="14">
        <v>289.7</v>
      </c>
      <c r="AB1553" s="2">
        <v>160558</v>
      </c>
      <c r="AC1553" s="27">
        <v>1.2E-2</v>
      </c>
      <c r="AD1553" s="14">
        <v>2243.0300000000002</v>
      </c>
    </row>
    <row r="1554" spans="1:30" x14ac:dyDescent="0.3">
      <c r="A1554" t="s">
        <v>2053</v>
      </c>
      <c r="B1554" t="s">
        <v>170</v>
      </c>
      <c r="C1554" t="s">
        <v>170</v>
      </c>
      <c r="D1554" t="s">
        <v>170</v>
      </c>
      <c r="E1554" s="2">
        <v>20</v>
      </c>
      <c r="F1554" s="27">
        <v>8.2155767334866903E-4</v>
      </c>
      <c r="G1554" s="14">
        <v>16.969696969696901</v>
      </c>
      <c r="H1554" s="2">
        <v>100</v>
      </c>
      <c r="I1554" s="27">
        <v>3.7027437331062316E-3</v>
      </c>
      <c r="J1554" s="14">
        <v>31.515152</v>
      </c>
      <c r="L1554" t="s">
        <v>170</v>
      </c>
      <c r="M1554" t="s">
        <v>170</v>
      </c>
      <c r="N1554" t="s">
        <v>170</v>
      </c>
      <c r="O1554" s="2">
        <v>1681</v>
      </c>
      <c r="P1554" s="27">
        <v>7.6732413396447758E-3</v>
      </c>
      <c r="Q1554" s="14">
        <v>164.24242424242399</v>
      </c>
      <c r="R1554" s="2">
        <v>3127</v>
      </c>
      <c r="S1554" s="27">
        <v>1.3531407404843094E-2</v>
      </c>
      <c r="T1554" s="14">
        <v>212.72728000000001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2054</v>
      </c>
      <c r="B1555" t="s">
        <v>170</v>
      </c>
      <c r="C1555" t="s">
        <v>170</v>
      </c>
      <c r="D1555" t="s">
        <v>170</v>
      </c>
      <c r="E1555" s="2">
        <v>5727</v>
      </c>
      <c r="F1555" s="27">
        <v>0.2352530397633914</v>
      </c>
      <c r="G1555" s="14">
        <v>253.93939393939399</v>
      </c>
      <c r="H1555" s="2">
        <v>5631</v>
      </c>
      <c r="I1555" s="27">
        <v>0.20850149961121192</v>
      </c>
      <c r="J1555" s="14">
        <v>314.54544099999998</v>
      </c>
      <c r="L1555" t="s">
        <v>170</v>
      </c>
      <c r="M1555" t="s">
        <v>170</v>
      </c>
      <c r="N1555" t="s">
        <v>170</v>
      </c>
      <c r="O1555" s="2">
        <v>31367</v>
      </c>
      <c r="P1555" s="27">
        <v>0.14318058364106942</v>
      </c>
      <c r="Q1555" s="14">
        <v>547.27272727272702</v>
      </c>
      <c r="R1555" s="2">
        <v>31320</v>
      </c>
      <c r="S1555" s="27">
        <v>0.13553043809391929</v>
      </c>
      <c r="T1555" s="14">
        <v>787.87879999999996</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2055</v>
      </c>
      <c r="B1556" t="s">
        <v>170</v>
      </c>
      <c r="C1556" t="s">
        <v>170</v>
      </c>
      <c r="D1556" t="s">
        <v>170</v>
      </c>
      <c r="E1556" s="2">
        <v>4292</v>
      </c>
      <c r="F1556" s="27">
        <v>0.17630627670062438</v>
      </c>
      <c r="G1556" s="14">
        <v>280</v>
      </c>
      <c r="H1556" s="2">
        <v>5051</v>
      </c>
      <c r="I1556" s="27">
        <v>0.18702558595919577</v>
      </c>
      <c r="J1556" s="14">
        <v>293.33334400000001</v>
      </c>
      <c r="L1556" t="s">
        <v>170</v>
      </c>
      <c r="M1556" t="s">
        <v>170</v>
      </c>
      <c r="N1556" t="s">
        <v>170</v>
      </c>
      <c r="O1556" s="2">
        <v>19269</v>
      </c>
      <c r="P1556" s="27">
        <v>8.7956982375737763E-2</v>
      </c>
      <c r="Q1556" s="14">
        <v>492.12121212121201</v>
      </c>
      <c r="R1556" s="2">
        <v>21185</v>
      </c>
      <c r="S1556" s="27">
        <v>9.1673446073425299E-2</v>
      </c>
      <c r="T1556" s="14">
        <v>627.87879999999996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2056</v>
      </c>
      <c r="B1557" t="s">
        <v>170</v>
      </c>
      <c r="C1557" t="s">
        <v>170</v>
      </c>
      <c r="D1557" t="s">
        <v>170</v>
      </c>
      <c r="E1557" s="2">
        <v>2506</v>
      </c>
      <c r="F1557" s="27">
        <v>0.10294117647058823</v>
      </c>
      <c r="G1557" s="14">
        <v>172.12121212121201</v>
      </c>
      <c r="H1557" s="2">
        <v>2490</v>
      </c>
      <c r="I1557" s="27">
        <v>9.2198318954345174E-2</v>
      </c>
      <c r="J1557" s="14">
        <v>215.15152</v>
      </c>
      <c r="L1557" t="s">
        <v>170</v>
      </c>
      <c r="M1557" t="s">
        <v>170</v>
      </c>
      <c r="N1557" t="s">
        <v>170</v>
      </c>
      <c r="O1557" s="2">
        <v>18766</v>
      </c>
      <c r="P1557" s="27">
        <v>8.5660944068872022E-2</v>
      </c>
      <c r="Q1557" s="14">
        <v>415.15151515151501</v>
      </c>
      <c r="R1557" s="2">
        <v>19343</v>
      </c>
      <c r="S1557" s="27">
        <v>8.3702594637633493E-2</v>
      </c>
      <c r="T1557" s="14">
        <v>581.21209999999996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2057</v>
      </c>
      <c r="B1558" t="s">
        <v>170</v>
      </c>
      <c r="C1558" t="s">
        <v>170</v>
      </c>
      <c r="D1558" t="s">
        <v>170</v>
      </c>
      <c r="E1558" s="2">
        <v>971</v>
      </c>
      <c r="F1558" s="27">
        <v>3.9886625041077886E-2</v>
      </c>
      <c r="G1558" s="14">
        <v>117.575757575757</v>
      </c>
      <c r="H1558" s="2">
        <v>1013</v>
      </c>
      <c r="I1558" s="27">
        <v>3.7508794016366129E-2</v>
      </c>
      <c r="J1558" s="14">
        <v>118.78788</v>
      </c>
      <c r="L1558" t="s">
        <v>170</v>
      </c>
      <c r="M1558" t="s">
        <v>170</v>
      </c>
      <c r="N1558" t="s">
        <v>170</v>
      </c>
      <c r="O1558" s="2">
        <v>16291</v>
      </c>
      <c r="P1558" s="27">
        <v>7.4363340073856657E-2</v>
      </c>
      <c r="Q1558" s="14">
        <v>427.87878787878702</v>
      </c>
      <c r="R1558" s="2">
        <v>17051</v>
      </c>
      <c r="S1558" s="27">
        <v>7.3784466792446296E-2</v>
      </c>
      <c r="T1558" s="14">
        <v>579.39390000000003</v>
      </c>
      <c r="V1558" t="s">
        <v>170</v>
      </c>
      <c r="W1558" t="s">
        <v>170</v>
      </c>
      <c r="X1558" t="s">
        <v>170</v>
      </c>
      <c r="Y1558" s="2">
        <v>1148984</v>
      </c>
      <c r="Z1558" s="27">
        <v>0.09</v>
      </c>
      <c r="AA1558" s="14">
        <v>4474.55</v>
      </c>
      <c r="AB1558" s="2">
        <v>1175870</v>
      </c>
      <c r="AC1558" s="27">
        <v>0.09</v>
      </c>
      <c r="AD1558" s="14">
        <v>5691.52</v>
      </c>
    </row>
    <row r="1559" spans="1:30" x14ac:dyDescent="0.3">
      <c r="A1559" t="s">
        <v>2058</v>
      </c>
      <c r="B1559" t="s">
        <v>170</v>
      </c>
      <c r="C1559" t="s">
        <v>170</v>
      </c>
      <c r="D1559" t="s">
        <v>170</v>
      </c>
      <c r="E1559" s="2">
        <v>520</v>
      </c>
      <c r="F1559" s="27">
        <v>2.1360499507065395E-2</v>
      </c>
      <c r="G1559" s="14">
        <v>97.575757575757606</v>
      </c>
      <c r="H1559" s="2">
        <v>427</v>
      </c>
      <c r="I1559" s="27">
        <v>1.581071574036361E-2</v>
      </c>
      <c r="J1559" s="14">
        <v>81.818183899999994</v>
      </c>
      <c r="L1559" t="s">
        <v>170</v>
      </c>
      <c r="M1559" t="s">
        <v>170</v>
      </c>
      <c r="N1559" t="s">
        <v>170</v>
      </c>
      <c r="O1559" s="2">
        <v>10389</v>
      </c>
      <c r="P1559" s="27">
        <v>4.7422548648167508E-2</v>
      </c>
      <c r="Q1559" s="14">
        <v>390.90909090909099</v>
      </c>
      <c r="R1559" s="2">
        <v>10408</v>
      </c>
      <c r="S1559" s="27">
        <v>4.5038339708860543E-2</v>
      </c>
      <c r="T1559" s="14">
        <v>486.66665599999999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2059</v>
      </c>
      <c r="B1560" t="s">
        <v>170</v>
      </c>
      <c r="C1560" t="s">
        <v>170</v>
      </c>
      <c r="D1560" t="s">
        <v>170</v>
      </c>
      <c r="E1560" s="2">
        <v>712</v>
      </c>
      <c r="F1560" s="27">
        <v>2.924745317121262E-2</v>
      </c>
      <c r="G1560" s="14">
        <v>81.212121212121204</v>
      </c>
      <c r="H1560" s="2">
        <v>810</v>
      </c>
      <c r="I1560" s="27">
        <v>2.9992224238160475E-2</v>
      </c>
      <c r="J1560" s="14">
        <v>117.57576</v>
      </c>
      <c r="L1560" t="s">
        <v>170</v>
      </c>
      <c r="M1560" t="s">
        <v>170</v>
      </c>
      <c r="N1560" t="s">
        <v>170</v>
      </c>
      <c r="O1560" s="2">
        <v>12432</v>
      </c>
      <c r="P1560" s="27">
        <v>5.6748207218598364E-2</v>
      </c>
      <c r="Q1560" s="14">
        <v>384.24242424242402</v>
      </c>
      <c r="R1560" s="2">
        <v>11995</v>
      </c>
      <c r="S1560" s="27">
        <v>5.1905734512661623E-2</v>
      </c>
      <c r="T1560" s="14">
        <v>427.27273600000001</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2060</v>
      </c>
      <c r="B1561" t="s">
        <v>170</v>
      </c>
      <c r="C1561" t="s">
        <v>170</v>
      </c>
      <c r="D1561" t="s">
        <v>170</v>
      </c>
      <c r="E1561" s="2">
        <v>371</v>
      </c>
      <c r="F1561" s="27">
        <v>1.5239894840617812E-2</v>
      </c>
      <c r="G1561" s="14">
        <v>55.757575757575701</v>
      </c>
      <c r="H1561" s="2">
        <v>420</v>
      </c>
      <c r="I1561" s="27">
        <v>1.5551523679046173E-2</v>
      </c>
      <c r="J1561" s="14">
        <v>67.272729999999996</v>
      </c>
      <c r="L1561" t="s">
        <v>170</v>
      </c>
      <c r="M1561" t="s">
        <v>170</v>
      </c>
      <c r="N1561" t="s">
        <v>170</v>
      </c>
      <c r="O1561" s="2">
        <v>6746</v>
      </c>
      <c r="P1561" s="27">
        <v>3.0793388505201462E-2</v>
      </c>
      <c r="Q1561" s="14">
        <v>288.48484848484799</v>
      </c>
      <c r="R1561" s="2">
        <v>6315</v>
      </c>
      <c r="S1561" s="27">
        <v>2.7326778945182005E-2</v>
      </c>
      <c r="T1561" s="14">
        <v>328.48486300000002</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2061</v>
      </c>
      <c r="B1562" t="s">
        <v>170</v>
      </c>
      <c r="C1562" t="s">
        <v>170</v>
      </c>
      <c r="D1562" t="s">
        <v>170</v>
      </c>
      <c r="E1562" s="2">
        <v>295</v>
      </c>
      <c r="F1562" s="27">
        <v>1.2117975681892868E-2</v>
      </c>
      <c r="G1562" s="14">
        <v>43.030303030303003</v>
      </c>
      <c r="H1562" s="2">
        <v>338</v>
      </c>
      <c r="I1562" s="27">
        <v>1.2515273817899063E-2</v>
      </c>
      <c r="J1562" s="14">
        <v>64.848489999999998</v>
      </c>
      <c r="L1562" t="s">
        <v>170</v>
      </c>
      <c r="M1562" t="s">
        <v>170</v>
      </c>
      <c r="N1562" t="s">
        <v>170</v>
      </c>
      <c r="O1562" s="2">
        <v>7019</v>
      </c>
      <c r="P1562" s="27">
        <v>3.2039548461015276E-2</v>
      </c>
      <c r="Q1562" s="14">
        <v>249.09090909090901</v>
      </c>
      <c r="R1562" s="2">
        <v>7322</v>
      </c>
      <c r="S1562" s="27">
        <v>3.1684350821317916E-2</v>
      </c>
      <c r="T1562" s="14">
        <v>333.33334400000001</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8930</v>
      </c>
      <c r="F1563" s="27">
        <v>0.36682550115018075</v>
      </c>
      <c r="G1563" s="14">
        <v>304.24242424242402</v>
      </c>
      <c r="H1563" s="2">
        <v>10323</v>
      </c>
      <c r="I1563" s="27">
        <v>0.38223423556855629</v>
      </c>
      <c r="J1563" s="14">
        <v>397.57574499999998</v>
      </c>
      <c r="L1563" t="s">
        <v>170</v>
      </c>
      <c r="M1563" t="s">
        <v>170</v>
      </c>
      <c r="N1563" t="s">
        <v>170</v>
      </c>
      <c r="O1563" s="2">
        <v>94986</v>
      </c>
      <c r="P1563" s="27">
        <v>0.43358150023051678</v>
      </c>
      <c r="Q1563" s="14">
        <v>969.69696969696895</v>
      </c>
      <c r="R1563" s="2">
        <v>97711</v>
      </c>
      <c r="S1563" s="27">
        <v>0.42282294497429596</v>
      </c>
      <c r="T1563" s="14">
        <v>1122.42419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2052</v>
      </c>
      <c r="B1564" t="s">
        <v>170</v>
      </c>
      <c r="C1564" t="s">
        <v>170</v>
      </c>
      <c r="D1564" t="s">
        <v>170</v>
      </c>
      <c r="E1564" s="2">
        <v>0</v>
      </c>
      <c r="F1564" s="27">
        <v>0</v>
      </c>
      <c r="G1564" s="14">
        <v>16.969696969696901</v>
      </c>
      <c r="H1564" s="2">
        <v>546</v>
      </c>
      <c r="I1564" s="27">
        <v>2.0216980782760026E-2</v>
      </c>
      <c r="J1564" s="14">
        <v>116.969696</v>
      </c>
      <c r="L1564" t="s">
        <v>170</v>
      </c>
      <c r="M1564" t="s">
        <v>170</v>
      </c>
      <c r="N1564" t="s">
        <v>170</v>
      </c>
      <c r="O1564" s="2">
        <v>6</v>
      </c>
      <c r="P1564" s="27">
        <v>2.7388130897006934E-5</v>
      </c>
      <c r="Q1564" s="14">
        <v>6.6666666666666599</v>
      </c>
      <c r="R1564" s="2">
        <v>1796</v>
      </c>
      <c r="S1564" s="27">
        <v>7.7717965139424989E-3</v>
      </c>
      <c r="T1564" s="14">
        <v>217.57576</v>
      </c>
      <c r="V1564" t="s">
        <v>170</v>
      </c>
      <c r="W1564" t="s">
        <v>170</v>
      </c>
      <c r="X1564" t="s">
        <v>170</v>
      </c>
      <c r="Y1564" s="2">
        <v>3776</v>
      </c>
      <c r="Z1564" s="27">
        <v>0</v>
      </c>
      <c r="AA1564" s="14">
        <v>277.58</v>
      </c>
      <c r="AB1564" s="2">
        <v>134109</v>
      </c>
      <c r="AC1564" s="27">
        <v>0.01</v>
      </c>
      <c r="AD1564" s="14">
        <v>1898.79</v>
      </c>
    </row>
    <row r="1565" spans="1:30" x14ac:dyDescent="0.3">
      <c r="A1565" t="s">
        <v>2053</v>
      </c>
      <c r="B1565" t="s">
        <v>170</v>
      </c>
      <c r="C1565" t="s">
        <v>170</v>
      </c>
      <c r="D1565" t="s">
        <v>170</v>
      </c>
      <c r="E1565" s="2">
        <v>38</v>
      </c>
      <c r="F1565" s="27">
        <v>1.5609595793624712E-3</v>
      </c>
      <c r="G1565" s="14">
        <v>22.424242424242401</v>
      </c>
      <c r="H1565" s="2">
        <v>193</v>
      </c>
      <c r="I1565" s="27">
        <v>7.1462954048950268E-3</v>
      </c>
      <c r="J1565" s="14">
        <v>71.515150000000006</v>
      </c>
      <c r="L1565" t="s">
        <v>170</v>
      </c>
      <c r="M1565" t="s">
        <v>170</v>
      </c>
      <c r="N1565" t="s">
        <v>170</v>
      </c>
      <c r="O1565" s="2">
        <v>798</v>
      </c>
      <c r="P1565" s="27">
        <v>3.6426214093019222E-3</v>
      </c>
      <c r="Q1565" s="14">
        <v>143.030303030303</v>
      </c>
      <c r="R1565" s="2">
        <v>1578</v>
      </c>
      <c r="S1565" s="27">
        <v>6.8284492756131758E-3</v>
      </c>
      <c r="T1565" s="14">
        <v>272.121216</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2054</v>
      </c>
      <c r="B1566" t="s">
        <v>170</v>
      </c>
      <c r="C1566" t="s">
        <v>170</v>
      </c>
      <c r="D1566" t="s">
        <v>170</v>
      </c>
      <c r="E1566" s="2">
        <v>2298</v>
      </c>
      <c r="F1566" s="27">
        <v>9.4396976667762075E-2</v>
      </c>
      <c r="G1566" s="14">
        <v>205.45454545454501</v>
      </c>
      <c r="H1566" s="2">
        <v>2022</v>
      </c>
      <c r="I1566" s="27">
        <v>7.4869478283408009E-2</v>
      </c>
      <c r="J1566" s="14">
        <v>248.484848</v>
      </c>
      <c r="L1566" t="s">
        <v>170</v>
      </c>
      <c r="M1566" t="s">
        <v>170</v>
      </c>
      <c r="N1566" t="s">
        <v>170</v>
      </c>
      <c r="O1566" s="2">
        <v>13104</v>
      </c>
      <c r="P1566" s="27">
        <v>5.9815677879063146E-2</v>
      </c>
      <c r="Q1566" s="14">
        <v>407.87878787878702</v>
      </c>
      <c r="R1566" s="2">
        <v>12571</v>
      </c>
      <c r="S1566" s="27">
        <v>5.4398248316687728E-2</v>
      </c>
      <c r="T1566" s="14">
        <v>531.51513699999998</v>
      </c>
      <c r="V1566" t="s">
        <v>170</v>
      </c>
      <c r="W1566" t="s">
        <v>170</v>
      </c>
      <c r="X1566" t="s">
        <v>170</v>
      </c>
      <c r="Y1566" s="2">
        <v>579517</v>
      </c>
      <c r="Z1566" s="27">
        <v>4.5999999999999999E-2</v>
      </c>
      <c r="AA1566" s="14">
        <v>2951.52</v>
      </c>
      <c r="AB1566" s="2">
        <v>508460</v>
      </c>
      <c r="AC1566" s="27">
        <v>3.9E-2</v>
      </c>
      <c r="AD1566" s="14">
        <v>3530.3</v>
      </c>
    </row>
    <row r="1567" spans="1:30" x14ac:dyDescent="0.3">
      <c r="A1567" t="s">
        <v>2055</v>
      </c>
      <c r="B1567" t="s">
        <v>170</v>
      </c>
      <c r="C1567" t="s">
        <v>170</v>
      </c>
      <c r="D1567" t="s">
        <v>170</v>
      </c>
      <c r="E1567" s="2">
        <v>1715</v>
      </c>
      <c r="F1567" s="27">
        <v>7.0448570489648379E-2</v>
      </c>
      <c r="G1567" s="14">
        <v>156.969696969696</v>
      </c>
      <c r="H1567" s="2">
        <v>2276</v>
      </c>
      <c r="I1567" s="27">
        <v>8.4274447365497829E-2</v>
      </c>
      <c r="J1567" s="14">
        <v>203.03030000000001</v>
      </c>
      <c r="L1567" t="s">
        <v>170</v>
      </c>
      <c r="M1567" t="s">
        <v>170</v>
      </c>
      <c r="N1567" t="s">
        <v>170</v>
      </c>
      <c r="O1567" s="2">
        <v>10886</v>
      </c>
      <c r="P1567" s="27">
        <v>4.9691198824136244E-2</v>
      </c>
      <c r="Q1567" s="14">
        <v>392.12121212121201</v>
      </c>
      <c r="R1567" s="2">
        <v>12027</v>
      </c>
      <c r="S1567" s="27">
        <v>5.2044207501774187E-2</v>
      </c>
      <c r="T1567" s="14">
        <v>489.09089999999998</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2056</v>
      </c>
      <c r="B1568" t="s">
        <v>170</v>
      </c>
      <c r="C1568" t="s">
        <v>170</v>
      </c>
      <c r="D1568" t="s">
        <v>170</v>
      </c>
      <c r="E1568" s="2">
        <v>1625</v>
      </c>
      <c r="F1568" s="27">
        <v>6.6751560959579362E-2</v>
      </c>
      <c r="G1568" s="14">
        <v>174.54545454545399</v>
      </c>
      <c r="H1568" s="2">
        <v>1984</v>
      </c>
      <c r="I1568" s="27">
        <v>7.3462435664827644E-2</v>
      </c>
      <c r="J1568" s="14">
        <v>208.484848</v>
      </c>
      <c r="L1568" t="s">
        <v>170</v>
      </c>
      <c r="M1568" t="s">
        <v>170</v>
      </c>
      <c r="N1568" t="s">
        <v>170</v>
      </c>
      <c r="O1568" s="2">
        <v>15503</v>
      </c>
      <c r="P1568" s="27">
        <v>7.0766365549383078E-2</v>
      </c>
      <c r="Q1568" s="14">
        <v>510.30303030303003</v>
      </c>
      <c r="R1568" s="2">
        <v>15380</v>
      </c>
      <c r="S1568" s="27">
        <v>6.655358039222474E-2</v>
      </c>
      <c r="T1568" s="14">
        <v>579.39390000000003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2057</v>
      </c>
      <c r="B1569" t="s">
        <v>170</v>
      </c>
      <c r="C1569" t="s">
        <v>170</v>
      </c>
      <c r="D1569" t="s">
        <v>170</v>
      </c>
      <c r="E1569" s="2">
        <v>1047</v>
      </c>
      <c r="F1569" s="27">
        <v>4.3008544199802823E-2</v>
      </c>
      <c r="G1569" s="14">
        <v>138.18181818181799</v>
      </c>
      <c r="H1569" s="2">
        <v>1126</v>
      </c>
      <c r="I1569" s="27">
        <v>4.1692894434776168E-2</v>
      </c>
      <c r="J1569" s="14">
        <v>167.27271999999999</v>
      </c>
      <c r="L1569" t="s">
        <v>170</v>
      </c>
      <c r="M1569" t="s">
        <v>170</v>
      </c>
      <c r="N1569" t="s">
        <v>170</v>
      </c>
      <c r="O1569" s="2">
        <v>18429</v>
      </c>
      <c r="P1569" s="27">
        <v>8.4122644050156792E-2</v>
      </c>
      <c r="Q1569" s="14">
        <v>553.33333333333303</v>
      </c>
      <c r="R1569" s="2">
        <v>18071</v>
      </c>
      <c r="S1569" s="27">
        <v>7.8198293320409187E-2</v>
      </c>
      <c r="T1569" s="14">
        <v>573.33330000000001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2058</v>
      </c>
      <c r="B1570" t="s">
        <v>170</v>
      </c>
      <c r="C1570" t="s">
        <v>170</v>
      </c>
      <c r="D1570" t="s">
        <v>170</v>
      </c>
      <c r="E1570" s="2">
        <v>653</v>
      </c>
      <c r="F1570" s="27">
        <v>2.6823858034834044E-2</v>
      </c>
      <c r="G1570" s="14">
        <v>108.484848484848</v>
      </c>
      <c r="H1570" s="2">
        <v>592</v>
      </c>
      <c r="I1570" s="27">
        <v>2.1920242899988892E-2</v>
      </c>
      <c r="J1570" s="14">
        <v>109.696968</v>
      </c>
      <c r="L1570" t="s">
        <v>170</v>
      </c>
      <c r="M1570" t="s">
        <v>170</v>
      </c>
      <c r="N1570" t="s">
        <v>170</v>
      </c>
      <c r="O1570" s="2">
        <v>10572</v>
      </c>
      <c r="P1570" s="27">
        <v>4.8257886640526215E-2</v>
      </c>
      <c r="Q1570" s="14">
        <v>404.24242424242402</v>
      </c>
      <c r="R1570" s="2">
        <v>11573</v>
      </c>
      <c r="S1570" s="27">
        <v>5.0079621968739725E-2</v>
      </c>
      <c r="T1570" s="14">
        <v>456.96969999999999</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2059</v>
      </c>
      <c r="B1571" t="s">
        <v>170</v>
      </c>
      <c r="C1571" t="s">
        <v>170</v>
      </c>
      <c r="D1571" t="s">
        <v>170</v>
      </c>
      <c r="E1571" s="2">
        <v>832</v>
      </c>
      <c r="F1571" s="27">
        <v>3.4176799211304634E-2</v>
      </c>
      <c r="G1571" s="14">
        <v>125.454545454545</v>
      </c>
      <c r="H1571" s="2">
        <v>593</v>
      </c>
      <c r="I1571" s="27">
        <v>2.1957270337319954E-2</v>
      </c>
      <c r="J1571" s="14">
        <v>117.57576</v>
      </c>
      <c r="L1571" t="s">
        <v>170</v>
      </c>
      <c r="M1571" t="s">
        <v>170</v>
      </c>
      <c r="N1571" t="s">
        <v>170</v>
      </c>
      <c r="O1571" s="2">
        <v>11169</v>
      </c>
      <c r="P1571" s="27">
        <v>5.0983005664778404E-2</v>
      </c>
      <c r="Q1571" s="14">
        <v>453.93939393939399</v>
      </c>
      <c r="R1571" s="2">
        <v>10681</v>
      </c>
      <c r="S1571" s="27">
        <v>4.621968739722708E-2</v>
      </c>
      <c r="T1571" s="14">
        <v>502.42425500000002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2060</v>
      </c>
      <c r="B1572" t="s">
        <v>170</v>
      </c>
      <c r="C1572" t="s">
        <v>170</v>
      </c>
      <c r="D1572" t="s">
        <v>170</v>
      </c>
      <c r="E1572" s="2">
        <v>348</v>
      </c>
      <c r="F1572" s="27">
        <v>1.4295103516266842E-2</v>
      </c>
      <c r="G1572" s="14">
        <v>64.242424242424207</v>
      </c>
      <c r="H1572" s="2">
        <v>352</v>
      </c>
      <c r="I1572" s="27">
        <v>1.3033657940533936E-2</v>
      </c>
      <c r="J1572" s="14">
        <v>82.424239999999998</v>
      </c>
      <c r="L1572" t="s">
        <v>170</v>
      </c>
      <c r="M1572" t="s">
        <v>170</v>
      </c>
      <c r="N1572" t="s">
        <v>170</v>
      </c>
      <c r="O1572" s="2">
        <v>6548</v>
      </c>
      <c r="P1572" s="27">
        <v>2.9889580185600232E-2</v>
      </c>
      <c r="Q1572" s="14">
        <v>349.09090909090901</v>
      </c>
      <c r="R1572" s="2">
        <v>5964</v>
      </c>
      <c r="S1572" s="27">
        <v>2.5807903345853599E-2</v>
      </c>
      <c r="T1572" s="14">
        <v>348.48486300000002</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2061</v>
      </c>
      <c r="B1573" t="s">
        <v>170</v>
      </c>
      <c r="C1573" t="s">
        <v>170</v>
      </c>
      <c r="D1573" t="s">
        <v>170</v>
      </c>
      <c r="E1573" s="2">
        <v>374</v>
      </c>
      <c r="F1573" s="27">
        <v>1.5363128491620111E-2</v>
      </c>
      <c r="G1573" s="14">
        <v>64.242424242424207</v>
      </c>
      <c r="H1573" s="2">
        <v>639</v>
      </c>
      <c r="I1573" s="27">
        <v>2.366053245454882E-2</v>
      </c>
      <c r="J1573" s="14">
        <v>175.15152</v>
      </c>
      <c r="L1573" t="s">
        <v>170</v>
      </c>
      <c r="M1573" t="s">
        <v>170</v>
      </c>
      <c r="N1573" t="s">
        <v>170</v>
      </c>
      <c r="O1573" s="2">
        <v>7971</v>
      </c>
      <c r="P1573" s="27">
        <v>3.6385131896673709E-2</v>
      </c>
      <c r="Q1573" s="14">
        <v>352.12121212121201</v>
      </c>
      <c r="R1573" s="2">
        <v>8070</v>
      </c>
      <c r="S1573" s="27">
        <v>3.4921156941824037E-2</v>
      </c>
      <c r="T1573" s="14">
        <v>447.878784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2062</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170</v>
      </c>
      <c r="C1576" s="202" t="s">
        <v>170</v>
      </c>
      <c r="D1576" s="202" t="s">
        <v>170</v>
      </c>
      <c r="E1576" s="202" t="s">
        <v>170</v>
      </c>
      <c r="F1576" s="202" t="s">
        <v>170</v>
      </c>
      <c r="G1576" s="202" t="s">
        <v>170</v>
      </c>
      <c r="H1576" s="213" t="s">
        <v>1699</v>
      </c>
      <c r="I1576" s="214"/>
      <c r="J1576" s="214" t="s">
        <v>1700</v>
      </c>
      <c r="K1576" s="202" t="s">
        <v>170</v>
      </c>
      <c r="L1576" s="202" t="s">
        <v>170</v>
      </c>
      <c r="M1576" s="202" t="s">
        <v>170</v>
      </c>
      <c r="N1576" s="202" t="s">
        <v>170</v>
      </c>
      <c r="O1576" s="202" t="s">
        <v>170</v>
      </c>
      <c r="P1576" s="202" t="s">
        <v>170</v>
      </c>
      <c r="Q1576" s="202" t="s">
        <v>170</v>
      </c>
      <c r="R1576" s="213" t="s">
        <v>1699</v>
      </c>
      <c r="S1576" s="214"/>
      <c r="T1576" s="214" t="s">
        <v>1700</v>
      </c>
      <c r="U1576" s="202" t="s">
        <v>170</v>
      </c>
      <c r="V1576" s="202" t="s">
        <v>170</v>
      </c>
      <c r="W1576" s="202" t="s">
        <v>170</v>
      </c>
      <c r="X1576" s="202" t="s">
        <v>170</v>
      </c>
      <c r="Y1576" s="202" t="s">
        <v>170</v>
      </c>
      <c r="Z1576" s="202" t="s">
        <v>170</v>
      </c>
      <c r="AA1576" s="202" t="s">
        <v>170</v>
      </c>
      <c r="AB1576" s="213" t="s">
        <v>1699</v>
      </c>
      <c r="AC1576" s="214"/>
      <c r="AD1576" s="214" t="s">
        <v>1700</v>
      </c>
      <c r="AE1576" s="203" t="s">
        <v>170</v>
      </c>
    </row>
    <row r="1577" spans="1:31" x14ac:dyDescent="0.3">
      <c r="A1577" s="204" t="s">
        <v>178</v>
      </c>
      <c r="B1577" s="198" t="s">
        <v>170</v>
      </c>
      <c r="C1577" s="198" t="s">
        <v>170</v>
      </c>
      <c r="D1577" s="198" t="s">
        <v>170</v>
      </c>
      <c r="E1577" s="198" t="s">
        <v>170</v>
      </c>
      <c r="F1577" s="198" t="s">
        <v>170</v>
      </c>
      <c r="G1577" s="198" t="s">
        <v>170</v>
      </c>
      <c r="H1577" s="199">
        <v>27007</v>
      </c>
      <c r="I1577" s="198" t="s">
        <v>170</v>
      </c>
      <c r="J1577" s="198">
        <v>452.121216</v>
      </c>
      <c r="K1577" s="198"/>
      <c r="L1577" s="198" t="s">
        <v>170</v>
      </c>
      <c r="M1577" s="198" t="s">
        <v>170</v>
      </c>
      <c r="N1577" s="198" t="s">
        <v>170</v>
      </c>
      <c r="O1577" s="198" t="s">
        <v>170</v>
      </c>
      <c r="P1577" s="198" t="s">
        <v>170</v>
      </c>
      <c r="Q1577" s="198" t="s">
        <v>170</v>
      </c>
      <c r="R1577" s="199">
        <v>231092</v>
      </c>
      <c r="S1577" s="198" t="s">
        <v>170</v>
      </c>
      <c r="T1577" s="198">
        <v>622.42425500000002</v>
      </c>
      <c r="U1577" s="198"/>
      <c r="V1577" s="198" t="s">
        <v>170</v>
      </c>
      <c r="W1577" s="198" t="s">
        <v>170</v>
      </c>
      <c r="X1577" s="198" t="s">
        <v>170</v>
      </c>
      <c r="Y1577" s="198" t="s">
        <v>170</v>
      </c>
      <c r="Z1577" s="198" t="s">
        <v>170</v>
      </c>
      <c r="AA1577" s="198" t="s">
        <v>170</v>
      </c>
      <c r="AB1577" s="199">
        <v>13103114</v>
      </c>
      <c r="AC1577" s="198" t="s">
        <v>170</v>
      </c>
      <c r="AD1577" s="200">
        <v>11237.58</v>
      </c>
      <c r="AE1577" s="205"/>
    </row>
    <row r="1578" spans="1:31" x14ac:dyDescent="0.3">
      <c r="A1578" s="204" t="s">
        <v>2063</v>
      </c>
      <c r="B1578" s="198" t="s">
        <v>170</v>
      </c>
      <c r="C1578" s="198" t="s">
        <v>170</v>
      </c>
      <c r="D1578" s="198" t="s">
        <v>170</v>
      </c>
      <c r="E1578" s="198" t="s">
        <v>170</v>
      </c>
      <c r="F1578" s="198" t="s">
        <v>170</v>
      </c>
      <c r="G1578" s="198" t="s">
        <v>170</v>
      </c>
      <c r="H1578" s="199">
        <v>15844</v>
      </c>
      <c r="I1578" s="299">
        <v>0.58666271707335138</v>
      </c>
      <c r="J1578" s="198">
        <v>355.75756799999999</v>
      </c>
      <c r="K1578" s="198"/>
      <c r="L1578" s="198" t="s">
        <v>170</v>
      </c>
      <c r="M1578" s="198" t="s">
        <v>170</v>
      </c>
      <c r="N1578" s="198" t="s">
        <v>170</v>
      </c>
      <c r="O1578" s="198" t="s">
        <v>170</v>
      </c>
      <c r="P1578" s="198" t="s">
        <v>170</v>
      </c>
      <c r="Q1578" s="198" t="s">
        <v>170</v>
      </c>
      <c r="R1578" s="199">
        <v>120149</v>
      </c>
      <c r="S1578" s="299">
        <v>0.51991847402766</v>
      </c>
      <c r="T1578" s="200">
        <v>1192.12122</v>
      </c>
      <c r="U1578" s="198"/>
      <c r="V1578" s="198" t="s">
        <v>170</v>
      </c>
      <c r="W1578" s="198" t="s">
        <v>170</v>
      </c>
      <c r="X1578" s="198" t="s">
        <v>170</v>
      </c>
      <c r="Y1578" s="198" t="s">
        <v>170</v>
      </c>
      <c r="Z1578" s="198" t="s">
        <v>170</v>
      </c>
      <c r="AA1578" s="198" t="s">
        <v>170</v>
      </c>
      <c r="AB1578" s="199">
        <v>6510580</v>
      </c>
      <c r="AC1578" s="299">
        <v>0.497</v>
      </c>
      <c r="AD1578" s="200">
        <v>17161.21</v>
      </c>
      <c r="AE1578" s="205"/>
    </row>
    <row r="1579" spans="1:31" x14ac:dyDescent="0.3">
      <c r="A1579" s="204" t="s">
        <v>2064</v>
      </c>
      <c r="B1579" s="198" t="s">
        <v>170</v>
      </c>
      <c r="C1579" s="198" t="s">
        <v>170</v>
      </c>
      <c r="D1579" s="198" t="s">
        <v>170</v>
      </c>
      <c r="E1579" s="198" t="s">
        <v>170</v>
      </c>
      <c r="F1579" s="198" t="s">
        <v>170</v>
      </c>
      <c r="G1579" s="198" t="s">
        <v>170</v>
      </c>
      <c r="H1579" s="199">
        <v>8516</v>
      </c>
      <c r="I1579" s="299">
        <v>0.3153256563113267</v>
      </c>
      <c r="J1579" s="198">
        <v>320.60604899999998</v>
      </c>
      <c r="K1579" s="198"/>
      <c r="L1579" s="198" t="s">
        <v>170</v>
      </c>
      <c r="M1579" s="198" t="s">
        <v>170</v>
      </c>
      <c r="N1579" s="198" t="s">
        <v>170</v>
      </c>
      <c r="O1579" s="198" t="s">
        <v>170</v>
      </c>
      <c r="P1579" s="198" t="s">
        <v>170</v>
      </c>
      <c r="Q1579" s="198" t="s">
        <v>170</v>
      </c>
      <c r="R1579" s="199">
        <v>56878</v>
      </c>
      <c r="S1579" s="299">
        <v>0.24612708358575805</v>
      </c>
      <c r="T1579" s="200">
        <v>981.21209999999996</v>
      </c>
      <c r="U1579" s="198"/>
      <c r="V1579" s="198" t="s">
        <v>170</v>
      </c>
      <c r="W1579" s="198" t="s">
        <v>170</v>
      </c>
      <c r="X1579" s="198" t="s">
        <v>170</v>
      </c>
      <c r="Y1579" s="198" t="s">
        <v>170</v>
      </c>
      <c r="Z1579" s="198" t="s">
        <v>170</v>
      </c>
      <c r="AA1579" s="198" t="s">
        <v>170</v>
      </c>
      <c r="AB1579" s="199">
        <v>2784123</v>
      </c>
      <c r="AC1579" s="299">
        <v>0.21199999999999999</v>
      </c>
      <c r="AD1579" s="200">
        <v>12146.67</v>
      </c>
      <c r="AE1579" s="205"/>
    </row>
    <row r="1580" spans="1:31" x14ac:dyDescent="0.3">
      <c r="A1580" s="204" t="s">
        <v>2065</v>
      </c>
      <c r="B1580" s="198" t="s">
        <v>170</v>
      </c>
      <c r="C1580" s="198" t="s">
        <v>170</v>
      </c>
      <c r="D1580" s="198" t="s">
        <v>170</v>
      </c>
      <c r="E1580" s="198" t="s">
        <v>170</v>
      </c>
      <c r="F1580" s="198" t="s">
        <v>170</v>
      </c>
      <c r="G1580" s="198" t="s">
        <v>170</v>
      </c>
      <c r="H1580" s="199">
        <v>7328</v>
      </c>
      <c r="I1580" s="299">
        <v>0.27133706076202468</v>
      </c>
      <c r="J1580" s="198">
        <v>312.72726399999999</v>
      </c>
      <c r="K1580" s="198"/>
      <c r="L1580" s="198" t="s">
        <v>170</v>
      </c>
      <c r="M1580" s="198" t="s">
        <v>170</v>
      </c>
      <c r="N1580" s="198" t="s">
        <v>170</v>
      </c>
      <c r="O1580" s="198" t="s">
        <v>170</v>
      </c>
      <c r="P1580" s="198" t="s">
        <v>170</v>
      </c>
      <c r="Q1580" s="198" t="s">
        <v>170</v>
      </c>
      <c r="R1580" s="199">
        <v>63271</v>
      </c>
      <c r="S1580" s="299">
        <v>0.27379139044190193</v>
      </c>
      <c r="T1580" s="198">
        <v>875.15150000000006</v>
      </c>
      <c r="U1580" s="198"/>
      <c r="V1580" s="198" t="s">
        <v>170</v>
      </c>
      <c r="W1580" s="198" t="s">
        <v>170</v>
      </c>
      <c r="X1580" s="198" t="s">
        <v>170</v>
      </c>
      <c r="Y1580" s="198" t="s">
        <v>170</v>
      </c>
      <c r="Z1580" s="198" t="s">
        <v>170</v>
      </c>
      <c r="AA1580" s="198" t="s">
        <v>170</v>
      </c>
      <c r="AB1580" s="199">
        <v>3726457</v>
      </c>
      <c r="AC1580" s="299">
        <v>0.28399999999999997</v>
      </c>
      <c r="AD1580" s="200">
        <v>8318.18</v>
      </c>
      <c r="AE1580" s="205"/>
    </row>
    <row r="1581" spans="1:31" x14ac:dyDescent="0.3">
      <c r="A1581" s="204" t="s">
        <v>2066</v>
      </c>
      <c r="B1581" s="198" t="s">
        <v>170</v>
      </c>
      <c r="C1581" s="198" t="s">
        <v>170</v>
      </c>
      <c r="D1581" s="198" t="s">
        <v>170</v>
      </c>
      <c r="E1581" s="198" t="s">
        <v>170</v>
      </c>
      <c r="F1581" s="198" t="s">
        <v>170</v>
      </c>
      <c r="G1581" s="198" t="s">
        <v>170</v>
      </c>
      <c r="H1581" s="199">
        <v>1897</v>
      </c>
      <c r="I1581" s="299">
        <v>7.0241048617025209E-2</v>
      </c>
      <c r="J1581" s="198">
        <v>231.515152</v>
      </c>
      <c r="K1581" s="198"/>
      <c r="L1581" s="198" t="s">
        <v>170</v>
      </c>
      <c r="M1581" s="198" t="s">
        <v>170</v>
      </c>
      <c r="N1581" s="198" t="s">
        <v>170</v>
      </c>
      <c r="O1581" s="198" t="s">
        <v>170</v>
      </c>
      <c r="P1581" s="198" t="s">
        <v>170</v>
      </c>
      <c r="Q1581" s="198" t="s">
        <v>170</v>
      </c>
      <c r="R1581" s="199">
        <v>17527</v>
      </c>
      <c r="S1581" s="299">
        <v>7.5844252505495646E-2</v>
      </c>
      <c r="T1581" s="198">
        <v>640.60609999999997</v>
      </c>
      <c r="U1581" s="198"/>
      <c r="V1581" s="198" t="s">
        <v>170</v>
      </c>
      <c r="W1581" s="198" t="s">
        <v>170</v>
      </c>
      <c r="X1581" s="198" t="s">
        <v>170</v>
      </c>
      <c r="Y1581" s="198" t="s">
        <v>170</v>
      </c>
      <c r="Z1581" s="198" t="s">
        <v>170</v>
      </c>
      <c r="AA1581" s="198" t="s">
        <v>170</v>
      </c>
      <c r="AB1581" s="199">
        <v>896192</v>
      </c>
      <c r="AC1581" s="299">
        <v>6.8000000000000005E-2</v>
      </c>
      <c r="AD1581" s="200">
        <v>4660</v>
      </c>
      <c r="AE1581" s="205"/>
    </row>
    <row r="1582" spans="1:31" x14ac:dyDescent="0.3">
      <c r="A1582" s="204" t="s">
        <v>2064</v>
      </c>
      <c r="B1582" s="198" t="s">
        <v>170</v>
      </c>
      <c r="C1582" s="198" t="s">
        <v>170</v>
      </c>
      <c r="D1582" s="198" t="s">
        <v>170</v>
      </c>
      <c r="E1582" s="198" t="s">
        <v>170</v>
      </c>
      <c r="F1582" s="198" t="s">
        <v>170</v>
      </c>
      <c r="G1582" s="198" t="s">
        <v>170</v>
      </c>
      <c r="H1582" s="199">
        <v>945</v>
      </c>
      <c r="I1582" s="299">
        <v>3.499092827785389E-2</v>
      </c>
      <c r="J1582" s="198">
        <v>179.393936</v>
      </c>
      <c r="K1582" s="198"/>
      <c r="L1582" s="198" t="s">
        <v>170</v>
      </c>
      <c r="M1582" s="198" t="s">
        <v>170</v>
      </c>
      <c r="N1582" s="198" t="s">
        <v>170</v>
      </c>
      <c r="O1582" s="198" t="s">
        <v>170</v>
      </c>
      <c r="P1582" s="198" t="s">
        <v>170</v>
      </c>
      <c r="Q1582" s="198" t="s">
        <v>170</v>
      </c>
      <c r="R1582" s="199">
        <v>9170</v>
      </c>
      <c r="S1582" s="299">
        <v>3.9681165942568326E-2</v>
      </c>
      <c r="T1582" s="198">
        <v>474.54544099999998</v>
      </c>
      <c r="U1582" s="198"/>
      <c r="V1582" s="198" t="s">
        <v>170</v>
      </c>
      <c r="W1582" s="198" t="s">
        <v>170</v>
      </c>
      <c r="X1582" s="198" t="s">
        <v>170</v>
      </c>
      <c r="Y1582" s="198" t="s">
        <v>170</v>
      </c>
      <c r="Z1582" s="198" t="s">
        <v>170</v>
      </c>
      <c r="AA1582" s="198" t="s">
        <v>170</v>
      </c>
      <c r="AB1582" s="199">
        <v>327712</v>
      </c>
      <c r="AC1582" s="299">
        <v>2.5000000000000001E-2</v>
      </c>
      <c r="AD1582" s="200">
        <v>2955.76</v>
      </c>
      <c r="AE1582" s="205"/>
    </row>
    <row r="1583" spans="1:31" x14ac:dyDescent="0.3">
      <c r="A1583" s="204" t="s">
        <v>2065</v>
      </c>
      <c r="B1583" s="198" t="s">
        <v>170</v>
      </c>
      <c r="C1583" s="198" t="s">
        <v>170</v>
      </c>
      <c r="D1583" s="198" t="s">
        <v>170</v>
      </c>
      <c r="E1583" s="198" t="s">
        <v>170</v>
      </c>
      <c r="F1583" s="198" t="s">
        <v>170</v>
      </c>
      <c r="G1583" s="198" t="s">
        <v>170</v>
      </c>
      <c r="H1583" s="199">
        <v>952</v>
      </c>
      <c r="I1583" s="299">
        <v>3.5250120339171326E-2</v>
      </c>
      <c r="J1583" s="198">
        <v>146.060608</v>
      </c>
      <c r="K1583" s="198"/>
      <c r="L1583" s="198" t="s">
        <v>170</v>
      </c>
      <c r="M1583" s="198" t="s">
        <v>170</v>
      </c>
      <c r="N1583" s="198" t="s">
        <v>170</v>
      </c>
      <c r="O1583" s="198" t="s">
        <v>170</v>
      </c>
      <c r="P1583" s="198" t="s">
        <v>170</v>
      </c>
      <c r="Q1583" s="198" t="s">
        <v>170</v>
      </c>
      <c r="R1583" s="199">
        <v>8357</v>
      </c>
      <c r="S1583" s="299">
        <v>3.616308656292732E-2</v>
      </c>
      <c r="T1583" s="198">
        <v>480</v>
      </c>
      <c r="U1583" s="198"/>
      <c r="V1583" s="198" t="s">
        <v>170</v>
      </c>
      <c r="W1583" s="198" t="s">
        <v>170</v>
      </c>
      <c r="X1583" s="198" t="s">
        <v>170</v>
      </c>
      <c r="Y1583" s="198" t="s">
        <v>170</v>
      </c>
      <c r="Z1583" s="198" t="s">
        <v>170</v>
      </c>
      <c r="AA1583" s="198" t="s">
        <v>170</v>
      </c>
      <c r="AB1583" s="199">
        <v>568480</v>
      </c>
      <c r="AC1583" s="299">
        <v>4.2999999999999997E-2</v>
      </c>
      <c r="AD1583" s="200">
        <v>3708.48</v>
      </c>
      <c r="AE1583" s="205"/>
    </row>
    <row r="1584" spans="1:31" x14ac:dyDescent="0.3">
      <c r="A1584" s="204" t="s">
        <v>2067</v>
      </c>
      <c r="B1584" s="198" t="s">
        <v>170</v>
      </c>
      <c r="C1584" s="198" t="s">
        <v>170</v>
      </c>
      <c r="D1584" s="198" t="s">
        <v>170</v>
      </c>
      <c r="E1584" s="198" t="s">
        <v>170</v>
      </c>
      <c r="F1584" s="198" t="s">
        <v>170</v>
      </c>
      <c r="G1584" s="198" t="s">
        <v>170</v>
      </c>
      <c r="H1584" s="199">
        <v>5174</v>
      </c>
      <c r="I1584" s="299">
        <v>0.19157996075091643</v>
      </c>
      <c r="J1584" s="198">
        <v>404.84848</v>
      </c>
      <c r="K1584" s="198"/>
      <c r="L1584" s="198" t="s">
        <v>170</v>
      </c>
      <c r="M1584" s="198" t="s">
        <v>170</v>
      </c>
      <c r="N1584" s="198" t="s">
        <v>170</v>
      </c>
      <c r="O1584" s="198" t="s">
        <v>170</v>
      </c>
      <c r="P1584" s="198" t="s">
        <v>170</v>
      </c>
      <c r="Q1584" s="198" t="s">
        <v>170</v>
      </c>
      <c r="R1584" s="199">
        <v>58087</v>
      </c>
      <c r="S1584" s="299">
        <v>0.25135876620566699</v>
      </c>
      <c r="T1584" s="200">
        <v>888.48486300000002</v>
      </c>
      <c r="U1584" s="198"/>
      <c r="V1584" s="198" t="s">
        <v>170</v>
      </c>
      <c r="W1584" s="198" t="s">
        <v>170</v>
      </c>
      <c r="X1584" s="198" t="s">
        <v>170</v>
      </c>
      <c r="Y1584" s="198" t="s">
        <v>170</v>
      </c>
      <c r="Z1584" s="198" t="s">
        <v>170</v>
      </c>
      <c r="AA1584" s="198" t="s">
        <v>170</v>
      </c>
      <c r="AB1584" s="199">
        <v>3430426</v>
      </c>
      <c r="AC1584" s="299">
        <v>0.26200000000000001</v>
      </c>
      <c r="AD1584" s="200">
        <v>6859.39</v>
      </c>
      <c r="AE1584" s="205"/>
    </row>
    <row r="1585" spans="1:31" x14ac:dyDescent="0.3">
      <c r="A1585" s="204" t="s">
        <v>1303</v>
      </c>
      <c r="B1585" s="198" t="s">
        <v>170</v>
      </c>
      <c r="C1585" s="198" t="s">
        <v>170</v>
      </c>
      <c r="D1585" s="198" t="s">
        <v>170</v>
      </c>
      <c r="E1585" s="198" t="s">
        <v>170</v>
      </c>
      <c r="F1585" s="198" t="s">
        <v>170</v>
      </c>
      <c r="G1585" s="198" t="s">
        <v>170</v>
      </c>
      <c r="H1585" s="199">
        <v>2152</v>
      </c>
      <c r="I1585" s="299">
        <v>7.9683045136446112E-2</v>
      </c>
      <c r="J1585" s="198">
        <v>255.75756799999999</v>
      </c>
      <c r="K1585" s="198"/>
      <c r="L1585" s="198" t="s">
        <v>170</v>
      </c>
      <c r="M1585" s="198" t="s">
        <v>170</v>
      </c>
      <c r="N1585" s="198" t="s">
        <v>170</v>
      </c>
      <c r="O1585" s="198" t="s">
        <v>170</v>
      </c>
      <c r="P1585" s="198" t="s">
        <v>170</v>
      </c>
      <c r="Q1585" s="198" t="s">
        <v>170</v>
      </c>
      <c r="R1585" s="199">
        <v>27015</v>
      </c>
      <c r="S1585" s="299">
        <v>0.11690149377737005</v>
      </c>
      <c r="T1585" s="198">
        <v>669.69695999999999</v>
      </c>
      <c r="U1585" s="198"/>
      <c r="V1585" s="198" t="s">
        <v>170</v>
      </c>
      <c r="W1585" s="198" t="s">
        <v>170</v>
      </c>
      <c r="X1585" s="198" t="s">
        <v>170</v>
      </c>
      <c r="Y1585" s="198" t="s">
        <v>170</v>
      </c>
      <c r="Z1585" s="198" t="s">
        <v>170</v>
      </c>
      <c r="AA1585" s="198" t="s">
        <v>170</v>
      </c>
      <c r="AB1585" s="199">
        <v>1722600</v>
      </c>
      <c r="AC1585" s="299">
        <v>0.13100000000000001</v>
      </c>
      <c r="AD1585" s="200">
        <v>5187.2700000000004</v>
      </c>
      <c r="AE1585" s="205"/>
    </row>
    <row r="1586" spans="1:31" x14ac:dyDescent="0.3">
      <c r="A1586" s="204" t="s">
        <v>2064</v>
      </c>
      <c r="B1586" s="198" t="s">
        <v>170</v>
      </c>
      <c r="C1586" s="198" t="s">
        <v>170</v>
      </c>
      <c r="D1586" s="198" t="s">
        <v>170</v>
      </c>
      <c r="E1586" s="198" t="s">
        <v>170</v>
      </c>
      <c r="F1586" s="198" t="s">
        <v>170</v>
      </c>
      <c r="G1586" s="198" t="s">
        <v>170</v>
      </c>
      <c r="H1586" s="199">
        <v>1252</v>
      </c>
      <c r="I1586" s="299">
        <v>4.6358351538490022E-2</v>
      </c>
      <c r="J1586" s="198">
        <v>155.15152</v>
      </c>
      <c r="K1586" s="198"/>
      <c r="L1586" s="198" t="s">
        <v>170</v>
      </c>
      <c r="M1586" s="198" t="s">
        <v>170</v>
      </c>
      <c r="N1586" s="198" t="s">
        <v>170</v>
      </c>
      <c r="O1586" s="198" t="s">
        <v>170</v>
      </c>
      <c r="P1586" s="198" t="s">
        <v>170</v>
      </c>
      <c r="Q1586" s="198" t="s">
        <v>170</v>
      </c>
      <c r="R1586" s="199">
        <v>13427</v>
      </c>
      <c r="S1586" s="299">
        <v>5.8102400775448738E-2</v>
      </c>
      <c r="T1586" s="198">
        <v>538.18179999999995</v>
      </c>
      <c r="U1586" s="198"/>
      <c r="V1586" s="198" t="s">
        <v>170</v>
      </c>
      <c r="W1586" s="198" t="s">
        <v>170</v>
      </c>
      <c r="X1586" s="198" t="s">
        <v>170</v>
      </c>
      <c r="Y1586" s="198" t="s">
        <v>170</v>
      </c>
      <c r="Z1586" s="198" t="s">
        <v>170</v>
      </c>
      <c r="AA1586" s="198" t="s">
        <v>170</v>
      </c>
      <c r="AB1586" s="199">
        <v>615734</v>
      </c>
      <c r="AC1586" s="299">
        <v>4.7E-2</v>
      </c>
      <c r="AD1586" s="200">
        <v>3340.61</v>
      </c>
      <c r="AE1586" s="205"/>
    </row>
    <row r="1587" spans="1:31" x14ac:dyDescent="0.3">
      <c r="A1587" s="204" t="s">
        <v>2068</v>
      </c>
      <c r="B1587" s="198" t="s">
        <v>170</v>
      </c>
      <c r="C1587" s="198" t="s">
        <v>170</v>
      </c>
      <c r="D1587" s="198" t="s">
        <v>170</v>
      </c>
      <c r="E1587" s="198" t="s">
        <v>170</v>
      </c>
      <c r="F1587" s="198" t="s">
        <v>170</v>
      </c>
      <c r="G1587" s="198" t="s">
        <v>170</v>
      </c>
      <c r="H1587" s="199">
        <v>1678</v>
      </c>
      <c r="I1587" s="299">
        <v>6.2132039841522567E-2</v>
      </c>
      <c r="J1587" s="198">
        <v>207.27271999999999</v>
      </c>
      <c r="K1587" s="198"/>
      <c r="L1587" s="198" t="s">
        <v>170</v>
      </c>
      <c r="M1587" s="198" t="s">
        <v>170</v>
      </c>
      <c r="N1587" s="198" t="s">
        <v>170</v>
      </c>
      <c r="O1587" s="198" t="s">
        <v>170</v>
      </c>
      <c r="P1587" s="198" t="s">
        <v>170</v>
      </c>
      <c r="Q1587" s="198" t="s">
        <v>170</v>
      </c>
      <c r="R1587" s="199">
        <v>15196</v>
      </c>
      <c r="S1587" s="299">
        <v>6.5757360704827517E-2</v>
      </c>
      <c r="T1587" s="198">
        <v>554.54549999999995</v>
      </c>
      <c r="U1587" s="198"/>
      <c r="V1587" s="198" t="s">
        <v>170</v>
      </c>
      <c r="W1587" s="198" t="s">
        <v>170</v>
      </c>
      <c r="X1587" s="198" t="s">
        <v>170</v>
      </c>
      <c r="Y1587" s="198" t="s">
        <v>170</v>
      </c>
      <c r="Z1587" s="198" t="s">
        <v>170</v>
      </c>
      <c r="AA1587" s="198" t="s">
        <v>170</v>
      </c>
      <c r="AB1587" s="199">
        <v>858959</v>
      </c>
      <c r="AC1587" s="299">
        <v>6.6000000000000003E-2</v>
      </c>
      <c r="AD1587" s="200">
        <v>4071.52</v>
      </c>
      <c r="AE1587" s="205"/>
    </row>
    <row r="1588" spans="1:31" x14ac:dyDescent="0.3">
      <c r="A1588" s="204" t="s">
        <v>1305</v>
      </c>
      <c r="B1588" s="198" t="s">
        <v>170</v>
      </c>
      <c r="C1588" s="198" t="s">
        <v>170</v>
      </c>
      <c r="D1588" s="198" t="s">
        <v>170</v>
      </c>
      <c r="E1588" s="198" t="s">
        <v>170</v>
      </c>
      <c r="F1588" s="198" t="s">
        <v>170</v>
      </c>
      <c r="G1588" s="198" t="s">
        <v>170</v>
      </c>
      <c r="H1588" s="199">
        <v>92</v>
      </c>
      <c r="I1588" s="299">
        <v>3.4065242344577334E-3</v>
      </c>
      <c r="J1588" s="198">
        <v>40</v>
      </c>
      <c r="K1588" s="198"/>
      <c r="L1588" s="198" t="s">
        <v>170</v>
      </c>
      <c r="M1588" s="198" t="s">
        <v>170</v>
      </c>
      <c r="N1588" s="198" t="s">
        <v>170</v>
      </c>
      <c r="O1588" s="198" t="s">
        <v>170</v>
      </c>
      <c r="P1588" s="198" t="s">
        <v>170</v>
      </c>
      <c r="Q1588" s="198" t="s">
        <v>170</v>
      </c>
      <c r="R1588" s="199">
        <v>2449</v>
      </c>
      <c r="S1588" s="299">
        <v>1.0597510948020701E-2</v>
      </c>
      <c r="T1588" s="198">
        <v>227.878784</v>
      </c>
      <c r="U1588" s="198"/>
      <c r="V1588" s="198" t="s">
        <v>170</v>
      </c>
      <c r="W1588" s="198" t="s">
        <v>170</v>
      </c>
      <c r="X1588" s="198" t="s">
        <v>170</v>
      </c>
      <c r="Y1588" s="198" t="s">
        <v>170</v>
      </c>
      <c r="Z1588" s="198" t="s">
        <v>170</v>
      </c>
      <c r="AA1588" s="198" t="s">
        <v>170</v>
      </c>
      <c r="AB1588" s="199">
        <v>233133</v>
      </c>
      <c r="AC1588" s="299">
        <v>1.7999999999999999E-2</v>
      </c>
      <c r="AD1588" s="200">
        <v>2655.15</v>
      </c>
      <c r="AE1588" s="205"/>
    </row>
    <row r="1589" spans="1:31" x14ac:dyDescent="0.3">
      <c r="A1589" s="204" t="s">
        <v>2069</v>
      </c>
      <c r="B1589" s="198" t="s">
        <v>170</v>
      </c>
      <c r="C1589" s="198" t="s">
        <v>170</v>
      </c>
      <c r="D1589" s="198" t="s">
        <v>170</v>
      </c>
      <c r="E1589" s="198" t="s">
        <v>170</v>
      </c>
      <c r="F1589" s="198" t="s">
        <v>170</v>
      </c>
      <c r="G1589" s="198" t="s">
        <v>170</v>
      </c>
      <c r="H1589" s="199">
        <v>4092</v>
      </c>
      <c r="I1589" s="299">
        <v>0.151516273558707</v>
      </c>
      <c r="J1589" s="198">
        <v>369.69695999999999</v>
      </c>
      <c r="K1589" s="198"/>
      <c r="L1589" s="198" t="s">
        <v>170</v>
      </c>
      <c r="M1589" s="198" t="s">
        <v>170</v>
      </c>
      <c r="N1589" s="198" t="s">
        <v>170</v>
      </c>
      <c r="O1589" s="198" t="s">
        <v>170</v>
      </c>
      <c r="P1589" s="198" t="s">
        <v>170</v>
      </c>
      <c r="Q1589" s="198" t="s">
        <v>170</v>
      </c>
      <c r="R1589" s="199">
        <v>35329</v>
      </c>
      <c r="S1589" s="299">
        <v>0.15287850726117735</v>
      </c>
      <c r="T1589" s="200">
        <v>703.63635299999999</v>
      </c>
      <c r="U1589" s="198"/>
      <c r="V1589" s="198" t="s">
        <v>170</v>
      </c>
      <c r="W1589" s="198" t="s">
        <v>170</v>
      </c>
      <c r="X1589" s="198" t="s">
        <v>170</v>
      </c>
      <c r="Y1589" s="198" t="s">
        <v>170</v>
      </c>
      <c r="Z1589" s="198" t="s">
        <v>170</v>
      </c>
      <c r="AA1589" s="198" t="s">
        <v>170</v>
      </c>
      <c r="AB1589" s="199">
        <v>2265916</v>
      </c>
      <c r="AC1589" s="299">
        <v>0.17299999999999999</v>
      </c>
      <c r="AD1589" s="200">
        <v>7329.09</v>
      </c>
      <c r="AE1589" s="205"/>
    </row>
    <row r="1590" spans="1:31" x14ac:dyDescent="0.3">
      <c r="A1590" s="204" t="s">
        <v>1303</v>
      </c>
      <c r="B1590" s="198" t="s">
        <v>170</v>
      </c>
      <c r="C1590" s="198" t="s">
        <v>170</v>
      </c>
      <c r="D1590" s="198" t="s">
        <v>170</v>
      </c>
      <c r="E1590" s="198" t="s">
        <v>170</v>
      </c>
      <c r="F1590" s="198" t="s">
        <v>170</v>
      </c>
      <c r="G1590" s="198" t="s">
        <v>170</v>
      </c>
      <c r="H1590" s="199">
        <v>2199</v>
      </c>
      <c r="I1590" s="299">
        <v>8.142333469100603E-2</v>
      </c>
      <c r="J1590" s="198">
        <v>226.66667200000001</v>
      </c>
      <c r="K1590" s="198"/>
      <c r="L1590" s="198" t="s">
        <v>170</v>
      </c>
      <c r="M1590" s="198" t="s">
        <v>170</v>
      </c>
      <c r="N1590" s="198" t="s">
        <v>170</v>
      </c>
      <c r="O1590" s="198" t="s">
        <v>170</v>
      </c>
      <c r="P1590" s="198" t="s">
        <v>170</v>
      </c>
      <c r="Q1590" s="198" t="s">
        <v>170</v>
      </c>
      <c r="R1590" s="199">
        <v>19588</v>
      </c>
      <c r="S1590" s="299">
        <v>8.4762778460526544E-2</v>
      </c>
      <c r="T1590" s="198">
        <v>508.48486300000002</v>
      </c>
      <c r="U1590" s="198"/>
      <c r="V1590" s="198" t="s">
        <v>170</v>
      </c>
      <c r="W1590" s="198" t="s">
        <v>170</v>
      </c>
      <c r="X1590" s="198" t="s">
        <v>170</v>
      </c>
      <c r="Y1590" s="198" t="s">
        <v>170</v>
      </c>
      <c r="Z1590" s="198" t="s">
        <v>170</v>
      </c>
      <c r="AA1590" s="198" t="s">
        <v>170</v>
      </c>
      <c r="AB1590" s="199">
        <v>1392219</v>
      </c>
      <c r="AC1590" s="299">
        <v>0.106</v>
      </c>
      <c r="AD1590" s="200">
        <v>4585.45</v>
      </c>
      <c r="AE1590" s="205"/>
    </row>
    <row r="1591" spans="1:31" x14ac:dyDescent="0.3">
      <c r="A1591" s="204" t="s">
        <v>2064</v>
      </c>
      <c r="B1591" s="198" t="s">
        <v>170</v>
      </c>
      <c r="C1591" s="198" t="s">
        <v>170</v>
      </c>
      <c r="D1591" s="198" t="s">
        <v>170</v>
      </c>
      <c r="E1591" s="198" t="s">
        <v>170</v>
      </c>
      <c r="F1591" s="198" t="s">
        <v>170</v>
      </c>
      <c r="G1591" s="198" t="s">
        <v>170</v>
      </c>
      <c r="H1591" s="199">
        <v>401</v>
      </c>
      <c r="I1591" s="299">
        <v>1.4848002369755989E-2</v>
      </c>
      <c r="J1591" s="198">
        <v>84.242424</v>
      </c>
      <c r="K1591" s="198"/>
      <c r="L1591" s="198" t="s">
        <v>170</v>
      </c>
      <c r="M1591" s="198" t="s">
        <v>170</v>
      </c>
      <c r="N1591" s="198" t="s">
        <v>170</v>
      </c>
      <c r="O1591" s="198" t="s">
        <v>170</v>
      </c>
      <c r="P1591" s="198" t="s">
        <v>170</v>
      </c>
      <c r="Q1591" s="198" t="s">
        <v>170</v>
      </c>
      <c r="R1591" s="199">
        <v>4227</v>
      </c>
      <c r="S1591" s="299">
        <v>1.8291416405587384E-2</v>
      </c>
      <c r="T1591" s="198">
        <v>390.30304000000001</v>
      </c>
      <c r="U1591" s="198"/>
      <c r="V1591" s="198" t="s">
        <v>170</v>
      </c>
      <c r="W1591" s="198" t="s">
        <v>170</v>
      </c>
      <c r="X1591" s="198" t="s">
        <v>170</v>
      </c>
      <c r="Y1591" s="198" t="s">
        <v>170</v>
      </c>
      <c r="Z1591" s="198" t="s">
        <v>170</v>
      </c>
      <c r="AA1591" s="198" t="s">
        <v>170</v>
      </c>
      <c r="AB1591" s="199">
        <v>170832</v>
      </c>
      <c r="AC1591" s="299">
        <v>1.2999999999999999E-2</v>
      </c>
      <c r="AD1591" s="200">
        <v>2200</v>
      </c>
      <c r="AE1591" s="205"/>
    </row>
    <row r="1592" spans="1:31" x14ac:dyDescent="0.3">
      <c r="A1592" s="204" t="s">
        <v>2068</v>
      </c>
      <c r="B1592" s="198" t="s">
        <v>170</v>
      </c>
      <c r="C1592" s="198" t="s">
        <v>170</v>
      </c>
      <c r="D1592" s="198" t="s">
        <v>170</v>
      </c>
      <c r="E1592" s="198" t="s">
        <v>170</v>
      </c>
      <c r="F1592" s="198" t="s">
        <v>170</v>
      </c>
      <c r="G1592" s="198" t="s">
        <v>170</v>
      </c>
      <c r="H1592" s="199">
        <v>1089</v>
      </c>
      <c r="I1592" s="299">
        <v>4.0322879253526865E-2</v>
      </c>
      <c r="J1592" s="198">
        <v>216.96969999999999</v>
      </c>
      <c r="K1592" s="198"/>
      <c r="L1592" s="198" t="s">
        <v>170</v>
      </c>
      <c r="M1592" s="198" t="s">
        <v>170</v>
      </c>
      <c r="N1592" s="198" t="s">
        <v>170</v>
      </c>
      <c r="O1592" s="198" t="s">
        <v>170</v>
      </c>
      <c r="P1592" s="198" t="s">
        <v>170</v>
      </c>
      <c r="Q1592" s="198" t="s">
        <v>170</v>
      </c>
      <c r="R1592" s="199">
        <v>8709</v>
      </c>
      <c r="S1592" s="299">
        <v>3.7686289443165495E-2</v>
      </c>
      <c r="T1592" s="198">
        <v>460</v>
      </c>
      <c r="U1592" s="198"/>
      <c r="V1592" s="198" t="s">
        <v>170</v>
      </c>
      <c r="W1592" s="198" t="s">
        <v>170</v>
      </c>
      <c r="X1592" s="198" t="s">
        <v>170</v>
      </c>
      <c r="Y1592" s="198" t="s">
        <v>170</v>
      </c>
      <c r="Z1592" s="198" t="s">
        <v>170</v>
      </c>
      <c r="AA1592" s="198" t="s">
        <v>170</v>
      </c>
      <c r="AB1592" s="199">
        <v>414759</v>
      </c>
      <c r="AC1592" s="299">
        <v>3.2000000000000001E-2</v>
      </c>
      <c r="AD1592" s="200">
        <v>3192.73</v>
      </c>
      <c r="AE1592" s="205"/>
    </row>
    <row r="1593" spans="1:31" x14ac:dyDescent="0.3">
      <c r="A1593" s="206" t="s">
        <v>1305</v>
      </c>
      <c r="B1593" s="207" t="s">
        <v>170</v>
      </c>
      <c r="C1593" s="207" t="s">
        <v>170</v>
      </c>
      <c r="D1593" s="207" t="s">
        <v>170</v>
      </c>
      <c r="E1593" s="207" t="s">
        <v>170</v>
      </c>
      <c r="F1593" s="207" t="s">
        <v>170</v>
      </c>
      <c r="G1593" s="207" t="s">
        <v>170</v>
      </c>
      <c r="H1593" s="208">
        <v>403</v>
      </c>
      <c r="I1593" s="300">
        <v>1.4922057244418113E-2</v>
      </c>
      <c r="J1593" s="207">
        <v>145.454544</v>
      </c>
      <c r="K1593" s="207"/>
      <c r="L1593" s="207" t="s">
        <v>170</v>
      </c>
      <c r="M1593" s="207" t="s">
        <v>170</v>
      </c>
      <c r="N1593" s="207" t="s">
        <v>170</v>
      </c>
      <c r="O1593" s="207" t="s">
        <v>170</v>
      </c>
      <c r="P1593" s="207" t="s">
        <v>170</v>
      </c>
      <c r="Q1593" s="207" t="s">
        <v>170</v>
      </c>
      <c r="R1593" s="208">
        <v>2805</v>
      </c>
      <c r="S1593" s="300">
        <v>1.2138022951897946E-2</v>
      </c>
      <c r="T1593" s="207">
        <v>263.03030000000001</v>
      </c>
      <c r="U1593" s="207"/>
      <c r="V1593" s="207" t="s">
        <v>170</v>
      </c>
      <c r="W1593" s="207" t="s">
        <v>170</v>
      </c>
      <c r="X1593" s="207" t="s">
        <v>170</v>
      </c>
      <c r="Y1593" s="207" t="s">
        <v>170</v>
      </c>
      <c r="Z1593" s="207" t="s">
        <v>170</v>
      </c>
      <c r="AA1593" s="207" t="s">
        <v>170</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370" t="s">
        <v>1697</v>
      </c>
      <c r="C1" s="370"/>
      <c r="D1" s="370"/>
      <c r="E1" s="370"/>
      <c r="F1" s="370"/>
      <c r="G1" s="370"/>
      <c r="H1" s="349"/>
      <c r="I1" s="349"/>
      <c r="J1" s="349"/>
      <c r="K1" s="34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170</v>
      </c>
      <c r="B2" s="372" t="str">
        <f>Population!B3</f>
        <v>City of Tracy</v>
      </c>
      <c r="C2" s="372"/>
      <c r="D2" s="372"/>
      <c r="E2" s="372"/>
      <c r="F2" s="372"/>
      <c r="G2" s="372"/>
      <c r="H2" s="372"/>
      <c r="I2" s="372"/>
      <c r="J2" s="372"/>
      <c r="K2" s="372"/>
      <c r="L2" s="372" t="str">
        <f>Population!B4</f>
        <v>San Joaquin County</v>
      </c>
      <c r="M2" s="372"/>
      <c r="N2" s="372"/>
      <c r="O2" s="372"/>
      <c r="P2" s="372"/>
      <c r="Q2" s="372"/>
      <c r="R2" s="372"/>
      <c r="S2" s="372"/>
      <c r="T2" s="372"/>
      <c r="U2" s="372"/>
      <c r="V2" s="372" t="s">
        <v>171</v>
      </c>
      <c r="W2" s="372"/>
      <c r="X2" s="372"/>
      <c r="Y2" s="372"/>
      <c r="Z2" s="372"/>
      <c r="AA2" s="372"/>
      <c r="AB2" s="372"/>
      <c r="AC2" s="372"/>
      <c r="AD2" s="372"/>
      <c r="AE2" s="372"/>
    </row>
    <row r="3" spans="1:31" ht="34.5" customHeight="1" x14ac:dyDescent="0.3">
      <c r="A3" s="218"/>
      <c r="B3" s="372">
        <v>2010</v>
      </c>
      <c r="C3" s="372"/>
      <c r="D3" s="372"/>
      <c r="E3" s="372">
        <v>2015</v>
      </c>
      <c r="F3" s="372"/>
      <c r="G3" s="372"/>
      <c r="H3" s="372">
        <v>2020</v>
      </c>
      <c r="I3" s="372"/>
      <c r="J3" s="372"/>
      <c r="K3" s="196" t="s">
        <v>1698</v>
      </c>
      <c r="L3" s="372">
        <v>2010</v>
      </c>
      <c r="M3" s="372"/>
      <c r="N3" s="372"/>
      <c r="O3" s="372">
        <v>2015</v>
      </c>
      <c r="P3" s="372"/>
      <c r="Q3" s="372"/>
      <c r="R3" s="372">
        <v>2020</v>
      </c>
      <c r="S3" s="372"/>
      <c r="T3" s="372"/>
      <c r="U3" s="196" t="s">
        <v>1698</v>
      </c>
      <c r="V3" s="372">
        <v>2010</v>
      </c>
      <c r="W3" s="372"/>
      <c r="X3" s="372"/>
      <c r="Y3" s="372">
        <v>2015</v>
      </c>
      <c r="Z3" s="372"/>
      <c r="AA3" s="372"/>
      <c r="AB3" s="372">
        <v>2020</v>
      </c>
      <c r="AC3" s="372"/>
      <c r="AD3" s="372"/>
      <c r="AE3" s="196" t="s">
        <v>1698</v>
      </c>
    </row>
    <row r="4" spans="1:31" x14ac:dyDescent="0.3">
      <c r="A4" s="371" t="s">
        <v>2070</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230" t="s">
        <v>4596</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2071</v>
      </c>
      <c r="B6" s="219">
        <v>76753</v>
      </c>
      <c r="C6" s="218" t="s">
        <v>170</v>
      </c>
      <c r="D6" s="218" t="s">
        <v>170</v>
      </c>
      <c r="E6" s="219">
        <v>76310</v>
      </c>
      <c r="F6" s="218" t="s">
        <v>170</v>
      </c>
      <c r="G6" s="218" t="s">
        <v>170</v>
      </c>
      <c r="H6" s="219">
        <v>95741</v>
      </c>
      <c r="I6" s="218" t="s">
        <v>170</v>
      </c>
      <c r="J6" s="218" t="s">
        <v>170</v>
      </c>
      <c r="K6" s="220">
        <v>0.24739098146000807</v>
      </c>
      <c r="L6" s="219">
        <v>54341</v>
      </c>
      <c r="M6" s="218" t="s">
        <v>170</v>
      </c>
      <c r="N6" s="218" t="s">
        <v>170</v>
      </c>
      <c r="O6" s="219">
        <v>53274</v>
      </c>
      <c r="P6" s="218" t="s">
        <v>170</v>
      </c>
      <c r="Q6" s="218" t="s">
        <v>170</v>
      </c>
      <c r="R6" s="219">
        <v>68628</v>
      </c>
      <c r="S6" s="218" t="s">
        <v>170</v>
      </c>
      <c r="T6" s="218" t="s">
        <v>170</v>
      </c>
      <c r="U6" s="220">
        <v>0.26291382197604019</v>
      </c>
      <c r="V6" s="219">
        <v>60883</v>
      </c>
      <c r="W6" s="218" t="s">
        <v>170</v>
      </c>
      <c r="X6" s="218" t="s">
        <v>170</v>
      </c>
      <c r="Y6" s="219">
        <v>61818</v>
      </c>
      <c r="Z6" s="218" t="s">
        <v>170</v>
      </c>
      <c r="AA6" s="218" t="s">
        <v>170</v>
      </c>
      <c r="AB6" s="219">
        <v>78672</v>
      </c>
      <c r="AC6" s="218" t="s">
        <v>170</v>
      </c>
      <c r="AD6" s="218" t="s">
        <v>170</v>
      </c>
      <c r="AE6" s="220">
        <v>0.29199999999999998</v>
      </c>
    </row>
    <row r="7" spans="1:31" x14ac:dyDescent="0.3">
      <c r="A7" s="229"/>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4597</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2072</v>
      </c>
      <c r="B9" s="219">
        <v>76753</v>
      </c>
      <c r="C9" s="218" t="s">
        <v>170</v>
      </c>
      <c r="D9" s="218" t="s">
        <v>170</v>
      </c>
      <c r="E9" s="219">
        <v>76310</v>
      </c>
      <c r="F9" s="218" t="s">
        <v>170</v>
      </c>
      <c r="G9" s="218" t="s">
        <v>170</v>
      </c>
      <c r="H9" s="219">
        <v>95741</v>
      </c>
      <c r="I9" s="218" t="s">
        <v>170</v>
      </c>
      <c r="J9" s="218" t="s">
        <v>170</v>
      </c>
      <c r="K9" s="220">
        <v>0.24739098146000807</v>
      </c>
      <c r="L9" s="219">
        <v>54341</v>
      </c>
      <c r="M9" s="218" t="s">
        <v>170</v>
      </c>
      <c r="N9" s="218" t="s">
        <v>170</v>
      </c>
      <c r="O9" s="219">
        <v>53274</v>
      </c>
      <c r="P9" s="218" t="s">
        <v>170</v>
      </c>
      <c r="Q9" s="218" t="s">
        <v>170</v>
      </c>
      <c r="R9" s="219">
        <v>68628</v>
      </c>
      <c r="S9" s="218" t="s">
        <v>170</v>
      </c>
      <c r="T9" s="218" t="s">
        <v>170</v>
      </c>
      <c r="U9" s="220">
        <v>0.26291382197604019</v>
      </c>
      <c r="V9" s="219">
        <v>60883</v>
      </c>
      <c r="W9" s="218" t="s">
        <v>170</v>
      </c>
      <c r="X9" s="218" t="s">
        <v>170</v>
      </c>
      <c r="Y9" s="219">
        <v>61818</v>
      </c>
      <c r="Z9" s="218" t="s">
        <v>170</v>
      </c>
      <c r="AA9" s="218" t="s">
        <v>170</v>
      </c>
      <c r="AB9" s="219">
        <v>78672</v>
      </c>
      <c r="AC9" s="218" t="s">
        <v>170</v>
      </c>
      <c r="AD9" s="218" t="s">
        <v>170</v>
      </c>
      <c r="AE9" s="220">
        <v>0.29199999999999998</v>
      </c>
    </row>
    <row r="10" spans="1:31" x14ac:dyDescent="0.3">
      <c r="A10" s="218" t="s">
        <v>2073</v>
      </c>
      <c r="B10" s="219">
        <v>75998</v>
      </c>
      <c r="C10" s="218" t="s">
        <v>170</v>
      </c>
      <c r="D10" s="218" t="s">
        <v>170</v>
      </c>
      <c r="E10" s="219">
        <v>76413</v>
      </c>
      <c r="F10" s="218" t="s">
        <v>170</v>
      </c>
      <c r="G10" s="218" t="s">
        <v>170</v>
      </c>
      <c r="H10" s="219">
        <v>92747</v>
      </c>
      <c r="I10" s="218" t="s">
        <v>170</v>
      </c>
      <c r="J10" s="218" t="s">
        <v>170</v>
      </c>
      <c r="K10" s="220">
        <v>0.22038737861522673</v>
      </c>
      <c r="L10" s="219">
        <v>56303</v>
      </c>
      <c r="M10" s="218" t="s">
        <v>170</v>
      </c>
      <c r="N10" s="218" t="s">
        <v>170</v>
      </c>
      <c r="O10" s="219">
        <v>56313</v>
      </c>
      <c r="P10" s="218" t="s">
        <v>170</v>
      </c>
      <c r="Q10" s="218" t="s">
        <v>170</v>
      </c>
      <c r="R10" s="219">
        <v>71179</v>
      </c>
      <c r="S10" s="218" t="s">
        <v>170</v>
      </c>
      <c r="T10" s="218" t="s">
        <v>170</v>
      </c>
      <c r="U10" s="220">
        <v>0.2642132746034847</v>
      </c>
      <c r="V10" s="219">
        <v>63933</v>
      </c>
      <c r="W10" s="218" t="s">
        <v>170</v>
      </c>
      <c r="X10" s="218" t="s">
        <v>170</v>
      </c>
      <c r="Y10" s="219">
        <v>64803</v>
      </c>
      <c r="Z10" s="218" t="s">
        <v>170</v>
      </c>
      <c r="AA10" s="218" t="s">
        <v>170</v>
      </c>
      <c r="AB10" s="219">
        <v>82157</v>
      </c>
      <c r="AC10" s="218" t="s">
        <v>170</v>
      </c>
      <c r="AD10" s="218" t="s">
        <v>170</v>
      </c>
      <c r="AE10" s="220">
        <v>0.28499999999999998</v>
      </c>
    </row>
    <row r="11" spans="1:31" x14ac:dyDescent="0.3">
      <c r="A11" s="218" t="s">
        <v>2074</v>
      </c>
      <c r="B11" s="219">
        <v>73365</v>
      </c>
      <c r="C11" s="218" t="s">
        <v>170</v>
      </c>
      <c r="D11" s="218" t="s">
        <v>170</v>
      </c>
      <c r="E11" s="219">
        <v>74665</v>
      </c>
      <c r="F11" s="218" t="s">
        <v>170</v>
      </c>
      <c r="G11" s="218" t="s">
        <v>170</v>
      </c>
      <c r="H11" s="219">
        <v>117112</v>
      </c>
      <c r="I11" s="218" t="s">
        <v>170</v>
      </c>
      <c r="J11" s="218" t="s">
        <v>170</v>
      </c>
      <c r="K11" s="220">
        <v>0.5962925100524773</v>
      </c>
      <c r="L11" s="219">
        <v>43013</v>
      </c>
      <c r="M11" s="218" t="s">
        <v>170</v>
      </c>
      <c r="N11" s="218" t="s">
        <v>170</v>
      </c>
      <c r="O11" s="219">
        <v>37428</v>
      </c>
      <c r="P11" s="218" t="s">
        <v>170</v>
      </c>
      <c r="Q11" s="218" t="s">
        <v>170</v>
      </c>
      <c r="R11" s="219">
        <v>50614</v>
      </c>
      <c r="S11" s="218" t="s">
        <v>170</v>
      </c>
      <c r="T11" s="218" t="s">
        <v>170</v>
      </c>
      <c r="U11" s="220">
        <v>0.17671401669262782</v>
      </c>
      <c r="V11" s="219">
        <v>44127</v>
      </c>
      <c r="W11" s="218" t="s">
        <v>170</v>
      </c>
      <c r="X11" s="218" t="s">
        <v>170</v>
      </c>
      <c r="Y11" s="219">
        <v>43087</v>
      </c>
      <c r="Z11" s="218" t="s">
        <v>170</v>
      </c>
      <c r="AA11" s="218" t="s">
        <v>170</v>
      </c>
      <c r="AB11" s="219">
        <v>54976</v>
      </c>
      <c r="AC11" s="218" t="s">
        <v>170</v>
      </c>
      <c r="AD11" s="218" t="s">
        <v>170</v>
      </c>
      <c r="AE11" s="220">
        <v>0.246</v>
      </c>
    </row>
    <row r="12" spans="1:31" x14ac:dyDescent="0.3">
      <c r="A12" s="218" t="s">
        <v>2075</v>
      </c>
      <c r="B12" s="219">
        <v>52857</v>
      </c>
      <c r="C12" s="218" t="s">
        <v>170</v>
      </c>
      <c r="D12" s="218" t="s">
        <v>170</v>
      </c>
      <c r="E12" s="219">
        <v>54167</v>
      </c>
      <c r="F12" s="218" t="s">
        <v>170</v>
      </c>
      <c r="G12" s="218" t="s">
        <v>170</v>
      </c>
      <c r="H12" s="219">
        <v>71146</v>
      </c>
      <c r="I12" s="218" t="s">
        <v>170</v>
      </c>
      <c r="J12" s="218" t="s">
        <v>170</v>
      </c>
      <c r="K12" s="220">
        <v>0.3460090432676845</v>
      </c>
      <c r="L12" s="219">
        <v>38155</v>
      </c>
      <c r="M12" s="218" t="s">
        <v>170</v>
      </c>
      <c r="N12" s="218" t="s">
        <v>170</v>
      </c>
      <c r="O12" s="219">
        <v>37697</v>
      </c>
      <c r="P12" s="218" t="s">
        <v>170</v>
      </c>
      <c r="Q12" s="218" t="s">
        <v>170</v>
      </c>
      <c r="R12" s="219">
        <v>70521</v>
      </c>
      <c r="S12" s="218" t="s">
        <v>170</v>
      </c>
      <c r="T12" s="218" t="s">
        <v>170</v>
      </c>
      <c r="U12" s="220">
        <v>0.84827676582361422</v>
      </c>
      <c r="V12" s="219">
        <v>45491</v>
      </c>
      <c r="W12" s="218" t="s">
        <v>170</v>
      </c>
      <c r="X12" s="218" t="s">
        <v>170</v>
      </c>
      <c r="Y12" s="219">
        <v>45490</v>
      </c>
      <c r="Z12" s="218" t="s">
        <v>170</v>
      </c>
      <c r="AA12" s="218" t="s">
        <v>170</v>
      </c>
      <c r="AB12" s="219">
        <v>60182</v>
      </c>
      <c r="AC12" s="218" t="s">
        <v>170</v>
      </c>
      <c r="AD12" s="218" t="s">
        <v>170</v>
      </c>
      <c r="AE12" s="220">
        <v>0.32300000000000001</v>
      </c>
    </row>
    <row r="13" spans="1:31" x14ac:dyDescent="0.3">
      <c r="A13" s="218" t="s">
        <v>221</v>
      </c>
      <c r="B13" s="219">
        <v>95533</v>
      </c>
      <c r="C13" s="218" t="s">
        <v>170</v>
      </c>
      <c r="D13" s="218" t="s">
        <v>170</v>
      </c>
      <c r="E13" s="219">
        <v>88880</v>
      </c>
      <c r="F13" s="218" t="s">
        <v>170</v>
      </c>
      <c r="G13" s="218" t="s">
        <v>170</v>
      </c>
      <c r="H13" s="219">
        <v>116137</v>
      </c>
      <c r="I13" s="218" t="s">
        <v>170</v>
      </c>
      <c r="J13" s="218" t="s">
        <v>170</v>
      </c>
      <c r="K13" s="220">
        <v>0.2156741649482378</v>
      </c>
      <c r="L13" s="219">
        <v>60775</v>
      </c>
      <c r="M13" s="218" t="s">
        <v>170</v>
      </c>
      <c r="N13" s="218" t="s">
        <v>170</v>
      </c>
      <c r="O13" s="219">
        <v>61128</v>
      </c>
      <c r="P13" s="218" t="s">
        <v>170</v>
      </c>
      <c r="Q13" s="218" t="s">
        <v>170</v>
      </c>
      <c r="R13" s="219">
        <v>82712</v>
      </c>
      <c r="S13" s="218" t="s">
        <v>170</v>
      </c>
      <c r="T13" s="218" t="s">
        <v>170</v>
      </c>
      <c r="U13" s="220">
        <v>0.36095433977786917</v>
      </c>
      <c r="V13" s="219">
        <v>74527</v>
      </c>
      <c r="W13" s="218" t="s">
        <v>170</v>
      </c>
      <c r="X13" s="218" t="s">
        <v>170</v>
      </c>
      <c r="Y13" s="219">
        <v>79260</v>
      </c>
      <c r="Z13" s="218" t="s">
        <v>170</v>
      </c>
      <c r="AA13" s="218" t="s">
        <v>170</v>
      </c>
      <c r="AB13" s="219">
        <v>101380</v>
      </c>
      <c r="AC13" s="218" t="s">
        <v>170</v>
      </c>
      <c r="AD13" s="218" t="s">
        <v>170</v>
      </c>
      <c r="AE13" s="220">
        <v>0.36</v>
      </c>
    </row>
    <row r="14" spans="1:31" x14ac:dyDescent="0.3">
      <c r="A14" s="218" t="s">
        <v>2076</v>
      </c>
      <c r="B14" s="219">
        <v>72564</v>
      </c>
      <c r="C14" s="218" t="s">
        <v>170</v>
      </c>
      <c r="D14" s="218" t="s">
        <v>170</v>
      </c>
      <c r="E14" s="219">
        <v>143233</v>
      </c>
      <c r="F14" s="218" t="s">
        <v>170</v>
      </c>
      <c r="G14" s="218" t="s">
        <v>170</v>
      </c>
      <c r="H14" s="219">
        <v>93777</v>
      </c>
      <c r="I14" s="218" t="s">
        <v>170</v>
      </c>
      <c r="J14" s="218" t="s">
        <v>170</v>
      </c>
      <c r="K14" s="220">
        <v>0.29233504216967093</v>
      </c>
      <c r="L14" s="219">
        <v>51964</v>
      </c>
      <c r="M14" s="218" t="s">
        <v>170</v>
      </c>
      <c r="N14" s="218" t="s">
        <v>170</v>
      </c>
      <c r="O14" s="219">
        <v>90483</v>
      </c>
      <c r="P14" s="218" t="s">
        <v>170</v>
      </c>
      <c r="Q14" s="218" t="s">
        <v>170</v>
      </c>
      <c r="R14" s="219">
        <v>94328</v>
      </c>
      <c r="S14" s="218" t="s">
        <v>170</v>
      </c>
      <c r="T14" s="218" t="s">
        <v>170</v>
      </c>
      <c r="U14" s="220">
        <v>0.81525671618813023</v>
      </c>
      <c r="V14" s="219">
        <v>65168</v>
      </c>
      <c r="W14" s="218" t="s">
        <v>170</v>
      </c>
      <c r="X14" s="218" t="s">
        <v>170</v>
      </c>
      <c r="Y14" s="219">
        <v>60717</v>
      </c>
      <c r="Z14" s="218" t="s">
        <v>170</v>
      </c>
      <c r="AA14" s="218" t="s">
        <v>170</v>
      </c>
      <c r="AB14" s="219">
        <v>81682</v>
      </c>
      <c r="AC14" s="218" t="s">
        <v>170</v>
      </c>
      <c r="AD14" s="218" t="s">
        <v>170</v>
      </c>
      <c r="AE14" s="220">
        <v>0.253</v>
      </c>
    </row>
    <row r="15" spans="1:31" x14ac:dyDescent="0.3">
      <c r="A15" s="218" t="s">
        <v>2077</v>
      </c>
      <c r="B15" s="219">
        <v>67614</v>
      </c>
      <c r="C15" s="218" t="s">
        <v>170</v>
      </c>
      <c r="D15" s="218" t="s">
        <v>170</v>
      </c>
      <c r="E15" s="219">
        <v>61033</v>
      </c>
      <c r="F15" s="218" t="s">
        <v>170</v>
      </c>
      <c r="G15" s="218" t="s">
        <v>170</v>
      </c>
      <c r="H15" s="219">
        <v>81412</v>
      </c>
      <c r="I15" s="218" t="s">
        <v>170</v>
      </c>
      <c r="J15" s="218" t="s">
        <v>170</v>
      </c>
      <c r="K15" s="220">
        <v>0.20407016298399741</v>
      </c>
      <c r="L15" s="219">
        <v>47009</v>
      </c>
      <c r="M15" s="218" t="s">
        <v>170</v>
      </c>
      <c r="N15" s="218" t="s">
        <v>170</v>
      </c>
      <c r="O15" s="219">
        <v>44466</v>
      </c>
      <c r="P15" s="218" t="s">
        <v>170</v>
      </c>
      <c r="Q15" s="218" t="s">
        <v>170</v>
      </c>
      <c r="R15" s="219">
        <v>59289</v>
      </c>
      <c r="S15" s="218" t="s">
        <v>170</v>
      </c>
      <c r="T15" s="218" t="s">
        <v>170</v>
      </c>
      <c r="U15" s="220">
        <v>0.26122657363483587</v>
      </c>
      <c r="V15" s="219">
        <v>46613</v>
      </c>
      <c r="W15" s="218" t="s">
        <v>170</v>
      </c>
      <c r="X15" s="218" t="s">
        <v>170</v>
      </c>
      <c r="Y15" s="219">
        <v>45252</v>
      </c>
      <c r="Z15" s="218" t="s">
        <v>170</v>
      </c>
      <c r="AA15" s="218" t="s">
        <v>170</v>
      </c>
      <c r="AB15" s="219">
        <v>59287</v>
      </c>
      <c r="AC15" s="218" t="s">
        <v>170</v>
      </c>
      <c r="AD15" s="218" t="s">
        <v>170</v>
      </c>
      <c r="AE15" s="220">
        <v>0.27200000000000002</v>
      </c>
    </row>
    <row r="16" spans="1:31" x14ac:dyDescent="0.3">
      <c r="A16" s="218" t="s">
        <v>2078</v>
      </c>
      <c r="B16" s="219">
        <v>77000</v>
      </c>
      <c r="C16" s="218" t="s">
        <v>170</v>
      </c>
      <c r="D16" s="218" t="s">
        <v>170</v>
      </c>
      <c r="E16" s="219">
        <v>62056</v>
      </c>
      <c r="F16" s="218" t="s">
        <v>170</v>
      </c>
      <c r="G16" s="218" t="s">
        <v>170</v>
      </c>
      <c r="H16" s="219">
        <v>96750</v>
      </c>
      <c r="I16" s="218" t="s">
        <v>170</v>
      </c>
      <c r="J16" s="218" t="s">
        <v>170</v>
      </c>
      <c r="K16" s="220">
        <v>0.2564935064935065</v>
      </c>
      <c r="L16" s="219">
        <v>53340</v>
      </c>
      <c r="M16" s="218" t="s">
        <v>170</v>
      </c>
      <c r="N16" s="218" t="s">
        <v>170</v>
      </c>
      <c r="O16" s="219">
        <v>45301</v>
      </c>
      <c r="P16" s="218" t="s">
        <v>170</v>
      </c>
      <c r="Q16" s="218" t="s">
        <v>170</v>
      </c>
      <c r="R16" s="219">
        <v>63635</v>
      </c>
      <c r="S16" s="218" t="s">
        <v>170</v>
      </c>
      <c r="T16" s="218" t="s">
        <v>170</v>
      </c>
      <c r="U16" s="220">
        <v>0.19300712410948631</v>
      </c>
      <c r="V16" s="219">
        <v>57908</v>
      </c>
      <c r="W16" s="218" t="s">
        <v>170</v>
      </c>
      <c r="X16" s="218" t="s">
        <v>170</v>
      </c>
      <c r="Y16" s="219">
        <v>59807</v>
      </c>
      <c r="Z16" s="218" t="s">
        <v>170</v>
      </c>
      <c r="AA16" s="218" t="s">
        <v>170</v>
      </c>
      <c r="AB16" s="219">
        <v>76733</v>
      </c>
      <c r="AC16" s="218" t="s">
        <v>170</v>
      </c>
      <c r="AD16" s="218" t="s">
        <v>170</v>
      </c>
      <c r="AE16" s="220">
        <v>0.32500000000000001</v>
      </c>
    </row>
    <row r="17" spans="1:31" x14ac:dyDescent="0.3">
      <c r="A17" s="218" t="s">
        <v>2079</v>
      </c>
      <c r="B17" s="219">
        <v>62422</v>
      </c>
      <c r="C17" s="218" t="s">
        <v>170</v>
      </c>
      <c r="D17" s="218" t="s">
        <v>170</v>
      </c>
      <c r="E17" s="219">
        <v>61539</v>
      </c>
      <c r="F17" s="218" t="s">
        <v>170</v>
      </c>
      <c r="G17" s="218" t="s">
        <v>170</v>
      </c>
      <c r="H17" s="219">
        <v>91607</v>
      </c>
      <c r="I17" s="218" t="s">
        <v>170</v>
      </c>
      <c r="J17" s="218" t="s">
        <v>170</v>
      </c>
      <c r="K17" s="220">
        <v>0.4675434942808625</v>
      </c>
      <c r="L17" s="219">
        <v>45349</v>
      </c>
      <c r="M17" s="218" t="s">
        <v>170</v>
      </c>
      <c r="N17" s="218" t="s">
        <v>170</v>
      </c>
      <c r="O17" s="219">
        <v>44550</v>
      </c>
      <c r="P17" s="218" t="s">
        <v>170</v>
      </c>
      <c r="Q17" s="218" t="s">
        <v>170</v>
      </c>
      <c r="R17" s="219">
        <v>59694</v>
      </c>
      <c r="S17" s="218" t="s">
        <v>170</v>
      </c>
      <c r="T17" s="218" t="s">
        <v>170</v>
      </c>
      <c r="U17" s="220">
        <v>0.3163245055017751</v>
      </c>
      <c r="V17" s="219">
        <v>47180</v>
      </c>
      <c r="W17" s="218" t="s">
        <v>170</v>
      </c>
      <c r="X17" s="218" t="s">
        <v>170</v>
      </c>
      <c r="Y17" s="219">
        <v>47393</v>
      </c>
      <c r="Z17" s="218" t="s">
        <v>170</v>
      </c>
      <c r="AA17" s="218" t="s">
        <v>170</v>
      </c>
      <c r="AB17" s="219">
        <v>62330</v>
      </c>
      <c r="AC17" s="218" t="s">
        <v>170</v>
      </c>
      <c r="AD17" s="218" t="s">
        <v>170</v>
      </c>
      <c r="AE17" s="220">
        <v>0.32100000000000001</v>
      </c>
    </row>
    <row r="18" spans="1:31" x14ac:dyDescent="0.3">
      <c r="A18" s="218" t="s">
        <v>2080</v>
      </c>
      <c r="B18" s="219">
        <v>85068</v>
      </c>
      <c r="C18" s="218" t="s">
        <v>170</v>
      </c>
      <c r="D18" s="218" t="s">
        <v>170</v>
      </c>
      <c r="E18" s="219">
        <v>84177</v>
      </c>
      <c r="F18" s="218" t="s">
        <v>170</v>
      </c>
      <c r="G18" s="218" t="s">
        <v>170</v>
      </c>
      <c r="H18" s="219">
        <v>93661</v>
      </c>
      <c r="I18" s="218" t="s">
        <v>170</v>
      </c>
      <c r="J18" s="218" t="s">
        <v>170</v>
      </c>
      <c r="K18" s="220">
        <v>0.10101330700145766</v>
      </c>
      <c r="L18" s="219">
        <v>62610</v>
      </c>
      <c r="M18" s="218" t="s">
        <v>170</v>
      </c>
      <c r="N18" s="218" t="s">
        <v>170</v>
      </c>
      <c r="O18" s="219">
        <v>63283</v>
      </c>
      <c r="P18" s="218" t="s">
        <v>170</v>
      </c>
      <c r="Q18" s="218" t="s">
        <v>170</v>
      </c>
      <c r="R18" s="219">
        <v>78042</v>
      </c>
      <c r="S18" s="218" t="s">
        <v>170</v>
      </c>
      <c r="T18" s="218" t="s">
        <v>170</v>
      </c>
      <c r="U18" s="220">
        <v>0.24647819837086726</v>
      </c>
      <c r="V18" s="219">
        <v>70414</v>
      </c>
      <c r="W18" s="218" t="s">
        <v>170</v>
      </c>
      <c r="X18" s="218" t="s">
        <v>170</v>
      </c>
      <c r="Y18" s="219">
        <v>72741</v>
      </c>
      <c r="Z18" s="218" t="s">
        <v>170</v>
      </c>
      <c r="AA18" s="218" t="s">
        <v>170</v>
      </c>
      <c r="AB18" s="219">
        <v>90496</v>
      </c>
      <c r="AC18" s="218" t="s">
        <v>170</v>
      </c>
      <c r="AD18" s="218" t="s">
        <v>170</v>
      </c>
      <c r="AE18" s="220">
        <v>0.28499999999999998</v>
      </c>
    </row>
    <row r="19" spans="1:31" x14ac:dyDescent="0.3">
      <c r="A19" s="229"/>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2081</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2082</v>
      </c>
      <c r="B21" s="223">
        <v>386800</v>
      </c>
      <c r="C21" s="198" t="s">
        <v>170</v>
      </c>
      <c r="D21" s="198" t="s">
        <v>170</v>
      </c>
      <c r="E21" s="223">
        <v>295600</v>
      </c>
      <c r="F21" s="198" t="s">
        <v>170</v>
      </c>
      <c r="G21" s="198" t="s">
        <v>170</v>
      </c>
      <c r="H21" s="223">
        <v>470400</v>
      </c>
      <c r="I21" s="198" t="s">
        <v>170</v>
      </c>
      <c r="J21" s="198" t="s">
        <v>170</v>
      </c>
      <c r="K21" s="224">
        <v>0.21613236814891418</v>
      </c>
      <c r="L21" s="223">
        <v>318600</v>
      </c>
      <c r="M21" s="198" t="s">
        <v>170</v>
      </c>
      <c r="N21" s="198" t="s">
        <v>170</v>
      </c>
      <c r="O21" s="223">
        <v>223000</v>
      </c>
      <c r="P21" s="198" t="s">
        <v>170</v>
      </c>
      <c r="Q21" s="198" t="s">
        <v>170</v>
      </c>
      <c r="R21" s="223">
        <v>367900</v>
      </c>
      <c r="S21" s="198" t="s">
        <v>170</v>
      </c>
      <c r="T21" s="198" t="s">
        <v>170</v>
      </c>
      <c r="U21" s="224">
        <v>0.15473948524795983</v>
      </c>
      <c r="V21" s="223">
        <v>458500</v>
      </c>
      <c r="W21" s="198" t="s">
        <v>170</v>
      </c>
      <c r="X21" s="198" t="s">
        <v>170</v>
      </c>
      <c r="Y21" s="223">
        <v>385500</v>
      </c>
      <c r="Z21" s="198" t="s">
        <v>170</v>
      </c>
      <c r="AA21" s="198" t="s">
        <v>170</v>
      </c>
      <c r="AB21" s="223">
        <v>538500</v>
      </c>
      <c r="AC21" s="198" t="s">
        <v>170</v>
      </c>
      <c r="AD21" s="198" t="s">
        <v>170</v>
      </c>
      <c r="AE21" s="224">
        <v>0.17399999999999999</v>
      </c>
    </row>
    <row r="22" spans="1:31" x14ac:dyDescent="0.3">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2083</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1413</v>
      </c>
      <c r="B24" s="223">
        <v>1290</v>
      </c>
      <c r="C24" s="198" t="s">
        <v>170</v>
      </c>
      <c r="D24" s="198" t="s">
        <v>170</v>
      </c>
      <c r="E24" s="223">
        <v>1461</v>
      </c>
      <c r="F24" s="198" t="s">
        <v>170</v>
      </c>
      <c r="G24" s="198" t="s">
        <v>170</v>
      </c>
      <c r="H24" s="223">
        <v>1862</v>
      </c>
      <c r="I24" s="198" t="s">
        <v>170</v>
      </c>
      <c r="J24" s="198" t="s">
        <v>170</v>
      </c>
      <c r="K24" s="224">
        <v>0.44341085271317832</v>
      </c>
      <c r="L24" s="223">
        <v>972</v>
      </c>
      <c r="M24" s="198" t="s">
        <v>170</v>
      </c>
      <c r="N24" s="198" t="s">
        <v>170</v>
      </c>
      <c r="O24" s="223">
        <v>1024</v>
      </c>
      <c r="P24" s="198" t="s">
        <v>170</v>
      </c>
      <c r="Q24" s="198" t="s">
        <v>170</v>
      </c>
      <c r="R24" s="223">
        <v>1286</v>
      </c>
      <c r="S24" s="198" t="s">
        <v>170</v>
      </c>
      <c r="T24" s="198" t="s">
        <v>170</v>
      </c>
      <c r="U24" s="224">
        <v>0.32304526748971191</v>
      </c>
      <c r="V24" s="223">
        <v>1147</v>
      </c>
      <c r="W24" s="198" t="s">
        <v>170</v>
      </c>
      <c r="X24" s="198" t="s">
        <v>170</v>
      </c>
      <c r="Y24" s="223">
        <v>1255</v>
      </c>
      <c r="Z24" s="198" t="s">
        <v>170</v>
      </c>
      <c r="AA24" s="198" t="s">
        <v>170</v>
      </c>
      <c r="AB24" s="223">
        <v>1586</v>
      </c>
      <c r="AC24" s="198" t="s">
        <v>170</v>
      </c>
      <c r="AD24" s="198" t="s">
        <v>170</v>
      </c>
      <c r="AE24" s="224">
        <v>0.38300000000000001</v>
      </c>
    </row>
    <row r="25" spans="1:31" x14ac:dyDescent="0.3">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2442</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1699</v>
      </c>
      <c r="C27" s="226"/>
      <c r="D27" s="226" t="s">
        <v>1700</v>
      </c>
      <c r="E27" s="225" t="s">
        <v>1699</v>
      </c>
      <c r="F27" s="226"/>
      <c r="G27" s="226" t="s">
        <v>1700</v>
      </c>
      <c r="H27" s="225" t="s">
        <v>1699</v>
      </c>
      <c r="I27" s="226"/>
      <c r="J27" s="226" t="s">
        <v>1700</v>
      </c>
      <c r="K27" s="198" t="s">
        <v>170</v>
      </c>
      <c r="L27" s="225" t="s">
        <v>1699</v>
      </c>
      <c r="M27" s="226"/>
      <c r="N27" s="226" t="s">
        <v>1700</v>
      </c>
      <c r="O27" s="225" t="s">
        <v>1699</v>
      </c>
      <c r="P27" s="226"/>
      <c r="Q27" s="226" t="s">
        <v>1700</v>
      </c>
      <c r="R27" s="225" t="s">
        <v>1699</v>
      </c>
      <c r="S27" s="226"/>
      <c r="T27" s="226" t="s">
        <v>1700</v>
      </c>
      <c r="U27" s="198" t="s">
        <v>170</v>
      </c>
      <c r="V27" s="225" t="s">
        <v>1699</v>
      </c>
      <c r="W27" s="226"/>
      <c r="X27" s="226" t="s">
        <v>1700</v>
      </c>
      <c r="Y27" s="225" t="s">
        <v>1699</v>
      </c>
      <c r="Z27" s="226"/>
      <c r="AA27" s="226" t="s">
        <v>1700</v>
      </c>
      <c r="AB27" s="225" t="s">
        <v>1699</v>
      </c>
      <c r="AC27" s="226"/>
      <c r="AD27" s="226" t="s">
        <v>1700</v>
      </c>
      <c r="AE27" s="198" t="s">
        <v>170</v>
      </c>
    </row>
    <row r="28" spans="1:31" x14ac:dyDescent="0.3">
      <c r="A28" s="198" t="s">
        <v>172</v>
      </c>
      <c r="B28" s="199">
        <v>23725</v>
      </c>
      <c r="C28" s="198" t="s">
        <v>170</v>
      </c>
      <c r="D28" s="199">
        <v>744.24242424242402</v>
      </c>
      <c r="E28" s="199">
        <v>28761</v>
      </c>
      <c r="F28" s="198" t="s">
        <v>170</v>
      </c>
      <c r="G28" s="199">
        <v>860.60606060606005</v>
      </c>
      <c r="H28" s="199">
        <v>35388</v>
      </c>
      <c r="I28" s="198" t="s">
        <v>170</v>
      </c>
      <c r="J28" s="200">
        <v>1010.30304</v>
      </c>
      <c r="K28" s="224">
        <v>0.49159114857744995</v>
      </c>
      <c r="L28" s="199">
        <v>233067</v>
      </c>
      <c r="M28" s="198" t="s">
        <v>170</v>
      </c>
      <c r="N28" s="199">
        <v>1707.87878787878</v>
      </c>
      <c r="O28" s="199">
        <v>242122</v>
      </c>
      <c r="P28" s="198" t="s">
        <v>170</v>
      </c>
      <c r="Q28" s="199">
        <v>1856.9696969696899</v>
      </c>
      <c r="R28" s="199">
        <v>271669</v>
      </c>
      <c r="S28" s="198" t="s">
        <v>170</v>
      </c>
      <c r="T28" s="200">
        <v>2394.5454100000002</v>
      </c>
      <c r="U28" s="224">
        <v>0.16562619332638254</v>
      </c>
      <c r="V28" s="199">
        <v>16272337</v>
      </c>
      <c r="W28" s="198" t="s">
        <v>170</v>
      </c>
      <c r="X28" s="199">
        <v>11453</v>
      </c>
      <c r="Y28" s="199">
        <v>16864403</v>
      </c>
      <c r="Z28" s="198" t="s">
        <v>170</v>
      </c>
      <c r="AA28" s="199">
        <v>10889</v>
      </c>
      <c r="AB28" s="199">
        <v>18246043</v>
      </c>
      <c r="AC28" s="198" t="s">
        <v>170</v>
      </c>
      <c r="AD28" s="200">
        <v>14744.85</v>
      </c>
      <c r="AE28" s="224">
        <v>0.121</v>
      </c>
    </row>
    <row r="29" spans="1:31" x14ac:dyDescent="0.3">
      <c r="A29" s="198" t="s">
        <v>1740</v>
      </c>
      <c r="B29" s="199">
        <v>21245</v>
      </c>
      <c r="C29" s="224">
        <v>0.89546891464699685</v>
      </c>
      <c r="D29" s="199">
        <v>667.27272727272702</v>
      </c>
      <c r="E29" s="199">
        <v>26212</v>
      </c>
      <c r="F29" s="224">
        <v>0.91137303988039364</v>
      </c>
      <c r="G29" s="199">
        <v>824.24242424242402</v>
      </c>
      <c r="H29" s="199">
        <v>31804</v>
      </c>
      <c r="I29" s="224">
        <v>0.89872273086922116</v>
      </c>
      <c r="J29" s="200">
        <v>888.48486300000002</v>
      </c>
      <c r="K29" s="224">
        <v>0.49701106142621793</v>
      </c>
      <c r="L29" s="199">
        <v>211985</v>
      </c>
      <c r="M29" s="224">
        <v>0.90954532387682507</v>
      </c>
      <c r="N29" s="199">
        <v>1686.0606060606001</v>
      </c>
      <c r="O29" s="199">
        <v>221788</v>
      </c>
      <c r="P29" s="224">
        <v>0.91601754487407172</v>
      </c>
      <c r="Q29" s="199">
        <v>1933.9393939393899</v>
      </c>
      <c r="R29" s="199">
        <v>246778</v>
      </c>
      <c r="S29" s="224">
        <v>0.908377474058505</v>
      </c>
      <c r="T29" s="200">
        <v>2467.2727100000002</v>
      </c>
      <c r="U29" s="224">
        <v>0.16412953746727363</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1741</v>
      </c>
      <c r="B30" s="199">
        <v>18110</v>
      </c>
      <c r="C30" s="224">
        <v>0.76332982086406742</v>
      </c>
      <c r="D30" s="199">
        <v>632.72727272727195</v>
      </c>
      <c r="E30" s="199">
        <v>22678</v>
      </c>
      <c r="F30" s="224">
        <v>0.78849831368867562</v>
      </c>
      <c r="G30" s="199">
        <v>830.90909090909099</v>
      </c>
      <c r="H30" s="199">
        <v>27489</v>
      </c>
      <c r="I30" s="224">
        <v>0.77678874194642256</v>
      </c>
      <c r="J30" s="200">
        <v>800</v>
      </c>
      <c r="K30" s="224">
        <v>0.51789066813914963</v>
      </c>
      <c r="L30" s="199">
        <v>180373</v>
      </c>
      <c r="M30" s="224">
        <v>0.77391050642090042</v>
      </c>
      <c r="N30" s="199">
        <v>1477.57575757575</v>
      </c>
      <c r="O30" s="199">
        <v>190916</v>
      </c>
      <c r="P30" s="224">
        <v>0.78851157680838591</v>
      </c>
      <c r="Q30" s="199">
        <v>1782.42424242424</v>
      </c>
      <c r="R30" s="199">
        <v>217595</v>
      </c>
      <c r="S30" s="224">
        <v>0.80095631080469243</v>
      </c>
      <c r="T30" s="200">
        <v>2401.21216</v>
      </c>
      <c r="U30" s="224">
        <v>0.20636126249494105</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1742</v>
      </c>
      <c r="B31" s="199">
        <v>3135</v>
      </c>
      <c r="C31" s="224">
        <v>0.1321390937829294</v>
      </c>
      <c r="D31" s="198">
        <v>290.30303030303003</v>
      </c>
      <c r="E31" s="199">
        <v>3534</v>
      </c>
      <c r="F31" s="224">
        <v>0.12287472619171795</v>
      </c>
      <c r="G31" s="198">
        <v>276.969696969697</v>
      </c>
      <c r="H31" s="199">
        <v>4315</v>
      </c>
      <c r="I31" s="224">
        <v>0.12193398892279869</v>
      </c>
      <c r="J31" s="200">
        <v>347.878784</v>
      </c>
      <c r="K31" s="224">
        <v>0.37639553429027112</v>
      </c>
      <c r="L31" s="199">
        <v>31612</v>
      </c>
      <c r="M31" s="224">
        <v>0.13563481745592468</v>
      </c>
      <c r="N31" s="199">
        <v>1117.57575757575</v>
      </c>
      <c r="O31" s="199">
        <v>30872</v>
      </c>
      <c r="P31" s="224">
        <v>0.1275059680656859</v>
      </c>
      <c r="Q31" s="199">
        <v>903.63636363636294</v>
      </c>
      <c r="R31" s="199">
        <v>29183</v>
      </c>
      <c r="S31" s="224">
        <v>0.10742116325381254</v>
      </c>
      <c r="T31" s="200">
        <v>878.18179999999995</v>
      </c>
      <c r="U31" s="224">
        <v>-7.6837909654561554E-2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1484</v>
      </c>
      <c r="B32" s="199">
        <v>2215</v>
      </c>
      <c r="C32" s="224">
        <v>9.3361433087460491E-2</v>
      </c>
      <c r="D32" s="198">
        <v>241.81818181818099</v>
      </c>
      <c r="E32" s="199">
        <v>2683</v>
      </c>
      <c r="F32" s="224">
        <v>9.3286047077639864E-2</v>
      </c>
      <c r="G32" s="198">
        <v>243.030303030303</v>
      </c>
      <c r="H32" s="199">
        <v>3154</v>
      </c>
      <c r="I32" s="224">
        <v>8.9126257488414157E-2</v>
      </c>
      <c r="J32" s="198">
        <v>320.60604899999998</v>
      </c>
      <c r="K32" s="224">
        <v>0.4239277652370203</v>
      </c>
      <c r="L32" s="199">
        <v>22447</v>
      </c>
      <c r="M32" s="224">
        <v>9.6311361110753557E-2</v>
      </c>
      <c r="N32" s="198">
        <v>772.72727272727195</v>
      </c>
      <c r="O32" s="199">
        <v>22380</v>
      </c>
      <c r="P32" s="224">
        <v>9.2432740519242371E-2</v>
      </c>
      <c r="Q32" s="198">
        <v>768.48484848484804</v>
      </c>
      <c r="R32" s="199">
        <v>20695</v>
      </c>
      <c r="S32" s="224">
        <v>7.6177259827216209E-2</v>
      </c>
      <c r="T32" s="200">
        <v>713.93939999999998</v>
      </c>
      <c r="U32" s="224">
        <v>-7.8050519000311847E-2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1485</v>
      </c>
      <c r="B33" s="199">
        <v>496</v>
      </c>
      <c r="C33" s="224">
        <v>2.0906217070600631E-2</v>
      </c>
      <c r="D33" s="198">
        <v>111.515151515151</v>
      </c>
      <c r="E33" s="199">
        <v>513</v>
      </c>
      <c r="F33" s="224">
        <v>1.7836653802023573E-2</v>
      </c>
      <c r="G33" s="198">
        <v>129.69696969696901</v>
      </c>
      <c r="H33" s="199">
        <v>738</v>
      </c>
      <c r="I33" s="224">
        <v>2.0854526958290945E-2</v>
      </c>
      <c r="J33" s="198">
        <v>156.96969999999999</v>
      </c>
      <c r="K33" s="224">
        <v>0.48790322580645162</v>
      </c>
      <c r="L33" s="199">
        <v>5027</v>
      </c>
      <c r="M33" s="224">
        <v>2.1568905078797083E-2</v>
      </c>
      <c r="N33" s="198">
        <v>461.21212121212102</v>
      </c>
      <c r="O33" s="199">
        <v>5256</v>
      </c>
      <c r="P33" s="224">
        <v>2.1708064529452096E-2</v>
      </c>
      <c r="Q33" s="198">
        <v>403.636363636363</v>
      </c>
      <c r="R33" s="199">
        <v>4389</v>
      </c>
      <c r="S33" s="224">
        <v>1.6155689460335923E-2</v>
      </c>
      <c r="T33" s="198">
        <v>372.121216</v>
      </c>
      <c r="U33" s="224">
        <v>-0.12691466083150985</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1486</v>
      </c>
      <c r="B34" s="199">
        <v>143</v>
      </c>
      <c r="C34" s="224">
        <v>6.0273972602739728E-3</v>
      </c>
      <c r="D34" s="198">
        <v>56.363636363636303</v>
      </c>
      <c r="E34" s="199">
        <v>168</v>
      </c>
      <c r="F34" s="224">
        <v>5.841243350370293E-3</v>
      </c>
      <c r="G34" s="198">
        <v>54.545454545454497</v>
      </c>
      <c r="H34" s="199">
        <v>245</v>
      </c>
      <c r="I34" s="224">
        <v>6.9232508194868314E-3</v>
      </c>
      <c r="J34" s="198">
        <v>70.909090000000006</v>
      </c>
      <c r="K34" s="224">
        <v>0.71328671328671334</v>
      </c>
      <c r="L34" s="199">
        <v>1602</v>
      </c>
      <c r="M34" s="224">
        <v>6.8735599634439882E-3</v>
      </c>
      <c r="N34" s="198">
        <v>229.09090909090901</v>
      </c>
      <c r="O34" s="199">
        <v>1650</v>
      </c>
      <c r="P34" s="224">
        <v>6.814746284930737E-3</v>
      </c>
      <c r="Q34" s="198">
        <v>187.87878787878699</v>
      </c>
      <c r="R34" s="199">
        <v>2182</v>
      </c>
      <c r="S34" s="224">
        <v>8.0318328554233268E-3</v>
      </c>
      <c r="T34" s="198">
        <v>221.81817599999999</v>
      </c>
      <c r="U34" s="224">
        <v>0.36204744069912609</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1743</v>
      </c>
      <c r="B35" s="199">
        <v>205</v>
      </c>
      <c r="C35" s="224">
        <v>8.6406743940990512E-3</v>
      </c>
      <c r="D35" s="198">
        <v>82.424242424242394</v>
      </c>
      <c r="E35" s="198">
        <v>87</v>
      </c>
      <c r="F35" s="224">
        <v>3.0249295921560447E-3</v>
      </c>
      <c r="G35" s="198">
        <v>49.090909090909101</v>
      </c>
      <c r="H35" s="198">
        <v>153</v>
      </c>
      <c r="I35" s="224">
        <v>4.3234994913530014E-3</v>
      </c>
      <c r="J35" s="198">
        <v>107.878784</v>
      </c>
      <c r="K35" s="224">
        <v>-0.25365853658536586</v>
      </c>
      <c r="L35" s="199">
        <v>1370</v>
      </c>
      <c r="M35" s="224">
        <v>5.8781380461412382E-3</v>
      </c>
      <c r="N35" s="198">
        <v>312.72727272727201</v>
      </c>
      <c r="O35" s="199">
        <v>944</v>
      </c>
      <c r="P35" s="224">
        <v>3.8988609048331005E-3</v>
      </c>
      <c r="Q35" s="198">
        <v>153.333333333333</v>
      </c>
      <c r="R35" s="199">
        <v>1335</v>
      </c>
      <c r="S35" s="224">
        <v>4.9140682227269217E-3</v>
      </c>
      <c r="T35" s="198">
        <v>205.454544</v>
      </c>
      <c r="U35" s="224">
        <v>-2.5547445255474453E-2</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1744</v>
      </c>
      <c r="B36" s="198">
        <v>76</v>
      </c>
      <c r="C36" s="224">
        <v>3.2033719704952584E-3</v>
      </c>
      <c r="D36" s="198">
        <v>41.212121212121197</v>
      </c>
      <c r="E36" s="198">
        <v>83</v>
      </c>
      <c r="F36" s="224">
        <v>2.8858523695281806E-3</v>
      </c>
      <c r="G36" s="198">
        <v>33.3333333333333</v>
      </c>
      <c r="H36" s="198">
        <v>25</v>
      </c>
      <c r="I36" s="224">
        <v>7.0645416525375829E-4</v>
      </c>
      <c r="J36" s="198">
        <v>21.212122000000001</v>
      </c>
      <c r="K36" s="224">
        <v>-0.67105263157894735</v>
      </c>
      <c r="L36" s="199">
        <v>1166</v>
      </c>
      <c r="M36" s="224">
        <v>5.0028532567888201E-3</v>
      </c>
      <c r="N36" s="198">
        <v>398.18181818181802</v>
      </c>
      <c r="O36" s="199">
        <v>642</v>
      </c>
      <c r="P36" s="224">
        <v>2.6515558272275962E-3</v>
      </c>
      <c r="Q36" s="198">
        <v>88.484848484848399</v>
      </c>
      <c r="R36" s="199">
        <v>582</v>
      </c>
      <c r="S36" s="224">
        <v>2.1423128881101635E-3</v>
      </c>
      <c r="T36" s="198">
        <v>109.696968</v>
      </c>
      <c r="U36" s="224">
        <v>-0.50085763293310459</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1745</v>
      </c>
      <c r="B37" s="199">
        <v>107</v>
      </c>
      <c r="C37" s="224">
        <v>4.510010537407798E-3</v>
      </c>
      <c r="D37" s="198">
        <v>44.848484848484802</v>
      </c>
      <c r="E37" s="199">
        <v>90</v>
      </c>
      <c r="F37" s="224">
        <v>3.1292375091269429E-3</v>
      </c>
      <c r="G37" s="198">
        <v>43.030303030303003</v>
      </c>
      <c r="H37" s="199">
        <v>126</v>
      </c>
      <c r="I37" s="224">
        <v>3.5605289928789421E-3</v>
      </c>
      <c r="J37" s="198">
        <v>53.939392099999999</v>
      </c>
      <c r="K37" s="224">
        <v>0.17757009345794392</v>
      </c>
      <c r="L37" s="199">
        <v>1637</v>
      </c>
      <c r="M37" s="224">
        <v>7.0237313733819027E-3</v>
      </c>
      <c r="N37" s="198">
        <v>313.33333333333297</v>
      </c>
      <c r="O37" s="199">
        <v>1459</v>
      </c>
      <c r="P37" s="224">
        <v>6.0258877755842094E-3</v>
      </c>
      <c r="Q37" s="198">
        <v>154.54545454545399</v>
      </c>
      <c r="R37" s="199">
        <v>1923</v>
      </c>
      <c r="S37" s="224">
        <v>7.0784668107145088E-3</v>
      </c>
      <c r="T37" s="198">
        <v>226.060608</v>
      </c>
      <c r="U37" s="224">
        <v>0.17470983506414173</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1746</v>
      </c>
      <c r="B38" s="199">
        <v>107</v>
      </c>
      <c r="C38" s="224">
        <v>4.510010537407798E-3</v>
      </c>
      <c r="D38" s="198">
        <v>44.848484848484802</v>
      </c>
      <c r="E38" s="199">
        <v>90</v>
      </c>
      <c r="F38" s="224">
        <v>3.1292375091269429E-3</v>
      </c>
      <c r="G38" s="198">
        <v>43.030303030303003</v>
      </c>
      <c r="H38" s="199">
        <v>110</v>
      </c>
      <c r="I38" s="224">
        <v>3.1083983271165366E-3</v>
      </c>
      <c r="J38" s="198">
        <v>50.9090919</v>
      </c>
      <c r="K38" s="224">
        <v>2.8037383177570093E-2</v>
      </c>
      <c r="L38" s="199">
        <v>1524</v>
      </c>
      <c r="M38" s="224">
        <v>6.5388922498680639E-3</v>
      </c>
      <c r="N38" s="198">
        <v>307.87878787878702</v>
      </c>
      <c r="O38" s="199">
        <v>1343</v>
      </c>
      <c r="P38" s="224">
        <v>5.5467904610072604E-3</v>
      </c>
      <c r="Q38" s="198">
        <v>152.12121212121201</v>
      </c>
      <c r="R38" s="199">
        <v>1607</v>
      </c>
      <c r="S38" s="224">
        <v>5.9152866171701592E-3</v>
      </c>
      <c r="T38" s="198">
        <v>205.454544</v>
      </c>
      <c r="U38" s="224">
        <v>5.446194225721785E-2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1747</v>
      </c>
      <c r="B39" s="198">
        <v>0</v>
      </c>
      <c r="C39" s="224">
        <v>0</v>
      </c>
      <c r="D39" s="198">
        <v>72.121212121212096</v>
      </c>
      <c r="E39" s="198">
        <v>0</v>
      </c>
      <c r="F39" s="224">
        <v>0</v>
      </c>
      <c r="G39" s="198">
        <v>16.363636363636299</v>
      </c>
      <c r="H39" s="198">
        <v>0</v>
      </c>
      <c r="I39" s="224">
        <v>0</v>
      </c>
      <c r="J39" s="198">
        <v>17.575758</v>
      </c>
      <c r="K39" s="224"/>
      <c r="L39" s="198">
        <v>49</v>
      </c>
      <c r="M39" s="224">
        <v>2.102399739130808E-4</v>
      </c>
      <c r="N39" s="198">
        <v>32.121212121212103</v>
      </c>
      <c r="O39" s="198">
        <v>0</v>
      </c>
      <c r="P39" s="224">
        <v>0</v>
      </c>
      <c r="Q39" s="198">
        <v>16.363636363636299</v>
      </c>
      <c r="R39" s="198">
        <v>188</v>
      </c>
      <c r="S39" s="224">
        <v>6.9201859615929682E-4</v>
      </c>
      <c r="T39" s="198">
        <v>57.5757561</v>
      </c>
      <c r="U39" s="224">
        <v>2.8367346938775508</v>
      </c>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1748</v>
      </c>
      <c r="B40" s="198">
        <v>0</v>
      </c>
      <c r="C40" s="224">
        <v>0</v>
      </c>
      <c r="D40" s="198">
        <v>72.121212121212096</v>
      </c>
      <c r="E40" s="198">
        <v>0</v>
      </c>
      <c r="F40" s="224">
        <v>0</v>
      </c>
      <c r="G40" s="198">
        <v>16.363636363636299</v>
      </c>
      <c r="H40" s="198">
        <v>16</v>
      </c>
      <c r="I40" s="224">
        <v>4.5213066576240535E-4</v>
      </c>
      <c r="J40" s="198">
        <v>21.818182</v>
      </c>
      <c r="K40" s="224"/>
      <c r="L40" s="198">
        <v>41</v>
      </c>
      <c r="M40" s="224">
        <v>1.7591508021298598E-4</v>
      </c>
      <c r="N40" s="198">
        <v>26.6666666666666</v>
      </c>
      <c r="O40" s="198">
        <v>36</v>
      </c>
      <c r="P40" s="224">
        <v>1.486853734893979E-4</v>
      </c>
      <c r="Q40" s="198">
        <v>23.030303030302999</v>
      </c>
      <c r="R40" s="198">
        <v>113</v>
      </c>
      <c r="S40" s="224">
        <v>4.159473476914922E-4</v>
      </c>
      <c r="T40" s="198">
        <v>47.272728000000001</v>
      </c>
      <c r="U40" s="224">
        <v>1.7560975609756098</v>
      </c>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1749</v>
      </c>
      <c r="B41" s="198">
        <v>0</v>
      </c>
      <c r="C41" s="224">
        <v>0</v>
      </c>
      <c r="D41" s="198">
        <v>72.121212121212096</v>
      </c>
      <c r="E41" s="198">
        <v>0</v>
      </c>
      <c r="F41" s="224">
        <v>0</v>
      </c>
      <c r="G41" s="198">
        <v>16.363636363636299</v>
      </c>
      <c r="H41" s="198">
        <v>0</v>
      </c>
      <c r="I41" s="224">
        <v>0</v>
      </c>
      <c r="J41" s="198">
        <v>17.575758</v>
      </c>
      <c r="K41" s="224"/>
      <c r="L41" s="198">
        <v>0</v>
      </c>
      <c r="M41" s="224">
        <v>0</v>
      </c>
      <c r="N41" s="198">
        <v>72.121212121212096</v>
      </c>
      <c r="O41" s="198">
        <v>64</v>
      </c>
      <c r="P41" s="224">
        <v>2.6432955287004071E-4</v>
      </c>
      <c r="Q41" s="198">
        <v>34.545454545454497</v>
      </c>
      <c r="R41" s="198">
        <v>15</v>
      </c>
      <c r="S41" s="224">
        <v>5.5214249693560916E-5</v>
      </c>
      <c r="T41" s="198">
        <v>14.545455</v>
      </c>
      <c r="U41" s="224"/>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1494</v>
      </c>
      <c r="B42" s="198">
        <v>0</v>
      </c>
      <c r="C42" s="224">
        <v>0</v>
      </c>
      <c r="D42" s="198">
        <v>72.121212121212096</v>
      </c>
      <c r="E42" s="198">
        <v>0</v>
      </c>
      <c r="F42" s="224">
        <v>0</v>
      </c>
      <c r="G42" s="198">
        <v>16.363636363636299</v>
      </c>
      <c r="H42" s="198">
        <v>0</v>
      </c>
      <c r="I42" s="224">
        <v>0</v>
      </c>
      <c r="J42" s="198">
        <v>17.575758</v>
      </c>
      <c r="K42" s="224"/>
      <c r="L42" s="198">
        <v>23</v>
      </c>
      <c r="M42" s="224">
        <v>9.868406938777262E-5</v>
      </c>
      <c r="N42" s="198">
        <v>22.424242424242401</v>
      </c>
      <c r="O42" s="198">
        <v>16</v>
      </c>
      <c r="P42" s="224">
        <v>6.6082388217510177E-5</v>
      </c>
      <c r="Q42" s="198">
        <v>14.545454545454501</v>
      </c>
      <c r="R42" s="198">
        <v>0</v>
      </c>
      <c r="S42" s="224">
        <v>0</v>
      </c>
      <c r="T42" s="198">
        <v>17.575758</v>
      </c>
      <c r="U42" s="224">
        <v>-1</v>
      </c>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1495</v>
      </c>
      <c r="B43" s="198">
        <v>0</v>
      </c>
      <c r="C43" s="224">
        <v>0</v>
      </c>
      <c r="D43" s="198">
        <v>72.121212121212096</v>
      </c>
      <c r="E43" s="198">
        <v>0</v>
      </c>
      <c r="F43" s="224">
        <v>0</v>
      </c>
      <c r="G43" s="198">
        <v>16.363636363636299</v>
      </c>
      <c r="H43" s="198">
        <v>35</v>
      </c>
      <c r="I43" s="224">
        <v>9.8903583135526163E-4</v>
      </c>
      <c r="J43" s="198">
        <v>22.424242</v>
      </c>
      <c r="K43" s="224"/>
      <c r="L43" s="198">
        <v>31</v>
      </c>
      <c r="M43" s="224">
        <v>1.3300896308786743E-4</v>
      </c>
      <c r="N43" s="198">
        <v>17.5757575757575</v>
      </c>
      <c r="O43" s="198">
        <v>75</v>
      </c>
      <c r="P43" s="224">
        <v>3.0976119476957897E-4</v>
      </c>
      <c r="Q43" s="198">
        <v>42.424242424242401</v>
      </c>
      <c r="R43" s="198">
        <v>148</v>
      </c>
      <c r="S43" s="224">
        <v>5.4478059697646763E-4</v>
      </c>
      <c r="T43" s="198">
        <v>43.636364</v>
      </c>
      <c r="U43" s="224">
        <v>3.774193548387097</v>
      </c>
      <c r="V43" s="199">
        <v>6671</v>
      </c>
      <c r="W43" s="224">
        <v>0</v>
      </c>
      <c r="X43" s="198">
        <v>375</v>
      </c>
      <c r="Y43" s="199">
        <v>8684</v>
      </c>
      <c r="Z43" s="224">
        <v>1E-3</v>
      </c>
      <c r="AA43" s="198">
        <v>413</v>
      </c>
      <c r="AB43" s="199">
        <v>36319</v>
      </c>
      <c r="AC43" s="224">
        <v>2E-3</v>
      </c>
      <c r="AD43" s="198">
        <v>977.58</v>
      </c>
      <c r="AE43" s="224">
        <v>4.444</v>
      </c>
    </row>
    <row r="44" spans="1:31" x14ac:dyDescent="0.3">
      <c r="A44" s="198" t="s">
        <v>1496</v>
      </c>
      <c r="B44" s="198">
        <v>89</v>
      </c>
      <c r="C44" s="224">
        <v>3.7513171759747102E-3</v>
      </c>
      <c r="D44" s="198">
        <v>35.757575757575701</v>
      </c>
      <c r="E44" s="198">
        <v>45</v>
      </c>
      <c r="F44" s="224">
        <v>1.5646187545634714E-3</v>
      </c>
      <c r="G44" s="198">
        <v>30.303030303030301</v>
      </c>
      <c r="H44" s="198">
        <v>35</v>
      </c>
      <c r="I44" s="224">
        <v>9.8903583135526163E-4</v>
      </c>
      <c r="J44" s="198">
        <v>18.181818</v>
      </c>
      <c r="K44" s="224">
        <v>-0.6067415730337079</v>
      </c>
      <c r="L44" s="199">
        <v>666</v>
      </c>
      <c r="M44" s="224">
        <v>2.857547400532894E-3</v>
      </c>
      <c r="N44" s="198">
        <v>107.272727272727</v>
      </c>
      <c r="O44" s="199">
        <v>345</v>
      </c>
      <c r="P44" s="224">
        <v>1.4249014959400632E-3</v>
      </c>
      <c r="Q44" s="198">
        <v>69.090909090909093</v>
      </c>
      <c r="R44" s="198">
        <v>508</v>
      </c>
      <c r="S44" s="224">
        <v>1.8699225896219296E-3</v>
      </c>
      <c r="T44" s="198">
        <v>95.151510000000002</v>
      </c>
      <c r="U44" s="224">
        <v>-0.23723723723723725</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1497</v>
      </c>
      <c r="B45" s="199">
        <v>85</v>
      </c>
      <c r="C45" s="224">
        <v>3.5827186512118019E-3</v>
      </c>
      <c r="D45" s="198">
        <v>49.090909090909101</v>
      </c>
      <c r="E45" s="199">
        <v>191</v>
      </c>
      <c r="F45" s="224">
        <v>6.6409373804805121E-3</v>
      </c>
      <c r="G45" s="198">
        <v>63.636363636363598</v>
      </c>
      <c r="H45" s="199">
        <v>68</v>
      </c>
      <c r="I45" s="224">
        <v>1.9215553294902226E-3</v>
      </c>
      <c r="J45" s="198">
        <v>47.878788</v>
      </c>
      <c r="K45" s="224">
        <v>-0.2</v>
      </c>
      <c r="L45" s="199">
        <v>1319</v>
      </c>
      <c r="M45" s="224">
        <v>5.6593168488031339E-3</v>
      </c>
      <c r="N45" s="198">
        <v>145.45454545454501</v>
      </c>
      <c r="O45" s="199">
        <v>1415</v>
      </c>
      <c r="P45" s="224">
        <v>5.8441612079860568E-3</v>
      </c>
      <c r="Q45" s="198">
        <v>170.90909090909</v>
      </c>
      <c r="R45" s="199">
        <v>878</v>
      </c>
      <c r="S45" s="224">
        <v>3.231874082063099E-3</v>
      </c>
      <c r="T45" s="198">
        <v>125.454544</v>
      </c>
      <c r="U45" s="224">
        <v>-0.33434420015163002</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1498</v>
      </c>
      <c r="B46" s="199">
        <v>386</v>
      </c>
      <c r="C46" s="224">
        <v>1.6269757639620654E-2</v>
      </c>
      <c r="D46" s="198">
        <v>89.696969696969703</v>
      </c>
      <c r="E46" s="199">
        <v>562</v>
      </c>
      <c r="F46" s="224">
        <v>1.954034977921491E-2</v>
      </c>
      <c r="G46" s="198">
        <v>98.181818181818201</v>
      </c>
      <c r="H46" s="199">
        <v>519</v>
      </c>
      <c r="I46" s="224">
        <v>1.4665988470668023E-2</v>
      </c>
      <c r="J46" s="198">
        <v>173.939392</v>
      </c>
      <c r="K46" s="224">
        <v>0.34455958549222798</v>
      </c>
      <c r="L46" s="199">
        <v>4517</v>
      </c>
      <c r="M46" s="224">
        <v>1.9380693105416038E-2</v>
      </c>
      <c r="N46" s="198">
        <v>328.48484848484799</v>
      </c>
      <c r="O46" s="199">
        <v>4988</v>
      </c>
      <c r="P46" s="224">
        <v>2.06011845268088E-2</v>
      </c>
      <c r="Q46" s="198">
        <v>332.12121212121201</v>
      </c>
      <c r="R46" s="199">
        <v>3866</v>
      </c>
      <c r="S46" s="224">
        <v>1.4230552621020433E-2</v>
      </c>
      <c r="T46" s="198">
        <v>390.30304000000001</v>
      </c>
      <c r="U46" s="224">
        <v>-0.14412220500332079</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1500</v>
      </c>
      <c r="B47" s="199">
        <v>154</v>
      </c>
      <c r="C47" s="224">
        <v>6.4910432033719705E-3</v>
      </c>
      <c r="D47" s="198">
        <v>55.151515151515099</v>
      </c>
      <c r="E47" s="199">
        <v>254</v>
      </c>
      <c r="F47" s="224">
        <v>8.8314036368693713E-3</v>
      </c>
      <c r="G47" s="198">
        <v>90.909090909090907</v>
      </c>
      <c r="H47" s="199">
        <v>164</v>
      </c>
      <c r="I47" s="224">
        <v>4.6343393240646548E-3</v>
      </c>
      <c r="J47" s="198">
        <v>50.303031900000001</v>
      </c>
      <c r="K47" s="224">
        <v>6.4935064935064929E-2</v>
      </c>
      <c r="L47" s="199">
        <v>2189</v>
      </c>
      <c r="M47" s="224">
        <v>9.3921490386884455E-3</v>
      </c>
      <c r="N47" s="198">
        <v>257.575757575757</v>
      </c>
      <c r="O47" s="199">
        <v>1989</v>
      </c>
      <c r="P47" s="224">
        <v>8.2148668852892338E-3</v>
      </c>
      <c r="Q47" s="198">
        <v>221.81818181818099</v>
      </c>
      <c r="R47" s="199">
        <v>1658</v>
      </c>
      <c r="S47" s="224">
        <v>6.1030150661282668E-3</v>
      </c>
      <c r="T47" s="198">
        <v>246.060608</v>
      </c>
      <c r="U47" s="224">
        <v>-0.24257651895842849</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1750</v>
      </c>
      <c r="B48" s="199">
        <v>1659</v>
      </c>
      <c r="C48" s="224">
        <v>6.9926238145416222E-2</v>
      </c>
      <c r="D48" s="198">
        <v>211.51515151515099</v>
      </c>
      <c r="E48" s="199">
        <v>1407</v>
      </c>
      <c r="F48" s="224">
        <v>4.8920413059351207E-2</v>
      </c>
      <c r="G48" s="198">
        <v>165.45454545454501</v>
      </c>
      <c r="H48" s="199">
        <v>2637</v>
      </c>
      <c r="I48" s="224">
        <v>7.4516785350966425E-2</v>
      </c>
      <c r="J48" s="198">
        <v>387.878784</v>
      </c>
      <c r="K48" s="224">
        <v>0.58951175406871614</v>
      </c>
      <c r="L48" s="199">
        <v>10723</v>
      </c>
      <c r="M48" s="224">
        <v>4.6008229393264599E-2</v>
      </c>
      <c r="N48" s="198">
        <v>467.87878787878799</v>
      </c>
      <c r="O48" s="199">
        <v>10063</v>
      </c>
      <c r="P48" s="224">
        <v>4.1561692039550312E-2</v>
      </c>
      <c r="Q48" s="198">
        <v>461.81818181818102</v>
      </c>
      <c r="R48" s="199">
        <v>15910</v>
      </c>
      <c r="S48" s="224">
        <v>5.8563914174970276E-2</v>
      </c>
      <c r="T48" s="198">
        <v>818.18179999999995</v>
      </c>
      <c r="U48" s="224">
        <v>0.48372656905716682</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1970</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1699</v>
      </c>
      <c r="C51" s="226"/>
      <c r="D51" s="226" t="s">
        <v>1700</v>
      </c>
      <c r="E51" s="225" t="s">
        <v>1699</v>
      </c>
      <c r="F51" s="226"/>
      <c r="G51" s="226" t="s">
        <v>1700</v>
      </c>
      <c r="H51" s="225" t="s">
        <v>1699</v>
      </c>
      <c r="I51" s="226"/>
      <c r="J51" s="226" t="s">
        <v>1700</v>
      </c>
      <c r="K51" s="198" t="s">
        <v>170</v>
      </c>
      <c r="L51" s="225" t="s">
        <v>1699</v>
      </c>
      <c r="M51" s="226"/>
      <c r="N51" s="226" t="s">
        <v>1700</v>
      </c>
      <c r="O51" s="225" t="s">
        <v>1699</v>
      </c>
      <c r="P51" s="226"/>
      <c r="Q51" s="226" t="s">
        <v>1700</v>
      </c>
      <c r="R51" s="225" t="s">
        <v>1699</v>
      </c>
      <c r="S51" s="226"/>
      <c r="T51" s="226" t="s">
        <v>1700</v>
      </c>
      <c r="U51" s="198" t="s">
        <v>170</v>
      </c>
      <c r="V51" s="225" t="s">
        <v>1699</v>
      </c>
      <c r="W51" s="226"/>
      <c r="X51" s="226" t="s">
        <v>1700</v>
      </c>
      <c r="Y51" s="225" t="s">
        <v>1699</v>
      </c>
      <c r="Z51" s="226"/>
      <c r="AA51" s="226" t="s">
        <v>1700</v>
      </c>
      <c r="AB51" s="225" t="s">
        <v>1699</v>
      </c>
      <c r="AC51" s="226"/>
      <c r="AD51" s="226" t="s">
        <v>1700</v>
      </c>
      <c r="AE51" s="198" t="s">
        <v>170</v>
      </c>
    </row>
    <row r="52" spans="1:31" x14ac:dyDescent="0.3">
      <c r="A52" s="198" t="s">
        <v>1971</v>
      </c>
      <c r="B52" s="223">
        <v>2507</v>
      </c>
      <c r="C52" s="198" t="s">
        <v>170</v>
      </c>
      <c r="D52" s="223">
        <v>40</v>
      </c>
      <c r="E52" s="223">
        <v>1914</v>
      </c>
      <c r="F52" s="198" t="s">
        <v>170</v>
      </c>
      <c r="G52" s="223">
        <v>30.303030303030301</v>
      </c>
      <c r="H52" s="199">
        <v>2123</v>
      </c>
      <c r="I52" s="198" t="s">
        <v>170</v>
      </c>
      <c r="J52" s="198">
        <v>43.030304000000001</v>
      </c>
      <c r="K52" s="224">
        <v>-0.15317112086158755</v>
      </c>
      <c r="L52" s="223">
        <v>1737</v>
      </c>
      <c r="M52" s="198" t="s">
        <v>170</v>
      </c>
      <c r="N52" s="223">
        <v>15.757575757575699</v>
      </c>
      <c r="O52" s="223">
        <v>1416</v>
      </c>
      <c r="P52" s="198" t="s">
        <v>170</v>
      </c>
      <c r="Q52" s="223">
        <v>12.1212121212121</v>
      </c>
      <c r="R52" s="199">
        <v>1579</v>
      </c>
      <c r="S52" s="198" t="s">
        <v>170</v>
      </c>
      <c r="T52" s="198">
        <v>16.969695999999999</v>
      </c>
      <c r="U52" s="224">
        <v>-9.0961427748992518E-2</v>
      </c>
      <c r="V52" s="223">
        <v>1882</v>
      </c>
      <c r="W52" s="198" t="s">
        <v>170</v>
      </c>
      <c r="X52" s="223">
        <v>2</v>
      </c>
      <c r="Y52" s="223">
        <v>1693</v>
      </c>
      <c r="Z52" s="198" t="s">
        <v>170</v>
      </c>
      <c r="AA52" s="223">
        <v>2</v>
      </c>
      <c r="AB52" s="199">
        <v>1851</v>
      </c>
      <c r="AC52" s="198" t="s">
        <v>170</v>
      </c>
      <c r="AD52" s="198">
        <v>3.03</v>
      </c>
      <c r="AE52" s="224">
        <v>-1.6E-2</v>
      </c>
    </row>
    <row r="53" spans="1:31" x14ac:dyDescent="0.3">
      <c r="A53" s="198" t="s">
        <v>1972</v>
      </c>
      <c r="B53" s="223">
        <v>2650</v>
      </c>
      <c r="C53" s="198" t="s">
        <v>170</v>
      </c>
      <c r="D53" s="223">
        <v>34.545454545454497</v>
      </c>
      <c r="E53" s="223">
        <v>2085</v>
      </c>
      <c r="F53" s="198" t="s">
        <v>170</v>
      </c>
      <c r="G53" s="223">
        <v>37.5757575757575</v>
      </c>
      <c r="H53" s="199">
        <v>2322</v>
      </c>
      <c r="I53" s="198" t="s">
        <v>170</v>
      </c>
      <c r="J53" s="198">
        <v>40.606059999999999</v>
      </c>
      <c r="K53" s="224">
        <v>-0.12377358490566037</v>
      </c>
      <c r="L53" s="223">
        <v>2125</v>
      </c>
      <c r="M53" s="198" t="s">
        <v>170</v>
      </c>
      <c r="N53" s="223">
        <v>16.363636363636299</v>
      </c>
      <c r="O53" s="223">
        <v>1735</v>
      </c>
      <c r="P53" s="198" t="s">
        <v>170</v>
      </c>
      <c r="Q53" s="223">
        <v>11.5151515151515</v>
      </c>
      <c r="R53" s="199">
        <v>1971</v>
      </c>
      <c r="S53" s="198" t="s">
        <v>170</v>
      </c>
      <c r="T53" s="198">
        <v>14.545455</v>
      </c>
      <c r="U53" s="224">
        <v>-7.247058823529412E-2</v>
      </c>
      <c r="V53" s="223">
        <v>2345</v>
      </c>
      <c r="W53" s="198" t="s">
        <v>170</v>
      </c>
      <c r="X53" s="223">
        <v>2</v>
      </c>
      <c r="Y53" s="223">
        <v>2155</v>
      </c>
      <c r="Z53" s="198" t="s">
        <v>170</v>
      </c>
      <c r="AA53" s="223">
        <v>2</v>
      </c>
      <c r="AB53" s="199">
        <v>2422</v>
      </c>
      <c r="AC53" s="198" t="s">
        <v>170</v>
      </c>
      <c r="AD53" s="198">
        <v>3.03</v>
      </c>
      <c r="AE53" s="224">
        <v>3.3000000000000002E-2</v>
      </c>
    </row>
    <row r="54" spans="1:31" x14ac:dyDescent="0.3">
      <c r="A54" s="198" t="s">
        <v>1973</v>
      </c>
      <c r="B54" s="223">
        <v>522</v>
      </c>
      <c r="C54" s="198" t="s">
        <v>170</v>
      </c>
      <c r="D54" s="223">
        <v>18.7878787878787</v>
      </c>
      <c r="E54" s="223">
        <v>519</v>
      </c>
      <c r="F54" s="198" t="s">
        <v>170</v>
      </c>
      <c r="G54" s="223">
        <v>24.2424242424242</v>
      </c>
      <c r="H54" s="198">
        <v>588</v>
      </c>
      <c r="I54" s="198" t="s">
        <v>170</v>
      </c>
      <c r="J54" s="198">
        <v>30.30303</v>
      </c>
      <c r="K54" s="224">
        <v>0.12643678160919541</v>
      </c>
      <c r="L54" s="223">
        <v>401</v>
      </c>
      <c r="M54" s="198" t="s">
        <v>170</v>
      </c>
      <c r="N54" s="223">
        <v>5.4545454545454497</v>
      </c>
      <c r="O54" s="223">
        <v>435</v>
      </c>
      <c r="P54" s="198" t="s">
        <v>170</v>
      </c>
      <c r="Q54" s="223">
        <v>5.4545454545454497</v>
      </c>
      <c r="R54" s="198">
        <v>550</v>
      </c>
      <c r="S54" s="198" t="s">
        <v>170</v>
      </c>
      <c r="T54" s="198">
        <v>7.2727274900000003</v>
      </c>
      <c r="U54" s="224">
        <v>0.371571072319202</v>
      </c>
      <c r="V54" s="223">
        <v>450</v>
      </c>
      <c r="W54" s="198" t="s">
        <v>170</v>
      </c>
      <c r="X54" s="223">
        <v>1</v>
      </c>
      <c r="Y54" s="223">
        <v>500</v>
      </c>
      <c r="Z54" s="198" t="s">
        <v>170</v>
      </c>
      <c r="AA54" s="223">
        <v>1</v>
      </c>
      <c r="AB54" s="198">
        <v>618</v>
      </c>
      <c r="AC54" s="198" t="s">
        <v>170</v>
      </c>
      <c r="AD54" s="198">
        <v>1.21</v>
      </c>
      <c r="AE54" s="224">
        <v>0.373</v>
      </c>
    </row>
    <row r="55" spans="1:31" x14ac:dyDescent="0.3">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1991</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1699</v>
      </c>
      <c r="C57" s="226"/>
      <c r="D57" s="226" t="s">
        <v>1700</v>
      </c>
      <c r="E57" s="225" t="s">
        <v>1699</v>
      </c>
      <c r="F57" s="226"/>
      <c r="G57" s="226" t="s">
        <v>1700</v>
      </c>
      <c r="H57" s="225" t="s">
        <v>1699</v>
      </c>
      <c r="I57" s="226"/>
      <c r="J57" s="226" t="s">
        <v>1700</v>
      </c>
      <c r="K57" s="198" t="s">
        <v>170</v>
      </c>
      <c r="L57" s="225" t="s">
        <v>1699</v>
      </c>
      <c r="M57" s="226"/>
      <c r="N57" s="226" t="s">
        <v>1700</v>
      </c>
      <c r="O57" s="225" t="s">
        <v>1699</v>
      </c>
      <c r="P57" s="226"/>
      <c r="Q57" s="226" t="s">
        <v>1700</v>
      </c>
      <c r="R57" s="225" t="s">
        <v>1699</v>
      </c>
      <c r="S57" s="226"/>
      <c r="T57" s="226" t="s">
        <v>1700</v>
      </c>
      <c r="U57" s="198" t="s">
        <v>170</v>
      </c>
      <c r="V57" s="225" t="s">
        <v>1699</v>
      </c>
      <c r="W57" s="226"/>
      <c r="X57" s="226" t="s">
        <v>1700</v>
      </c>
      <c r="Y57" s="225" t="s">
        <v>1699</v>
      </c>
      <c r="Z57" s="226"/>
      <c r="AA57" s="226" t="s">
        <v>1700</v>
      </c>
      <c r="AB57" s="225" t="s">
        <v>1699</v>
      </c>
      <c r="AC57" s="226"/>
      <c r="AD57" s="226" t="s">
        <v>1700</v>
      </c>
      <c r="AE57" s="198" t="s">
        <v>170</v>
      </c>
    </row>
    <row r="58" spans="1:31" x14ac:dyDescent="0.3">
      <c r="A58" s="198" t="s">
        <v>1992</v>
      </c>
      <c r="B58" s="223">
        <v>2025</v>
      </c>
      <c r="C58" s="198" t="s">
        <v>170</v>
      </c>
      <c r="D58" s="223">
        <v>35.757575757575701</v>
      </c>
      <c r="E58" s="223">
        <v>1734</v>
      </c>
      <c r="F58" s="198" t="s">
        <v>170</v>
      </c>
      <c r="G58" s="223">
        <v>24.2424242424242</v>
      </c>
      <c r="H58" s="199">
        <v>2006</v>
      </c>
      <c r="I58" s="198" t="s">
        <v>170</v>
      </c>
      <c r="J58" s="198">
        <v>27.272728000000001</v>
      </c>
      <c r="K58" s="224">
        <v>-9.3827160493827159E-3</v>
      </c>
      <c r="L58" s="223">
        <v>1289</v>
      </c>
      <c r="M58" s="198" t="s">
        <v>170</v>
      </c>
      <c r="N58" s="223">
        <v>10.303030303030299</v>
      </c>
      <c r="O58" s="223">
        <v>1190</v>
      </c>
      <c r="P58" s="198" t="s">
        <v>170</v>
      </c>
      <c r="Q58" s="223">
        <v>6.6666666666666599</v>
      </c>
      <c r="R58" s="199">
        <v>1421</v>
      </c>
      <c r="S58" s="198" t="s">
        <v>170</v>
      </c>
      <c r="T58" s="198">
        <v>10.30303</v>
      </c>
      <c r="U58" s="224">
        <v>0.10240496508921644</v>
      </c>
      <c r="V58" s="223">
        <v>1409</v>
      </c>
      <c r="W58" s="198" t="s">
        <v>170</v>
      </c>
      <c r="X58" s="223">
        <v>1</v>
      </c>
      <c r="Y58" s="223">
        <v>1419</v>
      </c>
      <c r="Z58" s="198" t="s">
        <v>170</v>
      </c>
      <c r="AA58" s="223">
        <v>1</v>
      </c>
      <c r="AB58" s="199">
        <v>1688</v>
      </c>
      <c r="AC58" s="198" t="s">
        <v>170</v>
      </c>
      <c r="AD58" s="198">
        <v>1.82</v>
      </c>
      <c r="AE58" s="224">
        <v>0.19800000000000001</v>
      </c>
    </row>
    <row r="59" spans="1:31" x14ac:dyDescent="0.3">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2084</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1699</v>
      </c>
      <c r="C61" s="226"/>
      <c r="D61" s="226" t="s">
        <v>1700</v>
      </c>
      <c r="E61" s="225" t="s">
        <v>1699</v>
      </c>
      <c r="F61" s="226"/>
      <c r="G61" s="226" t="s">
        <v>1700</v>
      </c>
      <c r="H61" s="225" t="s">
        <v>1699</v>
      </c>
      <c r="I61" s="226"/>
      <c r="J61" s="226" t="s">
        <v>1700</v>
      </c>
      <c r="K61" s="198" t="s">
        <v>170</v>
      </c>
      <c r="L61" s="225" t="s">
        <v>1699</v>
      </c>
      <c r="M61" s="226"/>
      <c r="N61" s="226" t="s">
        <v>1700</v>
      </c>
      <c r="O61" s="225" t="s">
        <v>1699</v>
      </c>
      <c r="P61" s="226"/>
      <c r="Q61" s="226" t="s">
        <v>1700</v>
      </c>
      <c r="R61" s="225" t="s">
        <v>1699</v>
      </c>
      <c r="S61" s="226"/>
      <c r="T61" s="226" t="s">
        <v>1700</v>
      </c>
      <c r="U61" s="198" t="s">
        <v>170</v>
      </c>
      <c r="V61" s="225" t="s">
        <v>1699</v>
      </c>
      <c r="W61" s="226"/>
      <c r="X61" s="226" t="s">
        <v>1700</v>
      </c>
      <c r="Y61" s="225" t="s">
        <v>1699</v>
      </c>
      <c r="Z61" s="226"/>
      <c r="AA61" s="226" t="s">
        <v>1700</v>
      </c>
      <c r="AB61" s="225" t="s">
        <v>1699</v>
      </c>
      <c r="AC61" s="226"/>
      <c r="AD61" s="226" t="s">
        <v>1700</v>
      </c>
      <c r="AE61" s="198" t="s">
        <v>170</v>
      </c>
    </row>
    <row r="62" spans="1:31" x14ac:dyDescent="0.3">
      <c r="A62" s="198" t="s">
        <v>172</v>
      </c>
      <c r="B62" s="199">
        <v>35433</v>
      </c>
      <c r="C62" s="198" t="s">
        <v>170</v>
      </c>
      <c r="D62" s="200">
        <v>624.24242424242402</v>
      </c>
      <c r="E62" s="199">
        <v>38794</v>
      </c>
      <c r="F62" s="198" t="s">
        <v>170</v>
      </c>
      <c r="G62" s="200">
        <v>581.21212121212102</v>
      </c>
      <c r="H62" s="199">
        <v>45000</v>
      </c>
      <c r="I62" s="198" t="s">
        <v>170</v>
      </c>
      <c r="J62" s="200">
        <v>707.87879999999996</v>
      </c>
      <c r="K62" s="224">
        <v>0.27000254000508001</v>
      </c>
      <c r="L62" s="199">
        <v>271639</v>
      </c>
      <c r="M62" s="198" t="s">
        <v>170</v>
      </c>
      <c r="N62" s="200">
        <v>1406.6666666666599</v>
      </c>
      <c r="O62" s="199">
        <v>280460</v>
      </c>
      <c r="P62" s="198" t="s">
        <v>170</v>
      </c>
      <c r="Q62" s="200">
        <v>1616.9696969696899</v>
      </c>
      <c r="R62" s="199">
        <v>319808</v>
      </c>
      <c r="S62" s="198" t="s">
        <v>170</v>
      </c>
      <c r="T62" s="200">
        <v>1849.6969999999999</v>
      </c>
      <c r="U62" s="224">
        <v>0.1773272615493357</v>
      </c>
      <c r="V62" s="199">
        <v>16632466</v>
      </c>
      <c r="W62" s="198" t="s">
        <v>170</v>
      </c>
      <c r="X62" s="200">
        <v>11543.03</v>
      </c>
      <c r="Y62" s="199">
        <v>17246360</v>
      </c>
      <c r="Z62" s="198" t="s">
        <v>170</v>
      </c>
      <c r="AA62" s="200">
        <v>9952.73</v>
      </c>
      <c r="AB62" s="199">
        <v>18646894</v>
      </c>
      <c r="AC62" s="198" t="s">
        <v>170</v>
      </c>
      <c r="AD62" s="200">
        <v>13241.21</v>
      </c>
      <c r="AE62" s="224">
        <v>0.121</v>
      </c>
    </row>
    <row r="63" spans="1:31" x14ac:dyDescent="0.3">
      <c r="A63" s="198" t="s">
        <v>2085</v>
      </c>
      <c r="B63" s="199">
        <v>430</v>
      </c>
      <c r="C63" s="224">
        <v>1.2135579826715209E-2</v>
      </c>
      <c r="D63" s="198">
        <v>118.787878787878</v>
      </c>
      <c r="E63" s="199">
        <v>281</v>
      </c>
      <c r="F63" s="224">
        <v>7.2433881528071349E-3</v>
      </c>
      <c r="G63" s="198">
        <v>80.606060606060595</v>
      </c>
      <c r="H63" s="199">
        <v>370</v>
      </c>
      <c r="I63" s="224">
        <v>8.2222222222222228E-3</v>
      </c>
      <c r="J63" s="198">
        <v>72.121215800000002</v>
      </c>
      <c r="K63" s="224">
        <v>-0.13953488372093023</v>
      </c>
      <c r="L63" s="199">
        <v>13468</v>
      </c>
      <c r="M63" s="224">
        <v>4.9580509426113334E-2</v>
      </c>
      <c r="N63" s="200">
        <v>1044.84848484848</v>
      </c>
      <c r="O63" s="199">
        <v>13988</v>
      </c>
      <c r="P63" s="224">
        <v>4.9875205020323755E-2</v>
      </c>
      <c r="Q63" s="200">
        <v>513.33333333333303</v>
      </c>
      <c r="R63" s="199">
        <v>14472</v>
      </c>
      <c r="S63" s="224">
        <v>4.5252151290774464E-2</v>
      </c>
      <c r="T63" s="198">
        <v>778.18179999999995</v>
      </c>
      <c r="U63" s="224">
        <v>7.4547074547074543E-2</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2086</v>
      </c>
      <c r="B64" s="199">
        <v>3346</v>
      </c>
      <c r="C64" s="224">
        <v>9.4431744419044394E-2</v>
      </c>
      <c r="D64" s="198">
        <v>337.575757575757</v>
      </c>
      <c r="E64" s="199">
        <v>3020</v>
      </c>
      <c r="F64" s="224">
        <v>7.7847089756147861E-2</v>
      </c>
      <c r="G64" s="198">
        <v>267.27272727272702</v>
      </c>
      <c r="H64" s="199">
        <v>4341</v>
      </c>
      <c r="I64" s="224">
        <v>9.6466666666666673E-2</v>
      </c>
      <c r="J64" s="198">
        <v>329.09089999999998</v>
      </c>
      <c r="K64" s="224">
        <v>0.29736999402271369</v>
      </c>
      <c r="L64" s="199">
        <v>22573</v>
      </c>
      <c r="M64" s="224">
        <v>8.3099260415477896E-2</v>
      </c>
      <c r="N64" s="198">
        <v>764.84848484848396</v>
      </c>
      <c r="O64" s="199">
        <v>19920</v>
      </c>
      <c r="P64" s="224">
        <v>7.1026171290023532E-2</v>
      </c>
      <c r="Q64" s="198">
        <v>745.45454545454504</v>
      </c>
      <c r="R64" s="199">
        <v>27114</v>
      </c>
      <c r="S64" s="224">
        <v>8.4782119271562942E-2</v>
      </c>
      <c r="T64" s="198">
        <v>877.57574499999998</v>
      </c>
      <c r="U64" s="224">
        <v>0.20116953882957517</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2087</v>
      </c>
      <c r="B65" s="199">
        <v>4755</v>
      </c>
      <c r="C65" s="224">
        <v>0.13419693506053679</v>
      </c>
      <c r="D65" s="198">
        <v>281.81818181818102</v>
      </c>
      <c r="E65" s="199">
        <v>5176</v>
      </c>
      <c r="F65" s="224">
        <v>0.13342269423106665</v>
      </c>
      <c r="G65" s="198">
        <v>407.27272727272702</v>
      </c>
      <c r="H65" s="199">
        <v>5227</v>
      </c>
      <c r="I65" s="224">
        <v>0.11615555555555555</v>
      </c>
      <c r="J65" s="198">
        <v>381.81817599999999</v>
      </c>
      <c r="K65" s="224">
        <v>9.9263932702418511E-2</v>
      </c>
      <c r="L65" s="199">
        <v>28514</v>
      </c>
      <c r="M65" s="224">
        <v>0.10497019941908195</v>
      </c>
      <c r="N65" s="198">
        <v>815.15151515151501</v>
      </c>
      <c r="O65" s="199">
        <v>27482</v>
      </c>
      <c r="P65" s="224">
        <v>9.7989018041788487E-2</v>
      </c>
      <c r="Q65" s="198">
        <v>764.84848484848396</v>
      </c>
      <c r="R65" s="199">
        <v>30223</v>
      </c>
      <c r="S65" s="224">
        <v>9.4503577146287779E-2</v>
      </c>
      <c r="T65" s="198">
        <v>993.93939999999998</v>
      </c>
      <c r="U65" s="224">
        <v>5.9935470295293537E-2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2088</v>
      </c>
      <c r="B66" s="199">
        <v>1176</v>
      </c>
      <c r="C66" s="224">
        <v>3.3189399712132757E-2</v>
      </c>
      <c r="D66" s="198">
        <v>150.30303030303</v>
      </c>
      <c r="E66" s="199">
        <v>1904</v>
      </c>
      <c r="F66" s="224">
        <v>4.9079754601226995E-2</v>
      </c>
      <c r="G66" s="198">
        <v>287.87878787878702</v>
      </c>
      <c r="H66" s="199">
        <v>1378</v>
      </c>
      <c r="I66" s="224">
        <v>3.0622222222222221E-2</v>
      </c>
      <c r="J66" s="198">
        <v>162.42424</v>
      </c>
      <c r="K66" s="224">
        <v>0.17176870748299319</v>
      </c>
      <c r="L66" s="199">
        <v>10916</v>
      </c>
      <c r="M66" s="224">
        <v>4.0185687622175018E-2</v>
      </c>
      <c r="N66" s="198">
        <v>492.12121212121201</v>
      </c>
      <c r="O66" s="199">
        <v>11592</v>
      </c>
      <c r="P66" s="224">
        <v>4.1332097268772731E-2</v>
      </c>
      <c r="Q66" s="198">
        <v>517.57575757575705</v>
      </c>
      <c r="R66" s="199">
        <v>9655</v>
      </c>
      <c r="S66" s="224">
        <v>3.0189988993396037E-2</v>
      </c>
      <c r="T66" s="198">
        <v>435.15152</v>
      </c>
      <c r="U66" s="224">
        <v>-0.11551850494686698</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2089</v>
      </c>
      <c r="B67" s="199">
        <v>4785</v>
      </c>
      <c r="C67" s="224">
        <v>0.13504360342054017</v>
      </c>
      <c r="D67" s="198">
        <v>316.969696969697</v>
      </c>
      <c r="E67" s="199">
        <v>5775</v>
      </c>
      <c r="F67" s="224">
        <v>0.14886322627210394</v>
      </c>
      <c r="G67" s="198">
        <v>380.60606060606</v>
      </c>
      <c r="H67" s="199">
        <v>6032</v>
      </c>
      <c r="I67" s="224">
        <v>0.13404444444444444</v>
      </c>
      <c r="J67" s="198">
        <v>386.66665599999999</v>
      </c>
      <c r="K67" s="224">
        <v>0.26060606060606062</v>
      </c>
      <c r="L67" s="199">
        <v>31546</v>
      </c>
      <c r="M67" s="224">
        <v>0.11613207234601806</v>
      </c>
      <c r="N67" s="200">
        <v>714.54545454545405</v>
      </c>
      <c r="O67" s="199">
        <v>34706</v>
      </c>
      <c r="P67" s="224">
        <v>0.12374670184696569</v>
      </c>
      <c r="Q67" s="200">
        <v>841.81818181818198</v>
      </c>
      <c r="R67" s="199">
        <v>37996</v>
      </c>
      <c r="S67" s="224">
        <v>0.1188087852711627</v>
      </c>
      <c r="T67" s="198">
        <v>1005.45453</v>
      </c>
      <c r="U67" s="224">
        <v>0.2044633234007481</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2090</v>
      </c>
      <c r="B68" s="199">
        <v>2295</v>
      </c>
      <c r="C68" s="224">
        <v>6.4770129540259083E-2</v>
      </c>
      <c r="D68" s="198">
        <v>252.72727272727201</v>
      </c>
      <c r="E68" s="199">
        <v>2406</v>
      </c>
      <c r="F68" s="224">
        <v>6.2019899984533694E-2</v>
      </c>
      <c r="G68" s="198">
        <v>255.75757575757501</v>
      </c>
      <c r="H68" s="199">
        <v>3752</v>
      </c>
      <c r="I68" s="224">
        <v>8.3377777777777773E-2</v>
      </c>
      <c r="J68" s="198">
        <v>366.66665599999999</v>
      </c>
      <c r="K68" s="224">
        <v>0.63485838779956427</v>
      </c>
      <c r="L68" s="199">
        <v>17064</v>
      </c>
      <c r="M68" s="224">
        <v>6.2818667422571875E-2</v>
      </c>
      <c r="N68" s="198">
        <v>686.66666666666595</v>
      </c>
      <c r="O68" s="199">
        <v>19560</v>
      </c>
      <c r="P68" s="224">
        <v>6.9742565784782148E-2</v>
      </c>
      <c r="Q68" s="198">
        <v>713.33333333333303</v>
      </c>
      <c r="R68" s="199">
        <v>27176</v>
      </c>
      <c r="S68" s="224">
        <v>8.4975985591354816E-2</v>
      </c>
      <c r="T68" s="198">
        <v>796.96969999999999</v>
      </c>
      <c r="U68" s="224">
        <v>0.59259259259259256</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2091</v>
      </c>
      <c r="B69" s="199">
        <v>1236</v>
      </c>
      <c r="C69" s="224">
        <v>3.488273643213953E-2</v>
      </c>
      <c r="D69" s="198">
        <v>161.21212121212099</v>
      </c>
      <c r="E69" s="199">
        <v>1106</v>
      </c>
      <c r="F69" s="224">
        <v>2.8509563334536268E-2</v>
      </c>
      <c r="G69" s="198">
        <v>169.69696969696901</v>
      </c>
      <c r="H69" s="199">
        <v>1046</v>
      </c>
      <c r="I69" s="224">
        <v>2.3244444444444446E-2</v>
      </c>
      <c r="J69" s="198">
        <v>218.78787199999999</v>
      </c>
      <c r="K69" s="224">
        <v>-0.15372168284789645</v>
      </c>
      <c r="L69" s="199">
        <v>5270</v>
      </c>
      <c r="M69" s="224">
        <v>1.9400748787913369E-2</v>
      </c>
      <c r="N69" s="198">
        <v>343.636363636363</v>
      </c>
      <c r="O69" s="199">
        <v>4633</v>
      </c>
      <c r="P69" s="224">
        <v>1.6519289738287101E-2</v>
      </c>
      <c r="Q69" s="198">
        <v>379.39393939393898</v>
      </c>
      <c r="R69" s="199">
        <v>4015</v>
      </c>
      <c r="S69" s="224">
        <v>1.2554407644586752E-2</v>
      </c>
      <c r="T69" s="198">
        <v>328.48486300000002</v>
      </c>
      <c r="U69" s="224">
        <v>-0.23814041745730549</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2092</v>
      </c>
      <c r="B70" s="199">
        <v>2376</v>
      </c>
      <c r="C70" s="224">
        <v>6.7056134112268226E-2</v>
      </c>
      <c r="D70" s="198">
        <v>205.45454545454501</v>
      </c>
      <c r="E70" s="199">
        <v>1894</v>
      </c>
      <c r="F70" s="224">
        <v>4.8821982780842398E-2</v>
      </c>
      <c r="G70" s="198">
        <v>192.12121212121201</v>
      </c>
      <c r="H70" s="199">
        <v>2225</v>
      </c>
      <c r="I70" s="224">
        <v>4.9444444444444444E-2</v>
      </c>
      <c r="J70" s="198">
        <v>244.24243200000001</v>
      </c>
      <c r="K70" s="224">
        <v>-6.3552188552188554E-2</v>
      </c>
      <c r="L70" s="199">
        <v>16372</v>
      </c>
      <c r="M70" s="224">
        <v>6.027116872025004E-2</v>
      </c>
      <c r="N70" s="198">
        <v>503.636363636363</v>
      </c>
      <c r="O70" s="199">
        <v>13586</v>
      </c>
      <c r="P70" s="224">
        <v>4.8441845539470868E-2</v>
      </c>
      <c r="Q70" s="198">
        <v>573.93939393939399</v>
      </c>
      <c r="R70" s="199">
        <v>14579</v>
      </c>
      <c r="S70" s="224">
        <v>4.5586727036221734E-2</v>
      </c>
      <c r="T70" s="198">
        <v>620</v>
      </c>
      <c r="U70" s="224">
        <v>-0.10951624725140484</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2093</v>
      </c>
      <c r="B71" s="199">
        <v>4227</v>
      </c>
      <c r="C71" s="224">
        <v>0.11929557192447718</v>
      </c>
      <c r="D71" s="198">
        <v>292.12121212121201</v>
      </c>
      <c r="E71" s="199">
        <v>4855</v>
      </c>
      <c r="F71" s="224">
        <v>0.12514821879672114</v>
      </c>
      <c r="G71" s="198">
        <v>356.36363636363598</v>
      </c>
      <c r="H71" s="199">
        <v>5442</v>
      </c>
      <c r="I71" s="224">
        <v>0.12093333333333334</v>
      </c>
      <c r="J71" s="198">
        <v>382.42425500000002</v>
      </c>
      <c r="K71" s="224">
        <v>0.28743789921930446</v>
      </c>
      <c r="L71" s="199">
        <v>23806</v>
      </c>
      <c r="M71" s="224">
        <v>8.7638372987678501E-2</v>
      </c>
      <c r="N71" s="198">
        <v>653.93939393939399</v>
      </c>
      <c r="O71" s="199">
        <v>26402</v>
      </c>
      <c r="P71" s="224">
        <v>9.4138201526064322E-2</v>
      </c>
      <c r="Q71" s="198">
        <v>839.39393939393904</v>
      </c>
      <c r="R71" s="199">
        <v>30877</v>
      </c>
      <c r="S71" s="224">
        <v>9.6548554132479494E-2</v>
      </c>
      <c r="T71" s="200">
        <v>897.57574499999998</v>
      </c>
      <c r="U71" s="224">
        <v>0.2970259598420566</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2094</v>
      </c>
      <c r="B72" s="199">
        <v>5106</v>
      </c>
      <c r="C72" s="224">
        <v>0.14410295487257641</v>
      </c>
      <c r="D72" s="198">
        <v>288.48484848484799</v>
      </c>
      <c r="E72" s="199">
        <v>5801</v>
      </c>
      <c r="F72" s="224">
        <v>0.14953343300510388</v>
      </c>
      <c r="G72" s="198">
        <v>316.969696969697</v>
      </c>
      <c r="H72" s="199">
        <v>8355</v>
      </c>
      <c r="I72" s="224">
        <v>0.18566666666666667</v>
      </c>
      <c r="J72" s="200">
        <v>518.78790000000004</v>
      </c>
      <c r="K72" s="224">
        <v>0.63631022326674502</v>
      </c>
      <c r="L72" s="199">
        <v>55128</v>
      </c>
      <c r="M72" s="224">
        <v>0.20294582147629758</v>
      </c>
      <c r="N72" s="200">
        <v>1079.3939393939299</v>
      </c>
      <c r="O72" s="199">
        <v>58905</v>
      </c>
      <c r="P72" s="224">
        <v>0.21002995079512229</v>
      </c>
      <c r="Q72" s="200">
        <v>1055.15151515151</v>
      </c>
      <c r="R72" s="199">
        <v>65614</v>
      </c>
      <c r="S72" s="224">
        <v>0.20516685011006605</v>
      </c>
      <c r="T72" s="200">
        <v>1317.57581</v>
      </c>
      <c r="U72" s="224">
        <v>0.19021187055579741</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2095</v>
      </c>
      <c r="B73" s="199">
        <v>2581</v>
      </c>
      <c r="C73" s="224">
        <v>7.2841701238958029E-2</v>
      </c>
      <c r="D73" s="198">
        <v>215.15151515151501</v>
      </c>
      <c r="E73" s="199">
        <v>3502</v>
      </c>
      <c r="F73" s="224">
        <v>9.0271691498685358E-2</v>
      </c>
      <c r="G73" s="198">
        <v>322.42424242424198</v>
      </c>
      <c r="H73" s="199">
        <v>3547</v>
      </c>
      <c r="I73" s="224">
        <v>7.8822222222222224E-2</v>
      </c>
      <c r="J73" s="198">
        <v>287.878784</v>
      </c>
      <c r="K73" s="224">
        <v>0.37427353738860908</v>
      </c>
      <c r="L73" s="199">
        <v>20057</v>
      </c>
      <c r="M73" s="224">
        <v>7.3836967445764415E-2</v>
      </c>
      <c r="N73" s="198">
        <v>619.39393939393904</v>
      </c>
      <c r="O73" s="199">
        <v>22461</v>
      </c>
      <c r="P73" s="224">
        <v>8.0086286814519E-2</v>
      </c>
      <c r="Q73" s="200">
        <v>728.48484848484804</v>
      </c>
      <c r="R73" s="199">
        <v>25917</v>
      </c>
      <c r="S73" s="224">
        <v>8.1039248549129472E-2</v>
      </c>
      <c r="T73" s="198">
        <v>915.15150000000006</v>
      </c>
      <c r="U73" s="224">
        <v>0.29216732312908211</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2096</v>
      </c>
      <c r="B74" s="199">
        <v>1412</v>
      </c>
      <c r="C74" s="224">
        <v>3.9849857477492735E-2</v>
      </c>
      <c r="D74" s="198">
        <v>187.87878787878699</v>
      </c>
      <c r="E74" s="199">
        <v>1499</v>
      </c>
      <c r="F74" s="224">
        <v>3.8639995875650875E-2</v>
      </c>
      <c r="G74" s="198">
        <v>180.60606060606</v>
      </c>
      <c r="H74" s="199">
        <v>1680</v>
      </c>
      <c r="I74" s="224">
        <v>3.7333333333333336E-2</v>
      </c>
      <c r="J74" s="198">
        <v>212.72728000000001</v>
      </c>
      <c r="K74" s="224">
        <v>0.18980169971671387</v>
      </c>
      <c r="L74" s="199">
        <v>12676</v>
      </c>
      <c r="M74" s="224">
        <v>4.666487507316696E-2</v>
      </c>
      <c r="N74" s="198">
        <v>472.72727272727201</v>
      </c>
      <c r="O74" s="199">
        <v>13497</v>
      </c>
      <c r="P74" s="224">
        <v>4.8124509734008412E-2</v>
      </c>
      <c r="Q74" s="198">
        <v>541.21212121212102</v>
      </c>
      <c r="R74" s="199">
        <v>15573</v>
      </c>
      <c r="S74" s="224">
        <v>4.8694841905143088E-2</v>
      </c>
      <c r="T74" s="198">
        <v>724.84849999999994</v>
      </c>
      <c r="U74" s="224">
        <v>0.22854212685389713</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2097</v>
      </c>
      <c r="B75" s="199">
        <v>1708</v>
      </c>
      <c r="C75" s="224">
        <v>4.820365196285948E-2</v>
      </c>
      <c r="D75" s="198">
        <v>186.06060606060601</v>
      </c>
      <c r="E75" s="199">
        <v>1575</v>
      </c>
      <c r="F75" s="224">
        <v>4.05990617105738E-2</v>
      </c>
      <c r="G75" s="198">
        <v>226.06060606060601</v>
      </c>
      <c r="H75" s="199">
        <v>1605</v>
      </c>
      <c r="I75" s="224">
        <v>3.5666666666666666E-2</v>
      </c>
      <c r="J75" s="198">
        <v>181.81817599999999</v>
      </c>
      <c r="K75" s="224">
        <v>-6.0304449648711941E-2</v>
      </c>
      <c r="L75" s="199">
        <v>14249</v>
      </c>
      <c r="M75" s="224">
        <v>5.2455648857491009E-2</v>
      </c>
      <c r="N75" s="198">
        <v>503.030303030303</v>
      </c>
      <c r="O75" s="199">
        <v>13728</v>
      </c>
      <c r="P75" s="224">
        <v>4.8948156599871638E-2</v>
      </c>
      <c r="Q75" s="198">
        <v>480</v>
      </c>
      <c r="R75" s="199">
        <v>16597</v>
      </c>
      <c r="S75" s="224">
        <v>5.1896763057834701E-2</v>
      </c>
      <c r="T75" s="198">
        <v>699.39390000000003</v>
      </c>
      <c r="U75" s="224">
        <v>0.16478349357849673</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2098</v>
      </c>
      <c r="B76" s="199">
        <v>11153</v>
      </c>
      <c r="C76" s="224">
        <v>0.31476307397059239</v>
      </c>
      <c r="D76" s="198">
        <v>384.24242424242402</v>
      </c>
      <c r="E76" s="199">
        <v>11635</v>
      </c>
      <c r="F76" s="224">
        <v>0.29991751301747693</v>
      </c>
      <c r="G76" s="198">
        <v>489.69696969696901</v>
      </c>
      <c r="H76" s="199">
        <v>14426</v>
      </c>
      <c r="I76" s="224">
        <v>0.32057777777777779</v>
      </c>
      <c r="J76" s="200">
        <v>621.21209999999996</v>
      </c>
      <c r="K76" s="224">
        <v>0.29346364206939834</v>
      </c>
      <c r="L76" s="199">
        <v>76647</v>
      </c>
      <c r="M76" s="224">
        <v>0.2821649321341928</v>
      </c>
      <c r="N76" s="200">
        <v>990.30303030303003</v>
      </c>
      <c r="O76" s="199">
        <v>78578</v>
      </c>
      <c r="P76" s="224">
        <v>0.28017542608571633</v>
      </c>
      <c r="Q76" s="200">
        <v>1169.69696969696</v>
      </c>
      <c r="R76" s="199">
        <v>94296</v>
      </c>
      <c r="S76" s="224">
        <v>0.29485191114668802</v>
      </c>
      <c r="T76" s="200">
        <v>1469.0909999999999</v>
      </c>
      <c r="U76" s="224">
        <v>0.23026341539786294</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2085</v>
      </c>
      <c r="B77" s="198">
        <v>59</v>
      </c>
      <c r="C77" s="224">
        <v>1.6651144413399937E-3</v>
      </c>
      <c r="D77" s="198">
        <v>20</v>
      </c>
      <c r="E77" s="198">
        <v>113</v>
      </c>
      <c r="F77" s="224">
        <v>2.9128215703459297E-3</v>
      </c>
      <c r="G77" s="198">
        <v>46.6666666666666</v>
      </c>
      <c r="H77" s="199">
        <v>70</v>
      </c>
      <c r="I77" s="224">
        <v>1.5555555555555555E-3</v>
      </c>
      <c r="J77" s="198">
        <v>38.181820000000002</v>
      </c>
      <c r="K77" s="224">
        <v>0.1864406779661017</v>
      </c>
      <c r="L77" s="199">
        <v>2105</v>
      </c>
      <c r="M77" s="224">
        <v>7.7492554456466117E-3</v>
      </c>
      <c r="N77" s="198">
        <v>182.42424242424201</v>
      </c>
      <c r="O77" s="199">
        <v>2444</v>
      </c>
      <c r="P77" s="224">
        <v>8.7142551522498748E-3</v>
      </c>
      <c r="Q77" s="198">
        <v>195.15151515151501</v>
      </c>
      <c r="R77" s="199">
        <v>1930</v>
      </c>
      <c r="S77" s="224">
        <v>6.0348709225535322E-3</v>
      </c>
      <c r="T77" s="198">
        <v>216.363632</v>
      </c>
      <c r="U77" s="224">
        <v>-8.3135391923990498E-2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2086</v>
      </c>
      <c r="B78" s="199">
        <v>651</v>
      </c>
      <c r="C78" s="224">
        <v>1.8372703412073491E-2</v>
      </c>
      <c r="D78" s="198">
        <v>130.90909090909</v>
      </c>
      <c r="E78" s="199">
        <v>548</v>
      </c>
      <c r="F78" s="224">
        <v>1.4125895757075837E-2</v>
      </c>
      <c r="G78" s="198">
        <v>106.06060606060601</v>
      </c>
      <c r="H78" s="199">
        <v>611</v>
      </c>
      <c r="I78" s="224">
        <v>1.3577777777777777E-2</v>
      </c>
      <c r="J78" s="198">
        <v>104.848488</v>
      </c>
      <c r="K78" s="224">
        <v>-6.1443932411674347E-2</v>
      </c>
      <c r="L78" s="199">
        <v>4017</v>
      </c>
      <c r="M78" s="224">
        <v>1.4788009085587858E-2</v>
      </c>
      <c r="N78" s="198">
        <v>327.27272727272702</v>
      </c>
      <c r="O78" s="199">
        <v>3330</v>
      </c>
      <c r="P78" s="224">
        <v>1.1873350923482849E-2</v>
      </c>
      <c r="Q78" s="198">
        <v>227.272727272727</v>
      </c>
      <c r="R78" s="199">
        <v>4585</v>
      </c>
      <c r="S78" s="224">
        <v>1.4336727036221733E-2</v>
      </c>
      <c r="T78" s="198">
        <v>427.27273600000001</v>
      </c>
      <c r="U78" s="224">
        <v>0.14139905402041325</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2087</v>
      </c>
      <c r="B79" s="199">
        <v>1525</v>
      </c>
      <c r="C79" s="224">
        <v>4.3038974966838825E-2</v>
      </c>
      <c r="D79" s="198">
        <v>155.15151515151501</v>
      </c>
      <c r="E79" s="199">
        <v>1829</v>
      </c>
      <c r="F79" s="224">
        <v>4.7146465948342528E-2</v>
      </c>
      <c r="G79" s="198">
        <v>236.969696969697</v>
      </c>
      <c r="H79" s="199">
        <v>1526</v>
      </c>
      <c r="I79" s="224">
        <v>3.3911111111111114E-2</v>
      </c>
      <c r="J79" s="198">
        <v>225.454544</v>
      </c>
      <c r="K79" s="224">
        <v>6.5573770491803279E-4</v>
      </c>
      <c r="L79" s="199">
        <v>5868</v>
      </c>
      <c r="M79" s="224">
        <v>2.1602199978648134E-2</v>
      </c>
      <c r="N79" s="198">
        <v>344.84848484848402</v>
      </c>
      <c r="O79" s="199">
        <v>6341</v>
      </c>
      <c r="P79" s="224">
        <v>2.2609284746487913E-2</v>
      </c>
      <c r="Q79" s="198">
        <v>394.54545454545399</v>
      </c>
      <c r="R79" s="199">
        <v>7615</v>
      </c>
      <c r="S79" s="224">
        <v>2.3811161697018211E-2</v>
      </c>
      <c r="T79" s="198">
        <v>521.21209999999996</v>
      </c>
      <c r="U79" s="224">
        <v>0.29771642808452625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2088</v>
      </c>
      <c r="B80" s="198">
        <v>225</v>
      </c>
      <c r="C80" s="224">
        <v>6.3500127000254E-3</v>
      </c>
      <c r="D80" s="198">
        <v>62.424242424242401</v>
      </c>
      <c r="E80" s="198">
        <v>413</v>
      </c>
      <c r="F80" s="224">
        <v>1.0645976181883796E-2</v>
      </c>
      <c r="G80" s="198">
        <v>143.030303030303</v>
      </c>
      <c r="H80" s="198">
        <v>118</v>
      </c>
      <c r="I80" s="224">
        <v>2.6222222222222224E-3</v>
      </c>
      <c r="J80" s="198">
        <v>42.4242439</v>
      </c>
      <c r="K80" s="224">
        <v>-0.47555555555555556</v>
      </c>
      <c r="L80" s="199">
        <v>1531</v>
      </c>
      <c r="M80" s="224">
        <v>5.6361568110617401E-3</v>
      </c>
      <c r="N80" s="198">
        <v>153.333333333333</v>
      </c>
      <c r="O80" s="199">
        <v>1513</v>
      </c>
      <c r="P80" s="224">
        <v>5.394708692861727E-3</v>
      </c>
      <c r="Q80" s="198">
        <v>218.78787878787799</v>
      </c>
      <c r="R80" s="199">
        <v>883</v>
      </c>
      <c r="S80" s="224">
        <v>2.761031618971383E-3</v>
      </c>
      <c r="T80" s="198">
        <v>112.727272</v>
      </c>
      <c r="U80" s="224">
        <v>-0.42325277596342259</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2089</v>
      </c>
      <c r="B81" s="199">
        <v>623</v>
      </c>
      <c r="C81" s="224">
        <v>1.7582479609403665E-2</v>
      </c>
      <c r="D81" s="198">
        <v>107.87878787878699</v>
      </c>
      <c r="E81" s="199">
        <v>341</v>
      </c>
      <c r="F81" s="224">
        <v>8.7900190751147092E-3</v>
      </c>
      <c r="G81" s="198">
        <v>76.363636363636303</v>
      </c>
      <c r="H81" s="199">
        <v>633</v>
      </c>
      <c r="I81" s="224">
        <v>1.4066666666666667E-2</v>
      </c>
      <c r="J81" s="198">
        <v>112.727272</v>
      </c>
      <c r="K81" s="224">
        <v>1.6051364365971106E-2</v>
      </c>
      <c r="L81" s="199">
        <v>2786</v>
      </c>
      <c r="M81" s="224">
        <v>1.0256259226399743E-2</v>
      </c>
      <c r="N81" s="198">
        <v>214.54545454545399</v>
      </c>
      <c r="O81" s="199">
        <v>2864</v>
      </c>
      <c r="P81" s="224">
        <v>1.0211794908364829E-2</v>
      </c>
      <c r="Q81" s="198">
        <v>241.21212121212099</v>
      </c>
      <c r="R81" s="199">
        <v>3643</v>
      </c>
      <c r="S81" s="224">
        <v>1.13912097258355E-2</v>
      </c>
      <c r="T81" s="198">
        <v>262.42425500000002</v>
      </c>
      <c r="U81" s="224">
        <v>0.30760947595118449</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2090</v>
      </c>
      <c r="B82" s="198">
        <v>302</v>
      </c>
      <c r="C82" s="224">
        <v>8.523128157367426E-3</v>
      </c>
      <c r="D82" s="198">
        <v>73.939393939393895</v>
      </c>
      <c r="E82" s="199">
        <v>350</v>
      </c>
      <c r="F82" s="224">
        <v>9.0220137134608448E-3</v>
      </c>
      <c r="G82" s="198">
        <v>90.303030303030297</v>
      </c>
      <c r="H82" s="199">
        <v>487</v>
      </c>
      <c r="I82" s="224">
        <v>1.0822222222222223E-2</v>
      </c>
      <c r="J82" s="198">
        <v>114.545456</v>
      </c>
      <c r="K82" s="224">
        <v>0.61258278145695366</v>
      </c>
      <c r="L82" s="199">
        <v>2092</v>
      </c>
      <c r="M82" s="224">
        <v>7.701397811065421E-3</v>
      </c>
      <c r="N82" s="198">
        <v>218.18181818181799</v>
      </c>
      <c r="O82" s="199">
        <v>1671</v>
      </c>
      <c r="P82" s="224">
        <v>5.9580688868287809E-3</v>
      </c>
      <c r="Q82" s="198">
        <v>169.09090909090901</v>
      </c>
      <c r="R82" s="199">
        <v>2259</v>
      </c>
      <c r="S82" s="224">
        <v>7.06361316790074E-3</v>
      </c>
      <c r="T82" s="198">
        <v>237.57576</v>
      </c>
      <c r="U82" s="224">
        <v>7.9827915869980878E-2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2091</v>
      </c>
      <c r="B83" s="199">
        <v>630</v>
      </c>
      <c r="C83" s="224">
        <v>1.7780035560071121E-2</v>
      </c>
      <c r="D83" s="198">
        <v>129.69696969696901</v>
      </c>
      <c r="E83" s="199">
        <v>768</v>
      </c>
      <c r="F83" s="224">
        <v>1.9796875805536938E-2</v>
      </c>
      <c r="G83" s="198">
        <v>136.363636363636</v>
      </c>
      <c r="H83" s="199">
        <v>561</v>
      </c>
      <c r="I83" s="224">
        <v>1.2466666666666666E-2</v>
      </c>
      <c r="J83" s="198">
        <v>178.78787199999999</v>
      </c>
      <c r="K83" s="224">
        <v>-0.10952380952380952</v>
      </c>
      <c r="L83" s="199">
        <v>2108</v>
      </c>
      <c r="M83" s="224">
        <v>7.7602995151653479E-3</v>
      </c>
      <c r="N83" s="198">
        <v>207.87878787878699</v>
      </c>
      <c r="O83" s="199">
        <v>1988</v>
      </c>
      <c r="P83" s="224">
        <v>7.0883548456107826E-3</v>
      </c>
      <c r="Q83" s="198">
        <v>241.81818181818099</v>
      </c>
      <c r="R83" s="199">
        <v>1840</v>
      </c>
      <c r="S83" s="224">
        <v>5.7534520712427453E-3</v>
      </c>
      <c r="T83" s="198">
        <v>213.939392</v>
      </c>
      <c r="U83" s="224">
        <v>-0.12713472485768501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2092</v>
      </c>
      <c r="B84" s="199">
        <v>1015</v>
      </c>
      <c r="C84" s="224">
        <v>2.864561284678125E-2</v>
      </c>
      <c r="D84" s="198">
        <v>141.21212121212099</v>
      </c>
      <c r="E84" s="199">
        <v>744</v>
      </c>
      <c r="F84" s="224">
        <v>1.9178223436613909E-2</v>
      </c>
      <c r="G84" s="198">
        <v>127.87878787878699</v>
      </c>
      <c r="H84" s="199">
        <v>778</v>
      </c>
      <c r="I84" s="224">
        <v>1.7288888888888888E-2</v>
      </c>
      <c r="J84" s="198">
        <v>135.15152</v>
      </c>
      <c r="K84" s="224">
        <v>-0.23349753694581279</v>
      </c>
      <c r="L84" s="199">
        <v>6575</v>
      </c>
      <c r="M84" s="224">
        <v>2.4204919028563646E-2</v>
      </c>
      <c r="N84" s="198">
        <v>344.24242424242402</v>
      </c>
      <c r="O84" s="199">
        <v>5194</v>
      </c>
      <c r="P84" s="224">
        <v>1.8519574983954932E-2</v>
      </c>
      <c r="Q84" s="198">
        <v>340.60606060606</v>
      </c>
      <c r="R84" s="199">
        <v>6057</v>
      </c>
      <c r="S84" s="224">
        <v>1.893948869321593E-2</v>
      </c>
      <c r="T84" s="198">
        <v>396.96969999999999</v>
      </c>
      <c r="U84" s="224">
        <v>-7.8783269961977181E-2</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2093</v>
      </c>
      <c r="B85" s="199">
        <v>1961</v>
      </c>
      <c r="C85" s="224">
        <v>5.5343888465554707E-2</v>
      </c>
      <c r="D85" s="198">
        <v>198.18181818181799</v>
      </c>
      <c r="E85" s="199">
        <v>1995</v>
      </c>
      <c r="F85" s="224">
        <v>5.1425478166726817E-2</v>
      </c>
      <c r="G85" s="198">
        <v>210.30303030303</v>
      </c>
      <c r="H85" s="199">
        <v>2802</v>
      </c>
      <c r="I85" s="224">
        <v>6.2266666666666665E-2</v>
      </c>
      <c r="J85" s="198">
        <v>314.54544099999998</v>
      </c>
      <c r="K85" s="224">
        <v>0.42886282508924017</v>
      </c>
      <c r="L85" s="199">
        <v>8752</v>
      </c>
      <c r="M85" s="224">
        <v>3.2219232142659926E-2</v>
      </c>
      <c r="N85" s="198">
        <v>377.575757575757</v>
      </c>
      <c r="O85" s="199">
        <v>9220</v>
      </c>
      <c r="P85" s="224">
        <v>3.287456321757113E-2</v>
      </c>
      <c r="Q85" s="198">
        <v>389.69696969696901</v>
      </c>
      <c r="R85" s="199">
        <v>12536</v>
      </c>
      <c r="S85" s="224">
        <v>3.9198519111466879E-2</v>
      </c>
      <c r="T85" s="198">
        <v>627.87879999999996</v>
      </c>
      <c r="U85" s="224">
        <v>0.43235831809872027</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2094</v>
      </c>
      <c r="B86" s="199">
        <v>3021</v>
      </c>
      <c r="C86" s="224">
        <v>8.5259503852341031E-2</v>
      </c>
      <c r="D86" s="198">
        <v>255.15151515151501</v>
      </c>
      <c r="E86" s="199">
        <v>3345</v>
      </c>
      <c r="F86" s="224">
        <v>8.6224673918647216E-2</v>
      </c>
      <c r="G86" s="198">
        <v>230.90909090909</v>
      </c>
      <c r="H86" s="199">
        <v>5345</v>
      </c>
      <c r="I86" s="224">
        <v>0.11877777777777777</v>
      </c>
      <c r="J86" s="198">
        <v>452.121216</v>
      </c>
      <c r="K86" s="224">
        <v>0.76928169480304531</v>
      </c>
      <c r="L86" s="199">
        <v>31006</v>
      </c>
      <c r="M86" s="224">
        <v>0.11414413983264553</v>
      </c>
      <c r="N86" s="198">
        <v>798.78787878787898</v>
      </c>
      <c r="O86" s="199">
        <v>34044</v>
      </c>
      <c r="P86" s="224">
        <v>0.12138629394566069</v>
      </c>
      <c r="Q86" s="198">
        <v>860</v>
      </c>
      <c r="R86" s="199">
        <v>39848</v>
      </c>
      <c r="S86" s="224">
        <v>0.12459975985591355</v>
      </c>
      <c r="T86" s="200">
        <v>1038.1817599999999</v>
      </c>
      <c r="U86" s="224">
        <v>0.28517061213958589</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2095</v>
      </c>
      <c r="B87" s="199">
        <v>398</v>
      </c>
      <c r="C87" s="224">
        <v>1.1232466909378264E-2</v>
      </c>
      <c r="D87" s="198">
        <v>78.787878787878796</v>
      </c>
      <c r="E87" s="199">
        <v>505</v>
      </c>
      <c r="F87" s="224">
        <v>1.3017476929422076E-2</v>
      </c>
      <c r="G87" s="198">
        <v>136.363636363636</v>
      </c>
      <c r="H87" s="199">
        <v>634</v>
      </c>
      <c r="I87" s="224">
        <v>1.4088888888888889E-2</v>
      </c>
      <c r="J87" s="198">
        <v>121.818184</v>
      </c>
      <c r="K87" s="224">
        <v>0.59296482412060303</v>
      </c>
      <c r="L87" s="199">
        <v>3257</v>
      </c>
      <c r="M87" s="224">
        <v>1.1990178140841337E-2</v>
      </c>
      <c r="N87" s="198">
        <v>302.42424242424198</v>
      </c>
      <c r="O87" s="199">
        <v>3242</v>
      </c>
      <c r="P87" s="224">
        <v>1.1559580688868289E-2</v>
      </c>
      <c r="Q87" s="198">
        <v>283.636363636363</v>
      </c>
      <c r="R87" s="199">
        <v>3700</v>
      </c>
      <c r="S87" s="224">
        <v>1.1569441664999E-2</v>
      </c>
      <c r="T87" s="198">
        <v>340</v>
      </c>
      <c r="U87" s="224">
        <v>0.13601473748848633</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2096</v>
      </c>
      <c r="B88" s="199">
        <v>176</v>
      </c>
      <c r="C88" s="224">
        <v>4.9671210453532018E-3</v>
      </c>
      <c r="D88" s="198">
        <v>61.212121212121197</v>
      </c>
      <c r="E88" s="199">
        <v>295</v>
      </c>
      <c r="F88" s="224">
        <v>7.6042687013455693E-3</v>
      </c>
      <c r="G88" s="198">
        <v>66.6666666666666</v>
      </c>
      <c r="H88" s="199">
        <v>368</v>
      </c>
      <c r="I88" s="224">
        <v>8.1777777777777786E-3</v>
      </c>
      <c r="J88" s="198">
        <v>88.484849999999994</v>
      </c>
      <c r="K88" s="224">
        <v>1.0909090909090908</v>
      </c>
      <c r="L88" s="199">
        <v>1939</v>
      </c>
      <c r="M88" s="224">
        <v>7.138150265609872E-3</v>
      </c>
      <c r="N88" s="198">
        <v>218.78787878787799</v>
      </c>
      <c r="O88" s="199">
        <v>2263</v>
      </c>
      <c r="P88" s="224">
        <v>8.0688868287812875E-3</v>
      </c>
      <c r="Q88" s="198">
        <v>216.969696969697</v>
      </c>
      <c r="R88" s="199">
        <v>2685</v>
      </c>
      <c r="S88" s="224">
        <v>8.3956623974384623E-3</v>
      </c>
      <c r="T88" s="198">
        <v>323.63635299999999</v>
      </c>
      <c r="U88" s="224">
        <v>0.38473439917483238</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2097</v>
      </c>
      <c r="B89" s="199">
        <v>567</v>
      </c>
      <c r="C89" s="224">
        <v>1.6002032004064009E-2</v>
      </c>
      <c r="D89" s="198">
        <v>100.60606060606</v>
      </c>
      <c r="E89" s="199">
        <v>389</v>
      </c>
      <c r="F89" s="224">
        <v>1.0027323812960768E-2</v>
      </c>
      <c r="G89" s="198">
        <v>100</v>
      </c>
      <c r="H89" s="199">
        <v>493</v>
      </c>
      <c r="I89" s="224">
        <v>1.0955555555555555E-2</v>
      </c>
      <c r="J89" s="198">
        <v>92.121215800000002</v>
      </c>
      <c r="K89" s="224">
        <v>-0.13051146384479717</v>
      </c>
      <c r="L89" s="199">
        <v>4611</v>
      </c>
      <c r="M89" s="224">
        <v>1.6974734850297636E-2</v>
      </c>
      <c r="N89" s="198">
        <v>329.09090909090901</v>
      </c>
      <c r="O89" s="199">
        <v>4464</v>
      </c>
      <c r="P89" s="224">
        <v>1.5916708264993227E-2</v>
      </c>
      <c r="Q89" s="198">
        <v>267.87878787878702</v>
      </c>
      <c r="R89" s="199">
        <v>6715</v>
      </c>
      <c r="S89" s="224">
        <v>2.0996973183910347E-2</v>
      </c>
      <c r="T89" s="198">
        <v>386.06060000000002</v>
      </c>
      <c r="U89" s="224">
        <v>0.45630015181088701</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2099</v>
      </c>
      <c r="B90" s="199">
        <v>5124</v>
      </c>
      <c r="C90" s="224">
        <v>0.14461095588857845</v>
      </c>
      <c r="D90" s="198">
        <v>344.24242424242402</v>
      </c>
      <c r="E90" s="199">
        <v>6308</v>
      </c>
      <c r="F90" s="224">
        <v>0.16260246429860287</v>
      </c>
      <c r="G90" s="198">
        <v>331.51515151515099</v>
      </c>
      <c r="H90" s="199">
        <v>6565</v>
      </c>
      <c r="I90" s="224">
        <v>0.1458888888888889</v>
      </c>
      <c r="J90" s="198">
        <v>438.78787199999999</v>
      </c>
      <c r="K90" s="224">
        <v>0.28122560499609678</v>
      </c>
      <c r="L90" s="199">
        <v>45673</v>
      </c>
      <c r="M90" s="224">
        <v>0.16813859570974712</v>
      </c>
      <c r="N90" s="200">
        <v>820</v>
      </c>
      <c r="O90" s="199">
        <v>51674</v>
      </c>
      <c r="P90" s="224">
        <v>0.18424730799400985</v>
      </c>
      <c r="Q90" s="200">
        <v>1103.6363636363601</v>
      </c>
      <c r="R90" s="199">
        <v>58330</v>
      </c>
      <c r="S90" s="224">
        <v>0.18239068441064638</v>
      </c>
      <c r="T90" s="200">
        <v>1326.0605499999999</v>
      </c>
      <c r="U90" s="224">
        <v>0.27712215094257003</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2085</v>
      </c>
      <c r="B91" s="198">
        <v>0</v>
      </c>
      <c r="C91" s="224">
        <v>0</v>
      </c>
      <c r="D91" s="198">
        <v>80</v>
      </c>
      <c r="E91" s="198">
        <v>7</v>
      </c>
      <c r="F91" s="224">
        <v>1.8044027426921688E-4</v>
      </c>
      <c r="G91" s="198">
        <v>6.6666666666666599</v>
      </c>
      <c r="H91" s="198">
        <v>7</v>
      </c>
      <c r="I91" s="224">
        <v>1.5555555555555556E-4</v>
      </c>
      <c r="J91" s="198">
        <v>7.2727274900000003</v>
      </c>
      <c r="K91" s="224"/>
      <c r="L91" s="198">
        <v>271</v>
      </c>
      <c r="M91" s="224">
        <v>9.9764761319250908E-4</v>
      </c>
      <c r="N91" s="198">
        <v>75.757575757575694</v>
      </c>
      <c r="O91" s="199">
        <v>408</v>
      </c>
      <c r="P91" s="224">
        <v>1.4547529059402411E-3</v>
      </c>
      <c r="Q91" s="198">
        <v>94.545454545454504</v>
      </c>
      <c r="R91" s="198">
        <v>272</v>
      </c>
      <c r="S91" s="224">
        <v>8.5051030618371018E-4</v>
      </c>
      <c r="T91" s="198">
        <v>67.878784199999998</v>
      </c>
      <c r="U91" s="224">
        <v>3.6900369003690036E-3</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2086</v>
      </c>
      <c r="B92" s="198">
        <v>0</v>
      </c>
      <c r="C92" s="224">
        <v>0</v>
      </c>
      <c r="D92" s="198">
        <v>80</v>
      </c>
      <c r="E92" s="198">
        <v>16</v>
      </c>
      <c r="F92" s="224">
        <v>4.1243491261535291E-4</v>
      </c>
      <c r="G92" s="198">
        <v>15.757575757575699</v>
      </c>
      <c r="H92" s="198">
        <v>39</v>
      </c>
      <c r="I92" s="224">
        <v>8.6666666666666663E-4</v>
      </c>
      <c r="J92" s="198">
        <v>27.272728000000001</v>
      </c>
      <c r="K92" s="224"/>
      <c r="L92" s="198">
        <v>119</v>
      </c>
      <c r="M92" s="224">
        <v>4.3808142424320512E-4</v>
      </c>
      <c r="N92" s="198">
        <v>60</v>
      </c>
      <c r="O92" s="198">
        <v>101</v>
      </c>
      <c r="P92" s="224">
        <v>3.6012265563716749E-4</v>
      </c>
      <c r="Q92" s="198">
        <v>38.181818181818102</v>
      </c>
      <c r="R92" s="198">
        <v>219</v>
      </c>
      <c r="S92" s="224">
        <v>6.8478587152291377E-4</v>
      </c>
      <c r="T92" s="198">
        <v>71.515150000000006</v>
      </c>
      <c r="U92" s="224">
        <v>0.84033613445378152</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2087</v>
      </c>
      <c r="B93" s="198">
        <v>55</v>
      </c>
      <c r="C93" s="224">
        <v>1.5522253266728756E-3</v>
      </c>
      <c r="D93" s="198">
        <v>26.060606060605998</v>
      </c>
      <c r="E93" s="198">
        <v>94</v>
      </c>
      <c r="F93" s="224">
        <v>2.4230551116151983E-3</v>
      </c>
      <c r="G93" s="198">
        <v>37.5757575757575</v>
      </c>
      <c r="H93" s="198">
        <v>57</v>
      </c>
      <c r="I93" s="224">
        <v>1.2666666666666666E-3</v>
      </c>
      <c r="J93" s="198">
        <v>25.454546000000001</v>
      </c>
      <c r="K93" s="224">
        <v>3.6363636363636362E-2</v>
      </c>
      <c r="L93" s="198">
        <v>499</v>
      </c>
      <c r="M93" s="224">
        <v>1.8369968966164651E-3</v>
      </c>
      <c r="N93" s="198">
        <v>92.727272727272705</v>
      </c>
      <c r="O93" s="198">
        <v>572</v>
      </c>
      <c r="P93" s="224">
        <v>2.0395065249946514E-3</v>
      </c>
      <c r="Q93" s="198">
        <v>103.636363636363</v>
      </c>
      <c r="R93" s="198">
        <v>330</v>
      </c>
      <c r="S93" s="224">
        <v>1.0318691214728838E-3</v>
      </c>
      <c r="T93" s="198">
        <v>74.545455899999993</v>
      </c>
      <c r="U93" s="224">
        <v>-0.33867735470941884</v>
      </c>
      <c r="V93" s="199">
        <v>25720</v>
      </c>
      <c r="W93" s="224">
        <v>2E-3</v>
      </c>
      <c r="X93" s="198">
        <v>640.61</v>
      </c>
      <c r="Y93" s="199">
        <v>27355</v>
      </c>
      <c r="Z93" s="224">
        <v>2E-3</v>
      </c>
      <c r="AA93" s="198">
        <v>765.45</v>
      </c>
      <c r="AB93" s="199">
        <v>29018</v>
      </c>
      <c r="AC93" s="224">
        <v>2E-3</v>
      </c>
      <c r="AD93" s="198">
        <v>863.03</v>
      </c>
      <c r="AE93" s="224">
        <v>0.128</v>
      </c>
    </row>
    <row r="94" spans="1:31" x14ac:dyDescent="0.3">
      <c r="A94" s="198" t="s">
        <v>2088</v>
      </c>
      <c r="B94" s="198">
        <v>0</v>
      </c>
      <c r="C94" s="224">
        <v>0</v>
      </c>
      <c r="D94" s="198">
        <v>80</v>
      </c>
      <c r="E94" s="198">
        <v>65</v>
      </c>
      <c r="F94" s="224">
        <v>1.6755168324998711E-3</v>
      </c>
      <c r="G94" s="198">
        <v>35.757575757575701</v>
      </c>
      <c r="H94" s="198">
        <v>4</v>
      </c>
      <c r="I94" s="224">
        <v>8.8888888888888893E-5</v>
      </c>
      <c r="J94" s="198">
        <v>7.8787880000000001</v>
      </c>
      <c r="K94" s="224"/>
      <c r="L94" s="198">
        <v>100</v>
      </c>
      <c r="M94" s="224">
        <v>3.6813565062454216E-4</v>
      </c>
      <c r="N94" s="198">
        <v>43.030303030303003</v>
      </c>
      <c r="O94" s="198">
        <v>355</v>
      </c>
      <c r="P94" s="224">
        <v>1.2657776510019254E-3</v>
      </c>
      <c r="Q94" s="198">
        <v>71.515151515151501</v>
      </c>
      <c r="R94" s="198">
        <v>101</v>
      </c>
      <c r="S94" s="224">
        <v>3.1581448869321592E-4</v>
      </c>
      <c r="T94" s="198">
        <v>33.939392099999999</v>
      </c>
      <c r="U94" s="224">
        <v>0.01</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2089</v>
      </c>
      <c r="B95" s="198">
        <v>140</v>
      </c>
      <c r="C95" s="224">
        <v>3.9511190133491381E-3</v>
      </c>
      <c r="D95" s="198">
        <v>46.6666666666666</v>
      </c>
      <c r="E95" s="198">
        <v>100</v>
      </c>
      <c r="F95" s="224">
        <v>2.5777182038459554E-3</v>
      </c>
      <c r="G95" s="198">
        <v>35.151515151515099</v>
      </c>
      <c r="H95" s="199">
        <v>213</v>
      </c>
      <c r="I95" s="224">
        <v>4.7333333333333333E-3</v>
      </c>
      <c r="J95" s="198">
        <v>67.878784199999998</v>
      </c>
      <c r="K95" s="224">
        <v>0.52142857142857146</v>
      </c>
      <c r="L95" s="199">
        <v>1118</v>
      </c>
      <c r="M95" s="224">
        <v>4.1157565739823807E-3</v>
      </c>
      <c r="N95" s="198">
        <v>158.18181818181799</v>
      </c>
      <c r="O95" s="199">
        <v>1398</v>
      </c>
      <c r="P95" s="224">
        <v>4.984668045354061E-3</v>
      </c>
      <c r="Q95" s="198">
        <v>160.60606060606</v>
      </c>
      <c r="R95" s="199">
        <v>1779</v>
      </c>
      <c r="S95" s="224">
        <v>5.5627126275765463E-3</v>
      </c>
      <c r="T95" s="198">
        <v>224.84848</v>
      </c>
      <c r="U95" s="224">
        <v>0.59123434704830058</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2090</v>
      </c>
      <c r="B96" s="198">
        <v>48</v>
      </c>
      <c r="C96" s="224">
        <v>1.3546693760054186E-3</v>
      </c>
      <c r="D96" s="198">
        <v>21.818181818181799</v>
      </c>
      <c r="E96" s="198">
        <v>12</v>
      </c>
      <c r="F96" s="224">
        <v>3.0932618446151465E-4</v>
      </c>
      <c r="G96" s="198">
        <v>12.1212121212121</v>
      </c>
      <c r="H96" s="198">
        <v>76</v>
      </c>
      <c r="I96" s="224">
        <v>1.6888888888888889E-3</v>
      </c>
      <c r="J96" s="198">
        <v>50.303031900000001</v>
      </c>
      <c r="K96" s="224">
        <v>0.58333333333333337</v>
      </c>
      <c r="L96" s="198">
        <v>251</v>
      </c>
      <c r="M96" s="224">
        <v>9.2402048306760079E-4</v>
      </c>
      <c r="N96" s="198">
        <v>69.696969696969703</v>
      </c>
      <c r="O96" s="198">
        <v>367</v>
      </c>
      <c r="P96" s="224">
        <v>1.3085645011766383E-3</v>
      </c>
      <c r="Q96" s="198">
        <v>74.545454545454504</v>
      </c>
      <c r="R96" s="198">
        <v>521</v>
      </c>
      <c r="S96" s="224">
        <v>1.6291024614768861E-3</v>
      </c>
      <c r="T96" s="198">
        <v>135.15152</v>
      </c>
      <c r="U96" s="224">
        <v>1.0756972111553784</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2091</v>
      </c>
      <c r="B97" s="198">
        <v>11</v>
      </c>
      <c r="C97" s="224">
        <v>3.1044506533457511E-4</v>
      </c>
      <c r="D97" s="198">
        <v>10.909090909090899</v>
      </c>
      <c r="E97" s="198">
        <v>10</v>
      </c>
      <c r="F97" s="224">
        <v>2.5777182038459555E-4</v>
      </c>
      <c r="G97" s="198">
        <v>9.6969696969696901</v>
      </c>
      <c r="H97" s="198">
        <v>28</v>
      </c>
      <c r="I97" s="224">
        <v>6.2222222222222225E-4</v>
      </c>
      <c r="J97" s="198">
        <v>35.757576</v>
      </c>
      <c r="K97" s="224">
        <v>1.5454545454545454</v>
      </c>
      <c r="L97" s="198">
        <v>104</v>
      </c>
      <c r="M97" s="224">
        <v>3.8286107664952382E-4</v>
      </c>
      <c r="N97" s="198">
        <v>32.727272727272698</v>
      </c>
      <c r="O97" s="198">
        <v>152</v>
      </c>
      <c r="P97" s="224">
        <v>5.419667688796976E-4</v>
      </c>
      <c r="Q97" s="198">
        <v>44.848484848484802</v>
      </c>
      <c r="R97" s="198">
        <v>213</v>
      </c>
      <c r="S97" s="224">
        <v>6.6602461476886134E-4</v>
      </c>
      <c r="T97" s="198">
        <v>72.121215800000002</v>
      </c>
      <c r="U97" s="224">
        <v>1.0480769230769231</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2092</v>
      </c>
      <c r="B98" s="198">
        <v>121</v>
      </c>
      <c r="C98" s="224">
        <v>3.4148957186803264E-3</v>
      </c>
      <c r="D98" s="198">
        <v>47.272727272727202</v>
      </c>
      <c r="E98" s="198">
        <v>21</v>
      </c>
      <c r="F98" s="224">
        <v>5.4132082280765065E-4</v>
      </c>
      <c r="G98" s="198">
        <v>16.969696969696901</v>
      </c>
      <c r="H98" s="198">
        <v>150</v>
      </c>
      <c r="I98" s="224">
        <v>3.3333333333333335E-3</v>
      </c>
      <c r="J98" s="198">
        <v>64.848489999999998</v>
      </c>
      <c r="K98" s="224">
        <v>0.23966942148760331</v>
      </c>
      <c r="L98" s="198">
        <v>540</v>
      </c>
      <c r="M98" s="224">
        <v>1.9879325133725276E-3</v>
      </c>
      <c r="N98" s="198">
        <v>105.454545454545</v>
      </c>
      <c r="O98" s="198">
        <v>437</v>
      </c>
      <c r="P98" s="224">
        <v>1.5581544605291306E-3</v>
      </c>
      <c r="Q98" s="198">
        <v>64.242424242424207</v>
      </c>
      <c r="R98" s="198">
        <v>683</v>
      </c>
      <c r="S98" s="224">
        <v>2.1356563938363018E-3</v>
      </c>
      <c r="T98" s="198">
        <v>132.121216</v>
      </c>
      <c r="U98" s="224">
        <v>0.26481481481481484</v>
      </c>
      <c r="V98" s="199">
        <v>35349</v>
      </c>
      <c r="W98" s="224">
        <v>2E-3</v>
      </c>
      <c r="X98" s="198">
        <v>830.3</v>
      </c>
      <c r="Y98" s="199">
        <v>36299</v>
      </c>
      <c r="Z98" s="224">
        <v>2E-3</v>
      </c>
      <c r="AA98" s="198">
        <v>913.33</v>
      </c>
      <c r="AB98" s="199">
        <v>34259</v>
      </c>
      <c r="AC98" s="224">
        <v>2E-3</v>
      </c>
      <c r="AD98" s="198">
        <v>834.55</v>
      </c>
      <c r="AE98" s="224">
        <v>-3.1E-2</v>
      </c>
    </row>
    <row r="99" spans="1:31" x14ac:dyDescent="0.3">
      <c r="A99" s="198" t="s">
        <v>2093</v>
      </c>
      <c r="B99" s="199">
        <v>762</v>
      </c>
      <c r="C99" s="224">
        <v>2.1505376344086023E-2</v>
      </c>
      <c r="D99" s="198">
        <v>133.333333333333</v>
      </c>
      <c r="E99" s="199">
        <v>1021</v>
      </c>
      <c r="F99" s="224">
        <v>2.6318502861267207E-2</v>
      </c>
      <c r="G99" s="198">
        <v>148.48484848484799</v>
      </c>
      <c r="H99" s="199">
        <v>987</v>
      </c>
      <c r="I99" s="224">
        <v>2.1933333333333332E-2</v>
      </c>
      <c r="J99" s="198">
        <v>144.24243200000001</v>
      </c>
      <c r="K99" s="224">
        <v>0.29527559055118108</v>
      </c>
      <c r="L99" s="199">
        <v>6137</v>
      </c>
      <c r="M99" s="224">
        <v>2.2592484878828152E-2</v>
      </c>
      <c r="N99" s="198">
        <v>345.45454545454498</v>
      </c>
      <c r="O99" s="199">
        <v>7309</v>
      </c>
      <c r="P99" s="224">
        <v>2.6060757327248094E-2</v>
      </c>
      <c r="Q99" s="198">
        <v>406.666666666666</v>
      </c>
      <c r="R99" s="199">
        <v>8498</v>
      </c>
      <c r="S99" s="224">
        <v>2.6572193315989593E-2</v>
      </c>
      <c r="T99" s="198">
        <v>415.15152</v>
      </c>
      <c r="U99" s="224">
        <v>0.38471565911683231</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2094</v>
      </c>
      <c r="B100" s="199">
        <v>1180</v>
      </c>
      <c r="C100" s="224">
        <v>3.3302288826799878E-2</v>
      </c>
      <c r="D100" s="198">
        <v>161.21212121212099</v>
      </c>
      <c r="E100" s="199">
        <v>1360</v>
      </c>
      <c r="F100" s="224">
        <v>3.5056967572304996E-2</v>
      </c>
      <c r="G100" s="198">
        <v>154.54545454545399</v>
      </c>
      <c r="H100" s="199">
        <v>1838</v>
      </c>
      <c r="I100" s="224">
        <v>4.0844444444444447E-2</v>
      </c>
      <c r="J100" s="198">
        <v>216.363632</v>
      </c>
      <c r="K100" s="224">
        <v>0.55762711864406778</v>
      </c>
      <c r="L100" s="199">
        <v>14717</v>
      </c>
      <c r="M100" s="224">
        <v>5.4178523702413862E-2</v>
      </c>
      <c r="N100" s="198">
        <v>479.39393939393898</v>
      </c>
      <c r="O100" s="199">
        <v>15523</v>
      </c>
      <c r="P100" s="224">
        <v>5.5348356271839122E-2</v>
      </c>
      <c r="Q100" s="198">
        <v>640.60606060606005</v>
      </c>
      <c r="R100" s="199">
        <v>17575</v>
      </c>
      <c r="S100" s="224">
        <v>5.4954847908745247E-2</v>
      </c>
      <c r="T100" s="198">
        <v>684.84849999999994</v>
      </c>
      <c r="U100" s="224">
        <v>0.19419718692668342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2095</v>
      </c>
      <c r="B101" s="199">
        <v>1668</v>
      </c>
      <c r="C101" s="224">
        <v>4.7074760816188298E-2</v>
      </c>
      <c r="D101" s="198">
        <v>195.15151515151501</v>
      </c>
      <c r="E101" s="199">
        <v>2214</v>
      </c>
      <c r="F101" s="224">
        <v>5.7070681033149454E-2</v>
      </c>
      <c r="G101" s="198">
        <v>241.21212121212099</v>
      </c>
      <c r="H101" s="199">
        <v>2111</v>
      </c>
      <c r="I101" s="224">
        <v>4.6911111111111112E-2</v>
      </c>
      <c r="J101" s="198">
        <v>262.42425500000002</v>
      </c>
      <c r="K101" s="224">
        <v>0.2655875299760192</v>
      </c>
      <c r="L101" s="199">
        <v>12457</v>
      </c>
      <c r="M101" s="224">
        <v>4.5858657998299211E-2</v>
      </c>
      <c r="N101" s="198">
        <v>456.969696969697</v>
      </c>
      <c r="O101" s="199">
        <v>14622</v>
      </c>
      <c r="P101" s="224">
        <v>5.2135776937887755E-2</v>
      </c>
      <c r="Q101" s="198">
        <v>566.06060606060601</v>
      </c>
      <c r="R101" s="199">
        <v>16655</v>
      </c>
      <c r="S101" s="224">
        <v>5.2078121873123877E-2</v>
      </c>
      <c r="T101" s="198">
        <v>731.51513699999998</v>
      </c>
      <c r="U101" s="224">
        <v>0.33699927751465042</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2096</v>
      </c>
      <c r="B102" s="199">
        <v>506</v>
      </c>
      <c r="C102" s="224">
        <v>1.4280473005390456E-2</v>
      </c>
      <c r="D102" s="198">
        <v>96.969696969696898</v>
      </c>
      <c r="E102" s="199">
        <v>498</v>
      </c>
      <c r="F102" s="224">
        <v>1.2837036655152859E-2</v>
      </c>
      <c r="G102" s="198">
        <v>113.939393939393</v>
      </c>
      <c r="H102" s="199">
        <v>472</v>
      </c>
      <c r="I102" s="224">
        <v>1.048888888888889E-2</v>
      </c>
      <c r="J102" s="198">
        <v>100</v>
      </c>
      <c r="K102" s="224">
        <v>-6.7193675889328064E-2</v>
      </c>
      <c r="L102" s="199">
        <v>4306</v>
      </c>
      <c r="M102" s="224">
        <v>1.5851921115892783E-2</v>
      </c>
      <c r="N102" s="198">
        <v>278.78787878787801</v>
      </c>
      <c r="O102" s="199">
        <v>4965</v>
      </c>
      <c r="P102" s="224">
        <v>1.770305925978749E-2</v>
      </c>
      <c r="Q102" s="198">
        <v>321.81818181818102</v>
      </c>
      <c r="R102" s="199">
        <v>5789</v>
      </c>
      <c r="S102" s="224">
        <v>1.8101485891534919E-2</v>
      </c>
      <c r="T102" s="198">
        <v>437.57574499999998</v>
      </c>
      <c r="U102" s="224">
        <v>0.34440315838365071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2097</v>
      </c>
      <c r="B103" s="199">
        <v>633</v>
      </c>
      <c r="C103" s="224">
        <v>1.786470239607146E-2</v>
      </c>
      <c r="D103" s="198">
        <v>112.72727272727199</v>
      </c>
      <c r="E103" s="199">
        <v>890</v>
      </c>
      <c r="F103" s="224">
        <v>2.2941692014229003E-2</v>
      </c>
      <c r="G103" s="198">
        <v>160.60606060606</v>
      </c>
      <c r="H103" s="199">
        <v>583</v>
      </c>
      <c r="I103" s="224">
        <v>1.2955555555555555E-2</v>
      </c>
      <c r="J103" s="198">
        <v>97.575760000000002</v>
      </c>
      <c r="K103" s="224">
        <v>-7.8988941548183256E-2</v>
      </c>
      <c r="L103" s="199">
        <v>5054</v>
      </c>
      <c r="M103" s="224">
        <v>1.860557578256436E-2</v>
      </c>
      <c r="N103" s="198">
        <v>313.93939393939303</v>
      </c>
      <c r="O103" s="199">
        <v>5465</v>
      </c>
      <c r="P103" s="224">
        <v>1.9485844683733867E-2</v>
      </c>
      <c r="Q103" s="198">
        <v>353.93939393939303</v>
      </c>
      <c r="R103" s="199">
        <v>5695</v>
      </c>
      <c r="S103" s="224">
        <v>1.7807559535721433E-2</v>
      </c>
      <c r="T103" s="198">
        <v>419.39395100000002</v>
      </c>
      <c r="U103" s="224">
        <v>0.12683023347843292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2100</v>
      </c>
      <c r="B104" s="199">
        <v>9623</v>
      </c>
      <c r="C104" s="224">
        <v>0.27158298761041966</v>
      </c>
      <c r="D104" s="200">
        <v>504.24242424242402</v>
      </c>
      <c r="E104" s="199">
        <v>10367</v>
      </c>
      <c r="F104" s="224">
        <v>0.26723204619271024</v>
      </c>
      <c r="G104" s="198">
        <v>404.84848484848402</v>
      </c>
      <c r="H104" s="199">
        <v>10891</v>
      </c>
      <c r="I104" s="224">
        <v>0.24202222222222222</v>
      </c>
      <c r="J104" s="200">
        <v>449.69695999999999</v>
      </c>
      <c r="K104" s="224">
        <v>0.13176764002909697</v>
      </c>
      <c r="L104" s="199">
        <v>70251</v>
      </c>
      <c r="M104" s="224">
        <v>0.25861897592024707</v>
      </c>
      <c r="N104" s="200">
        <v>1046.0606060606001</v>
      </c>
      <c r="O104" s="199">
        <v>67728</v>
      </c>
      <c r="P104" s="224">
        <v>0.24148898238608002</v>
      </c>
      <c r="Q104" s="200">
        <v>1178.7878787878701</v>
      </c>
      <c r="R104" s="199">
        <v>65390</v>
      </c>
      <c r="S104" s="224">
        <v>0.20446642985791474</v>
      </c>
      <c r="T104" s="200">
        <v>1173.3333700000001</v>
      </c>
      <c r="U104" s="224">
        <v>-6.9194744558796317E-2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2085</v>
      </c>
      <c r="B105" s="198">
        <v>36</v>
      </c>
      <c r="C105" s="224">
        <v>1.0160020320040639E-3</v>
      </c>
      <c r="D105" s="198">
        <v>24.848484848484802</v>
      </c>
      <c r="E105" s="198">
        <v>44</v>
      </c>
      <c r="F105" s="224">
        <v>1.1341960096922204E-3</v>
      </c>
      <c r="G105" s="198">
        <v>26.060606060605998</v>
      </c>
      <c r="H105" s="198">
        <v>46</v>
      </c>
      <c r="I105" s="224">
        <v>1.0222222222222223E-3</v>
      </c>
      <c r="J105" s="198">
        <v>23.030304000000001</v>
      </c>
      <c r="K105" s="224">
        <v>0.27777777777777779</v>
      </c>
      <c r="L105" s="199">
        <v>726</v>
      </c>
      <c r="M105" s="224">
        <v>2.6726648235341757E-3</v>
      </c>
      <c r="N105" s="198">
        <v>155.15151515151501</v>
      </c>
      <c r="O105" s="199">
        <v>424</v>
      </c>
      <c r="P105" s="224">
        <v>1.511802039506525E-3</v>
      </c>
      <c r="Q105" s="198">
        <v>78.181818181818201</v>
      </c>
      <c r="R105" s="199">
        <v>545</v>
      </c>
      <c r="S105" s="224">
        <v>1.7041474884930958E-3</v>
      </c>
      <c r="T105" s="198">
        <v>99.393936199999999</v>
      </c>
      <c r="U105" s="224">
        <v>-0.24931129476584021</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2086</v>
      </c>
      <c r="B106" s="199">
        <v>308</v>
      </c>
      <c r="C106" s="224">
        <v>8.692461829368104E-3</v>
      </c>
      <c r="D106" s="198">
        <v>103.636363636363</v>
      </c>
      <c r="E106" s="198">
        <v>141</v>
      </c>
      <c r="F106" s="224">
        <v>3.6345826674227975E-3</v>
      </c>
      <c r="G106" s="198">
        <v>43.030303030303003</v>
      </c>
      <c r="H106" s="198">
        <v>305</v>
      </c>
      <c r="I106" s="224">
        <v>6.7777777777777775E-3</v>
      </c>
      <c r="J106" s="198">
        <v>85.454544100000007</v>
      </c>
      <c r="K106" s="224">
        <v>-9.74025974025974E-3</v>
      </c>
      <c r="L106" s="199">
        <v>1637</v>
      </c>
      <c r="M106" s="224">
        <v>6.026380600723755E-3</v>
      </c>
      <c r="N106" s="198">
        <v>226.666666666666</v>
      </c>
      <c r="O106" s="199">
        <v>1291</v>
      </c>
      <c r="P106" s="224">
        <v>4.6031519646295375E-3</v>
      </c>
      <c r="Q106" s="198">
        <v>157.575757575757</v>
      </c>
      <c r="R106" s="199">
        <v>1298</v>
      </c>
      <c r="S106" s="224">
        <v>4.0586852111266763E-3</v>
      </c>
      <c r="T106" s="198">
        <v>184.24243200000001</v>
      </c>
      <c r="U106" s="224">
        <v>-0.20708613317043373</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2087</v>
      </c>
      <c r="B107" s="199">
        <v>817</v>
      </c>
      <c r="C107" s="224">
        <v>2.3057601670758897E-2</v>
      </c>
      <c r="D107" s="198">
        <v>113.939393939393</v>
      </c>
      <c r="E107" s="199">
        <v>597</v>
      </c>
      <c r="F107" s="224">
        <v>1.5388977676960354E-2</v>
      </c>
      <c r="G107" s="198">
        <v>95.151515151515099</v>
      </c>
      <c r="H107" s="199">
        <v>879</v>
      </c>
      <c r="I107" s="224">
        <v>1.9533333333333333E-2</v>
      </c>
      <c r="J107" s="198">
        <v>181.81817599999999</v>
      </c>
      <c r="K107" s="224">
        <v>7.588739290085679E-2</v>
      </c>
      <c r="L107" s="199">
        <v>4004</v>
      </c>
      <c r="M107" s="224">
        <v>1.4740151451006668E-2</v>
      </c>
      <c r="N107" s="198">
        <v>263.030303030303</v>
      </c>
      <c r="O107" s="199">
        <v>3420</v>
      </c>
      <c r="P107" s="224">
        <v>1.2194252299793196E-2</v>
      </c>
      <c r="Q107" s="198">
        <v>261.21212121212102</v>
      </c>
      <c r="R107" s="199">
        <v>3168</v>
      </c>
      <c r="S107" s="224">
        <v>9.9059435661396841E-3</v>
      </c>
      <c r="T107" s="198">
        <v>273.93939999999998</v>
      </c>
      <c r="U107" s="224">
        <v>-0.2087912087912088</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2088</v>
      </c>
      <c r="B108" s="199">
        <v>649</v>
      </c>
      <c r="C108" s="224">
        <v>1.831625885473993E-2</v>
      </c>
      <c r="D108" s="198">
        <v>108.484848484848</v>
      </c>
      <c r="E108" s="199">
        <v>908</v>
      </c>
      <c r="F108" s="224">
        <v>2.3405681290921278E-2</v>
      </c>
      <c r="G108" s="198">
        <v>169.69696969696901</v>
      </c>
      <c r="H108" s="199">
        <v>746</v>
      </c>
      <c r="I108" s="224">
        <v>1.6577777777777778E-2</v>
      </c>
      <c r="J108" s="198">
        <v>116.969696</v>
      </c>
      <c r="K108" s="224">
        <v>0.14946070878274267</v>
      </c>
      <c r="L108" s="199">
        <v>4797</v>
      </c>
      <c r="M108" s="224">
        <v>1.7659467160459286E-2</v>
      </c>
      <c r="N108" s="198">
        <v>318.18181818181802</v>
      </c>
      <c r="O108" s="199">
        <v>5054</v>
      </c>
      <c r="P108" s="224">
        <v>1.8020395065249946E-2</v>
      </c>
      <c r="Q108" s="198">
        <v>335.15151515151501</v>
      </c>
      <c r="R108" s="199">
        <v>3900</v>
      </c>
      <c r="S108" s="224">
        <v>1.219481689013408E-2</v>
      </c>
      <c r="T108" s="198">
        <v>310.30304000000001</v>
      </c>
      <c r="U108" s="224">
        <v>-0.18699186991869918</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2089</v>
      </c>
      <c r="B109" s="199">
        <v>3116</v>
      </c>
      <c r="C109" s="224">
        <v>8.7940620325685101E-2</v>
      </c>
      <c r="D109" s="198">
        <v>268.48484848484799</v>
      </c>
      <c r="E109" s="199">
        <v>4239</v>
      </c>
      <c r="F109" s="224">
        <v>0.10926947466103006</v>
      </c>
      <c r="G109" s="198">
        <v>319.39393939393898</v>
      </c>
      <c r="H109" s="199">
        <v>3761</v>
      </c>
      <c r="I109" s="224">
        <v>8.3577777777777779E-2</v>
      </c>
      <c r="J109" s="198">
        <v>297.57574499999998</v>
      </c>
      <c r="K109" s="224">
        <v>0.20699614890885751</v>
      </c>
      <c r="L109" s="199">
        <v>22540</v>
      </c>
      <c r="M109" s="224">
        <v>8.2977775650771801E-2</v>
      </c>
      <c r="N109" s="198">
        <v>665.45454545454504</v>
      </c>
      <c r="O109" s="199">
        <v>23182</v>
      </c>
      <c r="P109" s="224">
        <v>8.2657063395849675E-2</v>
      </c>
      <c r="Q109" s="198">
        <v>700.60606060606005</v>
      </c>
      <c r="R109" s="199">
        <v>21442</v>
      </c>
      <c r="S109" s="224">
        <v>6.7046477886732042E-2</v>
      </c>
      <c r="T109" s="198">
        <v>755.15150000000006</v>
      </c>
      <c r="U109" s="224">
        <v>-4.8713398402839399E-2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2090</v>
      </c>
      <c r="B110" s="199">
        <v>463</v>
      </c>
      <c r="C110" s="224">
        <v>1.3066915022718934E-2</v>
      </c>
      <c r="D110" s="198">
        <v>101.818181818181</v>
      </c>
      <c r="E110" s="199">
        <v>448</v>
      </c>
      <c r="F110" s="224">
        <v>1.154817755322988E-2</v>
      </c>
      <c r="G110" s="198">
        <v>103.636363636363</v>
      </c>
      <c r="H110" s="199">
        <v>732</v>
      </c>
      <c r="I110" s="224">
        <v>1.6266666666666665E-2</v>
      </c>
      <c r="J110" s="198">
        <v>143.636368</v>
      </c>
      <c r="K110" s="224">
        <v>0.58099352051835851</v>
      </c>
      <c r="L110" s="199">
        <v>3972</v>
      </c>
      <c r="M110" s="224">
        <v>1.4622348042806814E-2</v>
      </c>
      <c r="N110" s="198">
        <v>250.30303030303</v>
      </c>
      <c r="O110" s="199">
        <v>4234</v>
      </c>
      <c r="P110" s="224">
        <v>1.5096626969977893E-2</v>
      </c>
      <c r="Q110" s="198">
        <v>356.969696969697</v>
      </c>
      <c r="R110" s="199">
        <v>5253</v>
      </c>
      <c r="S110" s="224">
        <v>1.6425480288172905E-2</v>
      </c>
      <c r="T110" s="198">
        <v>355.75756799999999</v>
      </c>
      <c r="U110" s="224">
        <v>0.32250755287009064</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2091</v>
      </c>
      <c r="B111" s="199">
        <v>338</v>
      </c>
      <c r="C111" s="224">
        <v>9.5391301893714905E-3</v>
      </c>
      <c r="D111" s="198">
        <v>95.757575757575694</v>
      </c>
      <c r="E111" s="199">
        <v>151</v>
      </c>
      <c r="F111" s="224">
        <v>3.8923544878073928E-3</v>
      </c>
      <c r="G111" s="198">
        <v>54.545454545454497</v>
      </c>
      <c r="H111" s="199">
        <v>260</v>
      </c>
      <c r="I111" s="224">
        <v>5.7777777777777775E-3</v>
      </c>
      <c r="J111" s="198">
        <v>60.606059999999999</v>
      </c>
      <c r="K111" s="224">
        <v>-0.23076923076923078</v>
      </c>
      <c r="L111" s="199">
        <v>1952</v>
      </c>
      <c r="M111" s="224">
        <v>7.1860079001910626E-3</v>
      </c>
      <c r="N111" s="198">
        <v>210.90909090909</v>
      </c>
      <c r="O111" s="199">
        <v>1282</v>
      </c>
      <c r="P111" s="224">
        <v>4.5710618269985022E-3</v>
      </c>
      <c r="Q111" s="198">
        <v>166.666666666666</v>
      </c>
      <c r="R111" s="199">
        <v>1152</v>
      </c>
      <c r="S111" s="224">
        <v>3.602161296778067E-3</v>
      </c>
      <c r="T111" s="198">
        <v>168.484848</v>
      </c>
      <c r="U111" s="224">
        <v>-0.4098360655737705</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2092</v>
      </c>
      <c r="B112" s="199">
        <v>1200</v>
      </c>
      <c r="C112" s="224">
        <v>3.3866734400135469E-2</v>
      </c>
      <c r="D112" s="198">
        <v>148.48484848484799</v>
      </c>
      <c r="E112" s="199">
        <v>1014</v>
      </c>
      <c r="F112" s="224">
        <v>2.6138062586997989E-2</v>
      </c>
      <c r="G112" s="198">
        <v>152.12121212121201</v>
      </c>
      <c r="H112" s="199">
        <v>1169</v>
      </c>
      <c r="I112" s="224">
        <v>2.5977777777777777E-2</v>
      </c>
      <c r="J112" s="198">
        <v>170.909088</v>
      </c>
      <c r="K112" s="224">
        <v>-2.5833333333333333E-2</v>
      </c>
      <c r="L112" s="199">
        <v>8353</v>
      </c>
      <c r="M112" s="224">
        <v>3.0750370896668003E-2</v>
      </c>
      <c r="N112" s="198">
        <v>421.81818181818102</v>
      </c>
      <c r="O112" s="199">
        <v>7288</v>
      </c>
      <c r="P112" s="224">
        <v>2.5985880339442345E-2</v>
      </c>
      <c r="Q112" s="198">
        <v>380.60606060606</v>
      </c>
      <c r="R112" s="199">
        <v>6878</v>
      </c>
      <c r="S112" s="224">
        <v>2.1506653992395437E-2</v>
      </c>
      <c r="T112" s="198">
        <v>438.18182400000001</v>
      </c>
      <c r="U112" s="224">
        <v>-0.17658326349814438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2093</v>
      </c>
      <c r="B113" s="199">
        <v>946</v>
      </c>
      <c r="C113" s="224">
        <v>2.669827561877346E-2</v>
      </c>
      <c r="D113" s="198">
        <v>141.81818181818099</v>
      </c>
      <c r="E113" s="199">
        <v>939</v>
      </c>
      <c r="F113" s="224">
        <v>2.4204773934113522E-2</v>
      </c>
      <c r="G113" s="198">
        <v>153.939393939393</v>
      </c>
      <c r="H113" s="199">
        <v>1075</v>
      </c>
      <c r="I113" s="224">
        <v>2.388888888888889E-2</v>
      </c>
      <c r="J113" s="198">
        <v>160</v>
      </c>
      <c r="K113" s="224">
        <v>0.13636363636363635</v>
      </c>
      <c r="L113" s="199">
        <v>5340</v>
      </c>
      <c r="M113" s="224">
        <v>1.9658443743350549E-2</v>
      </c>
      <c r="N113" s="198">
        <v>303.636363636363</v>
      </c>
      <c r="O113" s="199">
        <v>5531</v>
      </c>
      <c r="P113" s="224">
        <v>1.9721172359694786E-2</v>
      </c>
      <c r="Q113" s="198">
        <v>360</v>
      </c>
      <c r="R113" s="199">
        <v>5637</v>
      </c>
      <c r="S113" s="224">
        <v>1.7626200720432261E-2</v>
      </c>
      <c r="T113" s="198">
        <v>363.03030000000001</v>
      </c>
      <c r="U113" s="224">
        <v>5.561797752808989E-2</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2094</v>
      </c>
      <c r="B114" s="199">
        <v>653</v>
      </c>
      <c r="C114" s="224">
        <v>1.8429147969407051E-2</v>
      </c>
      <c r="D114" s="198">
        <v>104.24242424242399</v>
      </c>
      <c r="E114" s="199">
        <v>804</v>
      </c>
      <c r="F114" s="224">
        <v>2.0724854358921484E-2</v>
      </c>
      <c r="G114" s="198">
        <v>120</v>
      </c>
      <c r="H114" s="199">
        <v>728</v>
      </c>
      <c r="I114" s="224">
        <v>1.6177777777777777E-2</v>
      </c>
      <c r="J114" s="198">
        <v>97.575760000000002</v>
      </c>
      <c r="K114" s="224">
        <v>0.11485451761102604</v>
      </c>
      <c r="L114" s="199">
        <v>7842</v>
      </c>
      <c r="M114" s="224">
        <v>2.8869197721976592E-2</v>
      </c>
      <c r="N114" s="198">
        <v>361.81818181818102</v>
      </c>
      <c r="O114" s="199">
        <v>7660</v>
      </c>
      <c r="P114" s="224">
        <v>2.7312272694858447E-2</v>
      </c>
      <c r="Q114" s="198">
        <v>381.21212121212102</v>
      </c>
      <c r="R114" s="199">
        <v>6602</v>
      </c>
      <c r="S114" s="224">
        <v>2.0643636181709026E-2</v>
      </c>
      <c r="T114" s="198">
        <v>386.66665599999999</v>
      </c>
      <c r="U114" s="224">
        <v>-0.15812292782453455</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2095</v>
      </c>
      <c r="B115" s="199">
        <v>431</v>
      </c>
      <c r="C115" s="224">
        <v>1.2163802105381989E-2</v>
      </c>
      <c r="D115" s="198">
        <v>109.69696969696901</v>
      </c>
      <c r="E115" s="199">
        <v>677</v>
      </c>
      <c r="F115" s="224">
        <v>1.745115224003712E-2</v>
      </c>
      <c r="G115" s="198">
        <v>143.030303030303</v>
      </c>
      <c r="H115" s="199">
        <v>610</v>
      </c>
      <c r="I115" s="224">
        <v>1.3555555555555555E-2</v>
      </c>
      <c r="J115" s="198">
        <v>104.242424</v>
      </c>
      <c r="K115" s="224">
        <v>0.41531322505800466</v>
      </c>
      <c r="L115" s="199">
        <v>3546</v>
      </c>
      <c r="M115" s="224">
        <v>1.3054090171146265E-2</v>
      </c>
      <c r="N115" s="198">
        <v>237.575757575757</v>
      </c>
      <c r="O115" s="199">
        <v>3707</v>
      </c>
      <c r="P115" s="224">
        <v>1.3217571133138416E-2</v>
      </c>
      <c r="Q115" s="198">
        <v>318.78787878787801</v>
      </c>
      <c r="R115" s="199">
        <v>4297</v>
      </c>
      <c r="S115" s="224">
        <v>1.3436186712027216E-2</v>
      </c>
      <c r="T115" s="198">
        <v>313.93939999999998</v>
      </c>
      <c r="U115" s="224">
        <v>0.21178793006204175</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2096</v>
      </c>
      <c r="B116" s="199">
        <v>294</v>
      </c>
      <c r="C116" s="224">
        <v>8.2973499280331892E-3</v>
      </c>
      <c r="D116" s="198">
        <v>91.515151515151501</v>
      </c>
      <c r="E116" s="199">
        <v>263</v>
      </c>
      <c r="F116" s="224">
        <v>6.7793988761148628E-3</v>
      </c>
      <c r="G116" s="198">
        <v>74.545454545454504</v>
      </c>
      <c r="H116" s="199">
        <v>310</v>
      </c>
      <c r="I116" s="224">
        <v>6.8888888888888888E-3</v>
      </c>
      <c r="J116" s="198">
        <v>89.090909999999994</v>
      </c>
      <c r="K116" s="224">
        <v>5.4421768707482991E-2</v>
      </c>
      <c r="L116" s="199">
        <v>2036</v>
      </c>
      <c r="M116" s="224">
        <v>7.4952418467156782E-3</v>
      </c>
      <c r="N116" s="198">
        <v>200.60606060606</v>
      </c>
      <c r="O116" s="199">
        <v>1925</v>
      </c>
      <c r="P116" s="224">
        <v>6.8637238821935391E-3</v>
      </c>
      <c r="Q116" s="198">
        <v>243.636363636363</v>
      </c>
      <c r="R116" s="199">
        <v>2143</v>
      </c>
      <c r="S116" s="224">
        <v>6.7008955373223933E-3</v>
      </c>
      <c r="T116" s="198">
        <v>223.03030000000001</v>
      </c>
      <c r="U116" s="224">
        <v>5.2554027504911588E-2</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2097</v>
      </c>
      <c r="B117" s="199">
        <v>372</v>
      </c>
      <c r="C117" s="224">
        <v>1.0498687664041995E-2</v>
      </c>
      <c r="D117" s="198">
        <v>84.848484848484802</v>
      </c>
      <c r="E117" s="199">
        <v>142</v>
      </c>
      <c r="F117" s="224">
        <v>3.6603598494612567E-3</v>
      </c>
      <c r="G117" s="198">
        <v>40.606060606060602</v>
      </c>
      <c r="H117" s="199">
        <v>270</v>
      </c>
      <c r="I117" s="224">
        <v>6.0000000000000001E-3</v>
      </c>
      <c r="J117" s="198">
        <v>60</v>
      </c>
      <c r="K117" s="224">
        <v>-0.27419354838709675</v>
      </c>
      <c r="L117" s="199">
        <v>3506</v>
      </c>
      <c r="M117" s="224">
        <v>1.2906835910896447E-2</v>
      </c>
      <c r="N117" s="198">
        <v>251.51515151515099</v>
      </c>
      <c r="O117" s="199">
        <v>2730</v>
      </c>
      <c r="P117" s="224">
        <v>9.7340084147472007E-3</v>
      </c>
      <c r="Q117" s="198">
        <v>205.45454545454501</v>
      </c>
      <c r="R117" s="199">
        <v>3075</v>
      </c>
      <c r="S117" s="224">
        <v>9.6151440864518708E-3</v>
      </c>
      <c r="T117" s="198">
        <v>246.66667200000001</v>
      </c>
      <c r="U117" s="224">
        <v>-0.12293211637193383</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2101</v>
      </c>
      <c r="B118" s="199">
        <v>4073</v>
      </c>
      <c r="C118" s="224">
        <v>0.11494934100979314</v>
      </c>
      <c r="D118" s="198">
        <v>340</v>
      </c>
      <c r="E118" s="199">
        <v>4283</v>
      </c>
      <c r="F118" s="224">
        <v>0.11040367067072228</v>
      </c>
      <c r="G118" s="198">
        <v>295.75757575757501</v>
      </c>
      <c r="H118" s="199">
        <v>5824</v>
      </c>
      <c r="I118" s="224">
        <v>0.12942222222222222</v>
      </c>
      <c r="J118" s="198">
        <v>372.72726399999999</v>
      </c>
      <c r="K118" s="224">
        <v>0.42990424748342743</v>
      </c>
      <c r="L118" s="199">
        <v>37810</v>
      </c>
      <c r="M118" s="224">
        <v>0.13919208950113937</v>
      </c>
      <c r="N118" s="200">
        <v>1117.57575757575</v>
      </c>
      <c r="O118" s="199">
        <v>36083</v>
      </c>
      <c r="P118" s="224">
        <v>0.128656492904514</v>
      </c>
      <c r="Q118" s="200">
        <v>912.72727272727195</v>
      </c>
      <c r="R118" s="199">
        <v>44132</v>
      </c>
      <c r="S118" s="224">
        <v>0.137995297178307</v>
      </c>
      <c r="T118" s="200">
        <v>1070.9090000000001</v>
      </c>
      <c r="U118" s="224">
        <v>0.16720444326897646</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2085</v>
      </c>
      <c r="B119" s="199">
        <v>263</v>
      </c>
      <c r="C119" s="224">
        <v>7.4224592893630233E-3</v>
      </c>
      <c r="D119" s="198">
        <v>105.454545454545</v>
      </c>
      <c r="E119" s="199">
        <v>80</v>
      </c>
      <c r="F119" s="224">
        <v>2.0621745630767644E-3</v>
      </c>
      <c r="G119" s="198">
        <v>36.363636363636303</v>
      </c>
      <c r="H119" s="199">
        <v>231</v>
      </c>
      <c r="I119" s="224">
        <v>5.1333333333333335E-3</v>
      </c>
      <c r="J119" s="198">
        <v>63.636364</v>
      </c>
      <c r="K119" s="224">
        <v>-0.12167300380228137</v>
      </c>
      <c r="L119" s="199">
        <v>9597</v>
      </c>
      <c r="M119" s="224">
        <v>3.5329978390437305E-2</v>
      </c>
      <c r="N119" s="198">
        <v>920.60606060606005</v>
      </c>
      <c r="O119" s="199">
        <v>9839</v>
      </c>
      <c r="P119" s="224">
        <v>3.5081651572416744E-2</v>
      </c>
      <c r="Q119" s="198">
        <v>448.48484848484799</v>
      </c>
      <c r="R119" s="199">
        <v>10934</v>
      </c>
      <c r="S119" s="224">
        <v>3.4189263558134883E-2</v>
      </c>
      <c r="T119" s="198">
        <v>664.24243200000001</v>
      </c>
      <c r="U119" s="224">
        <v>0.13931436907366884</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2086</v>
      </c>
      <c r="B120" s="199">
        <v>2297</v>
      </c>
      <c r="C120" s="224">
        <v>6.482657409759264E-2</v>
      </c>
      <c r="D120" s="198">
        <v>289.09090909090901</v>
      </c>
      <c r="E120" s="199">
        <v>2199</v>
      </c>
      <c r="F120" s="224">
        <v>5.6684023302572564E-2</v>
      </c>
      <c r="G120" s="198">
        <v>221.81818181818099</v>
      </c>
      <c r="H120" s="199">
        <v>3197</v>
      </c>
      <c r="I120" s="224">
        <v>7.1044444444444438E-2</v>
      </c>
      <c r="J120" s="198">
        <v>289.69695999999999</v>
      </c>
      <c r="K120" s="224">
        <v>0.39181541140618198</v>
      </c>
      <c r="L120" s="199">
        <v>15902</v>
      </c>
      <c r="M120" s="224">
        <v>5.8540931162314687E-2</v>
      </c>
      <c r="N120" s="198">
        <v>616.969696969697</v>
      </c>
      <c r="O120" s="199">
        <v>13978</v>
      </c>
      <c r="P120" s="224">
        <v>4.9839549311844825E-2</v>
      </c>
      <c r="Q120" s="198">
        <v>598.18181818181802</v>
      </c>
      <c r="R120" s="199">
        <v>19714</v>
      </c>
      <c r="S120" s="224">
        <v>6.1643235941564942E-2</v>
      </c>
      <c r="T120" s="198">
        <v>669.09090000000003</v>
      </c>
      <c r="U120" s="224">
        <v>0.23971827443088919</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2087</v>
      </c>
      <c r="B121" s="199">
        <v>239</v>
      </c>
      <c r="C121" s="224">
        <v>6.7451246013603139E-3</v>
      </c>
      <c r="D121" s="198">
        <v>69.090909090909093</v>
      </c>
      <c r="E121" s="198">
        <v>397</v>
      </c>
      <c r="F121" s="224">
        <v>1.0233541269268443E-2</v>
      </c>
      <c r="G121" s="198">
        <v>101.212121212121</v>
      </c>
      <c r="H121" s="199">
        <v>766</v>
      </c>
      <c r="I121" s="224">
        <v>1.7022222222222223E-2</v>
      </c>
      <c r="J121" s="198">
        <v>215.75756799999999</v>
      </c>
      <c r="K121" s="224">
        <v>2.2050209205020921</v>
      </c>
      <c r="L121" s="199">
        <v>2272</v>
      </c>
      <c r="M121" s="224">
        <v>8.3640419821895979E-3</v>
      </c>
      <c r="N121" s="198">
        <v>181.21212121212099</v>
      </c>
      <c r="O121" s="199">
        <v>2446</v>
      </c>
      <c r="P121" s="224">
        <v>8.7213862939456606E-3</v>
      </c>
      <c r="Q121" s="198">
        <v>229.69696969696901</v>
      </c>
      <c r="R121" s="199">
        <v>2730</v>
      </c>
      <c r="S121" s="224">
        <v>8.5363718230938562E-3</v>
      </c>
      <c r="T121" s="198">
        <v>323.03030000000001</v>
      </c>
      <c r="U121" s="224">
        <v>0.20158450704225353</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2088</v>
      </c>
      <c r="B122" s="198">
        <v>66</v>
      </c>
      <c r="C122" s="224">
        <v>1.8626703920074507E-3</v>
      </c>
      <c r="D122" s="198">
        <v>35.757575757575701</v>
      </c>
      <c r="E122" s="198">
        <v>26</v>
      </c>
      <c r="F122" s="224">
        <v>6.702067329999484E-4</v>
      </c>
      <c r="G122" s="198">
        <v>19.393939393939299</v>
      </c>
      <c r="H122" s="198">
        <v>45</v>
      </c>
      <c r="I122" s="224">
        <v>1E-3</v>
      </c>
      <c r="J122" s="198">
        <v>23.030304000000001</v>
      </c>
      <c r="K122" s="224">
        <v>-0.31818181818181818</v>
      </c>
      <c r="L122" s="199">
        <v>917</v>
      </c>
      <c r="M122" s="224">
        <v>3.3758039162270514E-3</v>
      </c>
      <c r="N122" s="198">
        <v>165.45454545454501</v>
      </c>
      <c r="O122" s="199">
        <v>836</v>
      </c>
      <c r="P122" s="224">
        <v>2.9808172288383369E-3</v>
      </c>
      <c r="Q122" s="198">
        <v>149.69696969696901</v>
      </c>
      <c r="R122" s="199">
        <v>966</v>
      </c>
      <c r="S122" s="224">
        <v>3.0205623374024416E-3</v>
      </c>
      <c r="T122" s="198">
        <v>128.484848</v>
      </c>
      <c r="U122" s="224">
        <v>5.3435114503816793E-2</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2089</v>
      </c>
      <c r="B123" s="198">
        <v>159</v>
      </c>
      <c r="C123" s="224">
        <v>4.4873423080179498E-3</v>
      </c>
      <c r="D123" s="198">
        <v>49.090909090909101</v>
      </c>
      <c r="E123" s="198">
        <v>365</v>
      </c>
      <c r="F123" s="224">
        <v>9.4086714440377375E-3</v>
      </c>
      <c r="G123" s="198">
        <v>100</v>
      </c>
      <c r="H123" s="198">
        <v>266</v>
      </c>
      <c r="I123" s="224">
        <v>5.9111111111111109E-3</v>
      </c>
      <c r="J123" s="198">
        <v>67.878784199999998</v>
      </c>
      <c r="K123" s="224">
        <v>0.67295597484276726</v>
      </c>
      <c r="L123" s="199">
        <v>1442</v>
      </c>
      <c r="M123" s="224">
        <v>5.3085160820058978E-3</v>
      </c>
      <c r="N123" s="198">
        <v>158.18181818181799</v>
      </c>
      <c r="O123" s="199">
        <v>1287</v>
      </c>
      <c r="P123" s="224">
        <v>4.5888896812379659E-3</v>
      </c>
      <c r="Q123" s="198">
        <v>190.90909090909</v>
      </c>
      <c r="R123" s="199">
        <v>1722</v>
      </c>
      <c r="S123" s="224">
        <v>5.3844806884130476E-3</v>
      </c>
      <c r="T123" s="198">
        <v>263.03030000000001</v>
      </c>
      <c r="U123" s="224">
        <v>0.1941747572815534</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2090</v>
      </c>
      <c r="B124" s="198">
        <v>153</v>
      </c>
      <c r="C124" s="224">
        <v>4.3180086360172718E-3</v>
      </c>
      <c r="D124" s="198">
        <v>56.969696969696898</v>
      </c>
      <c r="E124" s="198">
        <v>309</v>
      </c>
      <c r="F124" s="224">
        <v>7.9651492498840019E-3</v>
      </c>
      <c r="G124" s="198">
        <v>88.484848484848399</v>
      </c>
      <c r="H124" s="198">
        <v>370</v>
      </c>
      <c r="I124" s="224">
        <v>8.2222222222222228E-3</v>
      </c>
      <c r="J124" s="198">
        <v>138.78787199999999</v>
      </c>
      <c r="K124" s="224">
        <v>1.4183006535947713</v>
      </c>
      <c r="L124" s="199">
        <v>1239</v>
      </c>
      <c r="M124" s="224">
        <v>4.5612007112380767E-3</v>
      </c>
      <c r="N124" s="198">
        <v>158.18181818181799</v>
      </c>
      <c r="O124" s="199">
        <v>1361</v>
      </c>
      <c r="P124" s="224">
        <v>4.8527419239820296E-3</v>
      </c>
      <c r="Q124" s="198">
        <v>192.12121212121201</v>
      </c>
      <c r="R124" s="199">
        <v>1794</v>
      </c>
      <c r="S124" s="224">
        <v>5.6096157694616768E-3</v>
      </c>
      <c r="T124" s="198">
        <v>227.878784</v>
      </c>
      <c r="U124" s="224">
        <v>0.44794188861985473</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2091</v>
      </c>
      <c r="B125" s="198">
        <v>151</v>
      </c>
      <c r="C125" s="224">
        <v>4.261564078683713E-3</v>
      </c>
      <c r="D125" s="198">
        <v>55.757575757575701</v>
      </c>
      <c r="E125" s="198">
        <v>160</v>
      </c>
      <c r="F125" s="224">
        <v>4.1243491261535288E-3</v>
      </c>
      <c r="G125" s="198">
        <v>52.121212121212103</v>
      </c>
      <c r="H125" s="198">
        <v>73</v>
      </c>
      <c r="I125" s="224">
        <v>1.6222222222222222E-3</v>
      </c>
      <c r="J125" s="198">
        <v>35.757576</v>
      </c>
      <c r="K125" s="224">
        <v>-0.51655629139072845</v>
      </c>
      <c r="L125" s="198">
        <v>761</v>
      </c>
      <c r="M125" s="224">
        <v>2.8015123012527657E-3</v>
      </c>
      <c r="N125" s="198">
        <v>117.575757575757</v>
      </c>
      <c r="O125" s="198">
        <v>959</v>
      </c>
      <c r="P125" s="224">
        <v>3.4193824431291448E-3</v>
      </c>
      <c r="Q125" s="198">
        <v>169.09090909090901</v>
      </c>
      <c r="R125" s="198">
        <v>642</v>
      </c>
      <c r="S125" s="224">
        <v>2.0074544726836102E-3</v>
      </c>
      <c r="T125" s="198">
        <v>131.515152</v>
      </c>
      <c r="U125" s="224">
        <v>-0.15637319316688567</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2092</v>
      </c>
      <c r="B126" s="198">
        <v>7</v>
      </c>
      <c r="C126" s="224">
        <v>1.9755595066745689E-4</v>
      </c>
      <c r="D126" s="198">
        <v>7.8787878787878798</v>
      </c>
      <c r="E126" s="198">
        <v>78</v>
      </c>
      <c r="F126" s="224">
        <v>2.0106201989998455E-3</v>
      </c>
      <c r="G126" s="198">
        <v>32.727272727272698</v>
      </c>
      <c r="H126" s="198">
        <v>94</v>
      </c>
      <c r="I126" s="224">
        <v>2.0888888888888888E-3</v>
      </c>
      <c r="J126" s="198">
        <v>38.181820000000002</v>
      </c>
      <c r="K126" s="224">
        <v>12.428571428571429</v>
      </c>
      <c r="L126" s="198">
        <v>650</v>
      </c>
      <c r="M126" s="224">
        <v>2.392881729059524E-3</v>
      </c>
      <c r="N126" s="198">
        <v>112.121212121212</v>
      </c>
      <c r="O126" s="198">
        <v>387</v>
      </c>
      <c r="P126" s="224">
        <v>1.3798759181344934E-3</v>
      </c>
      <c r="Q126" s="198">
        <v>82.424242424242394</v>
      </c>
      <c r="R126" s="198">
        <v>545</v>
      </c>
      <c r="S126" s="224">
        <v>1.7041474884930958E-3</v>
      </c>
      <c r="T126" s="198">
        <v>114.545456</v>
      </c>
      <c r="U126" s="224">
        <v>-0.16153846153846155</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2093</v>
      </c>
      <c r="B127" s="198">
        <v>246</v>
      </c>
      <c r="C127" s="224">
        <v>6.9426805520277704E-3</v>
      </c>
      <c r="D127" s="198">
        <v>86.6666666666666</v>
      </c>
      <c r="E127" s="198">
        <v>214</v>
      </c>
      <c r="F127" s="224">
        <v>5.5163169562303452E-3</v>
      </c>
      <c r="G127" s="198">
        <v>63.636363636363598</v>
      </c>
      <c r="H127" s="198">
        <v>118</v>
      </c>
      <c r="I127" s="224">
        <v>2.6222222222222224E-3</v>
      </c>
      <c r="J127" s="198">
        <v>56.969695999999999</v>
      </c>
      <c r="K127" s="224">
        <v>-0.52032520325203258</v>
      </c>
      <c r="L127" s="198">
        <v>1340</v>
      </c>
      <c r="M127" s="224">
        <v>4.9330177183688649E-3</v>
      </c>
      <c r="N127" s="198">
        <v>186.666666666666</v>
      </c>
      <c r="O127" s="199">
        <v>1433</v>
      </c>
      <c r="P127" s="224">
        <v>5.1094630250303075E-3</v>
      </c>
      <c r="Q127" s="198">
        <v>194.54545454545399</v>
      </c>
      <c r="R127" s="199">
        <v>914</v>
      </c>
      <c r="S127" s="224">
        <v>2.8579647788673202E-3</v>
      </c>
      <c r="T127" s="198">
        <v>149.69697600000001</v>
      </c>
      <c r="U127" s="224">
        <v>-0.31791044776119404</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2094</v>
      </c>
      <c r="B128" s="198">
        <v>55</v>
      </c>
      <c r="C128" s="224">
        <v>1.5522253266728756E-3</v>
      </c>
      <c r="D128" s="198">
        <v>28.484848484848399</v>
      </c>
      <c r="E128" s="198">
        <v>80</v>
      </c>
      <c r="F128" s="224">
        <v>2.0621745630767644E-3</v>
      </c>
      <c r="G128" s="198">
        <v>33.939393939393902</v>
      </c>
      <c r="H128" s="198">
        <v>199</v>
      </c>
      <c r="I128" s="224">
        <v>4.4222222222222224E-3</v>
      </c>
      <c r="J128" s="198">
        <v>98.181816100000006</v>
      </c>
      <c r="K128" s="224">
        <v>2.6181818181818182</v>
      </c>
      <c r="L128" s="198">
        <v>599</v>
      </c>
      <c r="M128" s="224">
        <v>2.2051325472410076E-3</v>
      </c>
      <c r="N128" s="198">
        <v>101.818181818181</v>
      </c>
      <c r="O128" s="198">
        <v>572</v>
      </c>
      <c r="P128" s="224">
        <v>2.0395065249946514E-3</v>
      </c>
      <c r="Q128" s="198">
        <v>99.393939393939405</v>
      </c>
      <c r="R128" s="198">
        <v>580</v>
      </c>
      <c r="S128" s="224">
        <v>1.813588152891735E-3</v>
      </c>
      <c r="T128" s="198">
        <v>124.848488</v>
      </c>
      <c r="U128" s="224">
        <v>-3.1719532554257093E-2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2095</v>
      </c>
      <c r="B129" s="198">
        <v>51</v>
      </c>
      <c r="C129" s="224">
        <v>1.4393362120057574E-3</v>
      </c>
      <c r="D129" s="198">
        <v>30.909090909090899</v>
      </c>
      <c r="E129" s="198">
        <v>47</v>
      </c>
      <c r="F129" s="224">
        <v>1.2115275558075992E-3</v>
      </c>
      <c r="G129" s="198">
        <v>22.424242424242401</v>
      </c>
      <c r="H129" s="198">
        <v>19</v>
      </c>
      <c r="I129" s="224">
        <v>4.2222222222222222E-4</v>
      </c>
      <c r="J129" s="198">
        <v>9.6969700000000003</v>
      </c>
      <c r="K129" s="224">
        <v>-0.62745098039215685</v>
      </c>
      <c r="L129" s="198">
        <v>179</v>
      </c>
      <c r="M129" s="224">
        <v>6.5896281461793043E-4</v>
      </c>
      <c r="N129" s="198">
        <v>58.181818181818201</v>
      </c>
      <c r="O129" s="198">
        <v>172</v>
      </c>
      <c r="P129" s="224">
        <v>6.1327818583755257E-4</v>
      </c>
      <c r="Q129" s="198">
        <v>52.121212121212103</v>
      </c>
      <c r="R129" s="198">
        <v>240</v>
      </c>
      <c r="S129" s="224">
        <v>7.5045027016209728E-4</v>
      </c>
      <c r="T129" s="198">
        <v>70.303030000000007</v>
      </c>
      <c r="U129" s="224">
        <v>0.34078212290502791</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2096</v>
      </c>
      <c r="B130" s="199">
        <v>273</v>
      </c>
      <c r="C130" s="224">
        <v>7.7046820760308188E-3</v>
      </c>
      <c r="D130" s="198">
        <v>92.121212121212096</v>
      </c>
      <c r="E130" s="199">
        <v>249</v>
      </c>
      <c r="F130" s="224">
        <v>6.4185183275764293E-3</v>
      </c>
      <c r="G130" s="198">
        <v>74.545454545454504</v>
      </c>
      <c r="H130" s="199">
        <v>251</v>
      </c>
      <c r="I130" s="224">
        <v>5.5777777777777779E-3</v>
      </c>
      <c r="J130" s="198">
        <v>72.727270000000004</v>
      </c>
      <c r="K130" s="224">
        <v>-8.0586080586080591E-2</v>
      </c>
      <c r="L130" s="199">
        <v>2474</v>
      </c>
      <c r="M130" s="224">
        <v>9.1076759964511724E-3</v>
      </c>
      <c r="N130" s="198">
        <v>235.75757575757501</v>
      </c>
      <c r="O130" s="199">
        <v>2424</v>
      </c>
      <c r="P130" s="224">
        <v>8.6429437352920201E-3</v>
      </c>
      <c r="Q130" s="198">
        <v>201.81818181818099</v>
      </c>
      <c r="R130" s="199">
        <v>2787</v>
      </c>
      <c r="S130" s="224">
        <v>8.714603762257354E-3</v>
      </c>
      <c r="T130" s="198">
        <v>280</v>
      </c>
      <c r="U130" s="224">
        <v>0.12651576394502828</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2097</v>
      </c>
      <c r="B131" s="198">
        <v>113</v>
      </c>
      <c r="C131" s="224">
        <v>3.1891174893460897E-3</v>
      </c>
      <c r="D131" s="198">
        <v>52.121212121212103</v>
      </c>
      <c r="E131" s="198">
        <v>79</v>
      </c>
      <c r="F131" s="224">
        <v>2.0363973810383048E-3</v>
      </c>
      <c r="G131" s="198">
        <v>46.6666666666666</v>
      </c>
      <c r="H131" s="198">
        <v>195</v>
      </c>
      <c r="I131" s="224">
        <v>4.3333333333333331E-3</v>
      </c>
      <c r="J131" s="198">
        <v>79.393936199999999</v>
      </c>
      <c r="K131" s="224">
        <v>0.72566371681415931</v>
      </c>
      <c r="L131" s="198">
        <v>438</v>
      </c>
      <c r="M131" s="224">
        <v>1.6124341497354944E-3</v>
      </c>
      <c r="N131" s="198">
        <v>79.393939393939405</v>
      </c>
      <c r="O131" s="198">
        <v>389</v>
      </c>
      <c r="P131" s="224">
        <v>1.3870070598302787E-3</v>
      </c>
      <c r="Q131" s="198">
        <v>81.818181818181799</v>
      </c>
      <c r="R131" s="198">
        <v>564</v>
      </c>
      <c r="S131" s="224">
        <v>1.7635581348809286E-3</v>
      </c>
      <c r="T131" s="198">
        <v>115.151512</v>
      </c>
      <c r="U131" s="224">
        <v>0.28767123287671231</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2102</v>
      </c>
      <c r="B132" s="199">
        <v>5460</v>
      </c>
      <c r="C132" s="224">
        <v>0.15409364152061639</v>
      </c>
      <c r="D132" s="198">
        <v>296.36363636363598</v>
      </c>
      <c r="E132" s="199">
        <v>6201</v>
      </c>
      <c r="F132" s="224">
        <v>0.1598443058204877</v>
      </c>
      <c r="G132" s="198">
        <v>367.87878787878702</v>
      </c>
      <c r="H132" s="199">
        <v>7294</v>
      </c>
      <c r="I132" s="224">
        <v>0.16208888888888889</v>
      </c>
      <c r="J132" s="198">
        <v>394.54544099999998</v>
      </c>
      <c r="K132" s="224">
        <v>0.33589743589743587</v>
      </c>
      <c r="L132" s="199">
        <v>41258</v>
      </c>
      <c r="M132" s="224">
        <v>0.1518854067346736</v>
      </c>
      <c r="N132" s="200">
        <v>1108.4848484848401</v>
      </c>
      <c r="O132" s="199">
        <v>46397</v>
      </c>
      <c r="P132" s="224">
        <v>0.1654317906296798</v>
      </c>
      <c r="Q132" s="200">
        <v>975.15151515151501</v>
      </c>
      <c r="R132" s="199">
        <v>57660</v>
      </c>
      <c r="S132" s="224">
        <v>0.18029567740644387</v>
      </c>
      <c r="T132" s="200">
        <v>1094.5454099999999</v>
      </c>
      <c r="U132" s="224">
        <v>0.39754714237238836</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2085</v>
      </c>
      <c r="B133" s="198">
        <v>72</v>
      </c>
      <c r="C133" s="224">
        <v>2.0320040640081278E-3</v>
      </c>
      <c r="D133" s="198">
        <v>41.818181818181799</v>
      </c>
      <c r="E133" s="198">
        <v>37</v>
      </c>
      <c r="F133" s="224">
        <v>9.5375573542300356E-4</v>
      </c>
      <c r="G133" s="198">
        <v>26.6666666666666</v>
      </c>
      <c r="H133" s="198">
        <v>16</v>
      </c>
      <c r="I133" s="224">
        <v>3.5555555555555557E-4</v>
      </c>
      <c r="J133" s="198">
        <v>10.909091</v>
      </c>
      <c r="K133" s="224">
        <v>-0.77777777777777779</v>
      </c>
      <c r="L133" s="199">
        <v>769</v>
      </c>
      <c r="M133" s="224">
        <v>2.8309631533027292E-3</v>
      </c>
      <c r="N133" s="198">
        <v>150.30303030303</v>
      </c>
      <c r="O133" s="199">
        <v>873</v>
      </c>
      <c r="P133" s="224">
        <v>3.1127433502103688E-3</v>
      </c>
      <c r="Q133" s="198">
        <v>115.757575757575</v>
      </c>
      <c r="R133" s="199">
        <v>791</v>
      </c>
      <c r="S133" s="224">
        <v>2.4733590154092456E-3</v>
      </c>
      <c r="T133" s="198">
        <v>144.24243200000001</v>
      </c>
      <c r="U133" s="224">
        <v>2.8608582574772431E-2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2086</v>
      </c>
      <c r="B134" s="198">
        <v>90</v>
      </c>
      <c r="C134" s="224">
        <v>2.5400050800101601E-3</v>
      </c>
      <c r="D134" s="198">
        <v>44.848484848484802</v>
      </c>
      <c r="E134" s="198">
        <v>116</v>
      </c>
      <c r="F134" s="224">
        <v>2.9901531164613086E-3</v>
      </c>
      <c r="G134" s="198">
        <v>50.303030303030297</v>
      </c>
      <c r="H134" s="198">
        <v>189</v>
      </c>
      <c r="I134" s="224">
        <v>4.1999999999999997E-3</v>
      </c>
      <c r="J134" s="198">
        <v>56.969695999999999</v>
      </c>
      <c r="K134" s="224">
        <v>1.1000000000000001</v>
      </c>
      <c r="L134" s="198">
        <v>898</v>
      </c>
      <c r="M134" s="224">
        <v>3.3058581426083883E-3</v>
      </c>
      <c r="N134" s="198">
        <v>146.666666666666</v>
      </c>
      <c r="O134" s="199">
        <v>1220</v>
      </c>
      <c r="P134" s="224">
        <v>4.3499964344291524E-3</v>
      </c>
      <c r="Q134" s="198">
        <v>170.30303030303</v>
      </c>
      <c r="R134" s="199">
        <v>1298</v>
      </c>
      <c r="S134" s="224">
        <v>4.0586852111266763E-3</v>
      </c>
      <c r="T134" s="198">
        <v>185.454544</v>
      </c>
      <c r="U134" s="224">
        <v>0.44543429844097998</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2087</v>
      </c>
      <c r="B135" s="199">
        <v>2119</v>
      </c>
      <c r="C135" s="224">
        <v>5.9803008494905878E-2</v>
      </c>
      <c r="D135" s="198">
        <v>210.90909090909</v>
      </c>
      <c r="E135" s="199">
        <v>2259</v>
      </c>
      <c r="F135" s="224">
        <v>5.8230654224880135E-2</v>
      </c>
      <c r="G135" s="198">
        <v>295.75757575757501</v>
      </c>
      <c r="H135" s="199">
        <v>1999</v>
      </c>
      <c r="I135" s="224">
        <v>4.4422222222222224E-2</v>
      </c>
      <c r="J135" s="198">
        <v>186.060608</v>
      </c>
      <c r="K135" s="224">
        <v>-5.6630486078338836E-2</v>
      </c>
      <c r="L135" s="199">
        <v>15871</v>
      </c>
      <c r="M135" s="224">
        <v>5.8426809110621085E-2</v>
      </c>
      <c r="N135" s="198">
        <v>700.60606060606005</v>
      </c>
      <c r="O135" s="199">
        <v>14703</v>
      </c>
      <c r="P135" s="224">
        <v>5.2424588176567068E-2</v>
      </c>
      <c r="Q135" s="198">
        <v>597.57575757575705</v>
      </c>
      <c r="R135" s="199">
        <v>16380</v>
      </c>
      <c r="S135" s="224">
        <v>5.121823093856314E-2</v>
      </c>
      <c r="T135" s="198">
        <v>757.57574499999998</v>
      </c>
      <c r="U135" s="224">
        <v>3.2071073026274335E-2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2088</v>
      </c>
      <c r="B136" s="199">
        <v>236</v>
      </c>
      <c r="C136" s="224">
        <v>6.6604577653599749E-3</v>
      </c>
      <c r="D136" s="198">
        <v>65.454545454545396</v>
      </c>
      <c r="E136" s="199">
        <v>492</v>
      </c>
      <c r="F136" s="224">
        <v>1.2682373562922102E-2</v>
      </c>
      <c r="G136" s="198">
        <v>116.969696969697</v>
      </c>
      <c r="H136" s="199">
        <v>465</v>
      </c>
      <c r="I136" s="224">
        <v>1.0333333333333333E-2</v>
      </c>
      <c r="J136" s="198">
        <v>110.909088</v>
      </c>
      <c r="K136" s="224">
        <v>0.97033898305084743</v>
      </c>
      <c r="L136" s="199">
        <v>3571</v>
      </c>
      <c r="M136" s="224">
        <v>1.3146124083802399E-2</v>
      </c>
      <c r="N136" s="198">
        <v>300.60606060606</v>
      </c>
      <c r="O136" s="199">
        <v>3834</v>
      </c>
      <c r="P136" s="224">
        <v>1.3670398630820795E-2</v>
      </c>
      <c r="Q136" s="198">
        <v>252.72727272727201</v>
      </c>
      <c r="R136" s="199">
        <v>3805</v>
      </c>
      <c r="S136" s="224">
        <v>1.1897763658194917E-2</v>
      </c>
      <c r="T136" s="198">
        <v>333.93939999999998</v>
      </c>
      <c r="U136" s="224">
        <v>6.5527863343601236E-2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2089</v>
      </c>
      <c r="B137" s="199">
        <v>747</v>
      </c>
      <c r="C137" s="224">
        <v>2.1082042164084328E-2</v>
      </c>
      <c r="D137" s="198">
        <v>132.72727272727201</v>
      </c>
      <c r="E137" s="199">
        <v>730</v>
      </c>
      <c r="F137" s="224">
        <v>1.8817342888075475E-2</v>
      </c>
      <c r="G137" s="198">
        <v>105.454545454545</v>
      </c>
      <c r="H137" s="199">
        <v>1159</v>
      </c>
      <c r="I137" s="224">
        <v>2.5755555555555556E-2</v>
      </c>
      <c r="J137" s="198">
        <v>156.96969999999999</v>
      </c>
      <c r="K137" s="224">
        <v>0.55153949129852742</v>
      </c>
      <c r="L137" s="199">
        <v>3660</v>
      </c>
      <c r="M137" s="224">
        <v>1.3473764812858242E-2</v>
      </c>
      <c r="N137" s="198">
        <v>243.636363636363</v>
      </c>
      <c r="O137" s="199">
        <v>5975</v>
      </c>
      <c r="P137" s="224">
        <v>2.1304285816159167E-2</v>
      </c>
      <c r="Q137" s="198">
        <v>399.39393939393898</v>
      </c>
      <c r="R137" s="199">
        <v>9410</v>
      </c>
      <c r="S137" s="224">
        <v>2.9423904342605563E-2</v>
      </c>
      <c r="T137" s="198">
        <v>535.75756799999999</v>
      </c>
      <c r="U137" s="224">
        <v>1.5710382513661203</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2090</v>
      </c>
      <c r="B138" s="199">
        <v>1329</v>
      </c>
      <c r="C138" s="224">
        <v>3.7507408348150029E-2</v>
      </c>
      <c r="D138" s="198">
        <v>180</v>
      </c>
      <c r="E138" s="199">
        <v>1287</v>
      </c>
      <c r="F138" s="224">
        <v>3.3175233283497446E-2</v>
      </c>
      <c r="G138" s="198">
        <v>178.78787878787799</v>
      </c>
      <c r="H138" s="199">
        <v>2087</v>
      </c>
      <c r="I138" s="224">
        <v>4.6377777777777775E-2</v>
      </c>
      <c r="J138" s="198">
        <v>245.454544</v>
      </c>
      <c r="K138" s="224">
        <v>0.57035364936042132</v>
      </c>
      <c r="L138" s="199">
        <v>9510</v>
      </c>
      <c r="M138" s="224">
        <v>3.5009700374393958E-2</v>
      </c>
      <c r="N138" s="198">
        <v>505.45454545454498</v>
      </c>
      <c r="O138" s="199">
        <v>11927</v>
      </c>
      <c r="P138" s="224">
        <v>4.2526563502816798E-2</v>
      </c>
      <c r="Q138" s="198">
        <v>571.51515151515105</v>
      </c>
      <c r="R138" s="199">
        <v>17349</v>
      </c>
      <c r="S138" s="224">
        <v>5.4248173904342605E-2</v>
      </c>
      <c r="T138" s="198">
        <v>643.03030000000001</v>
      </c>
      <c r="U138" s="224">
        <v>0.82429022082018932</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2091</v>
      </c>
      <c r="B139" s="198">
        <v>106</v>
      </c>
      <c r="C139" s="224">
        <v>2.9915615386786327E-3</v>
      </c>
      <c r="D139" s="198">
        <v>58.787878787878803</v>
      </c>
      <c r="E139" s="198">
        <v>17</v>
      </c>
      <c r="F139" s="224">
        <v>4.3821209465381246E-4</v>
      </c>
      <c r="G139" s="198">
        <v>10.909090909090899</v>
      </c>
      <c r="H139" s="198">
        <v>124</v>
      </c>
      <c r="I139" s="224">
        <v>2.7555555555555554E-3</v>
      </c>
      <c r="J139" s="198">
        <v>56.363636</v>
      </c>
      <c r="K139" s="224">
        <v>0.16981132075471697</v>
      </c>
      <c r="L139" s="198">
        <v>345</v>
      </c>
      <c r="M139" s="224">
        <v>1.2700679946546704E-3</v>
      </c>
      <c r="N139" s="198">
        <v>101.818181818181</v>
      </c>
      <c r="O139" s="198">
        <v>252</v>
      </c>
      <c r="P139" s="224">
        <v>8.9852385366897246E-4</v>
      </c>
      <c r="Q139" s="198">
        <v>62.424242424242401</v>
      </c>
      <c r="R139" s="198">
        <v>168</v>
      </c>
      <c r="S139" s="224">
        <v>5.253151891134681E-4</v>
      </c>
      <c r="T139" s="198">
        <v>66.666664100000006</v>
      </c>
      <c r="U139" s="224">
        <v>-0.5130434782608696</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2092</v>
      </c>
      <c r="B140" s="198">
        <v>33</v>
      </c>
      <c r="C140" s="224">
        <v>9.3133519600372533E-4</v>
      </c>
      <c r="D140" s="198">
        <v>19.393939393939299</v>
      </c>
      <c r="E140" s="198">
        <v>37</v>
      </c>
      <c r="F140" s="224">
        <v>9.5375573542300356E-4</v>
      </c>
      <c r="G140" s="198">
        <v>23.636363636363601</v>
      </c>
      <c r="H140" s="198">
        <v>34</v>
      </c>
      <c r="I140" s="224">
        <v>7.5555555555555554E-4</v>
      </c>
      <c r="J140" s="198">
        <v>30.909089999999999</v>
      </c>
      <c r="K140" s="224">
        <v>3.0303030303030304E-2</v>
      </c>
      <c r="L140" s="198">
        <v>254</v>
      </c>
      <c r="M140" s="224">
        <v>9.3506455258633703E-4</v>
      </c>
      <c r="N140" s="198">
        <v>58.181818181818201</v>
      </c>
      <c r="O140" s="198">
        <v>280</v>
      </c>
      <c r="P140" s="224">
        <v>9.9835983740996937E-4</v>
      </c>
      <c r="Q140" s="198">
        <v>109.09090909090899</v>
      </c>
      <c r="R140" s="198">
        <v>416</v>
      </c>
      <c r="S140" s="224">
        <v>1.3007804682809686E-3</v>
      </c>
      <c r="T140" s="198">
        <v>123.63636</v>
      </c>
      <c r="U140" s="224">
        <v>0.63779527559055116</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2093</v>
      </c>
      <c r="B141" s="199">
        <v>312</v>
      </c>
      <c r="C141" s="224">
        <v>8.8053509440352215E-3</v>
      </c>
      <c r="D141" s="198">
        <v>72.727272727272705</v>
      </c>
      <c r="E141" s="199">
        <v>686</v>
      </c>
      <c r="F141" s="224">
        <v>1.7683146878383255E-2</v>
      </c>
      <c r="G141" s="198">
        <v>146.666666666666</v>
      </c>
      <c r="H141" s="199">
        <v>460</v>
      </c>
      <c r="I141" s="224">
        <v>1.0222222222222223E-2</v>
      </c>
      <c r="J141" s="198">
        <v>136.96969999999999</v>
      </c>
      <c r="K141" s="224">
        <v>0.47435897435897434</v>
      </c>
      <c r="L141" s="199">
        <v>2237</v>
      </c>
      <c r="M141" s="224">
        <v>8.2351945044710079E-3</v>
      </c>
      <c r="N141" s="198">
        <v>192.12121212121201</v>
      </c>
      <c r="O141" s="199">
        <v>2909</v>
      </c>
      <c r="P141" s="224">
        <v>1.0372245596520002E-2</v>
      </c>
      <c r="Q141" s="198">
        <v>253.93939393939399</v>
      </c>
      <c r="R141" s="199">
        <v>3292</v>
      </c>
      <c r="S141" s="224">
        <v>1.0293676205723435E-2</v>
      </c>
      <c r="T141" s="198">
        <v>356.96969999999999</v>
      </c>
      <c r="U141" s="224">
        <v>0.47161376843987485</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2094</v>
      </c>
      <c r="B142" s="198">
        <v>197</v>
      </c>
      <c r="C142" s="224">
        <v>5.5597888973555722E-3</v>
      </c>
      <c r="D142" s="198">
        <v>66.6666666666666</v>
      </c>
      <c r="E142" s="198">
        <v>212</v>
      </c>
      <c r="F142" s="224">
        <v>5.4647625921534259E-3</v>
      </c>
      <c r="G142" s="198">
        <v>65.454545454545396</v>
      </c>
      <c r="H142" s="198">
        <v>245</v>
      </c>
      <c r="I142" s="224">
        <v>5.4444444444444445E-3</v>
      </c>
      <c r="J142" s="198">
        <v>121.21212</v>
      </c>
      <c r="K142" s="224">
        <v>0.24365482233502539</v>
      </c>
      <c r="L142" s="199">
        <v>964</v>
      </c>
      <c r="M142" s="224">
        <v>3.5488276720205859E-3</v>
      </c>
      <c r="N142" s="198">
        <v>148.48484848484799</v>
      </c>
      <c r="O142" s="199">
        <v>1106</v>
      </c>
      <c r="P142" s="224">
        <v>3.9435213577693785E-3</v>
      </c>
      <c r="Q142" s="198">
        <v>140.60606060606</v>
      </c>
      <c r="R142" s="199">
        <v>1009</v>
      </c>
      <c r="S142" s="224">
        <v>3.1550180108064841E-3</v>
      </c>
      <c r="T142" s="198">
        <v>163.636368</v>
      </c>
      <c r="U142" s="224">
        <v>4.6680497925311204E-2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2095</v>
      </c>
      <c r="B143" s="198">
        <v>33</v>
      </c>
      <c r="C143" s="224">
        <v>9.3133519600372533E-4</v>
      </c>
      <c r="D143" s="198">
        <v>18.7878787878787</v>
      </c>
      <c r="E143" s="198">
        <v>59</v>
      </c>
      <c r="F143" s="224">
        <v>1.5208537402691138E-3</v>
      </c>
      <c r="G143" s="198">
        <v>24.848484848484802</v>
      </c>
      <c r="H143" s="198">
        <v>173</v>
      </c>
      <c r="I143" s="224">
        <v>3.8444444444444446E-3</v>
      </c>
      <c r="J143" s="198">
        <v>82.424239999999998</v>
      </c>
      <c r="K143" s="224">
        <v>4.2424242424242422</v>
      </c>
      <c r="L143" s="199">
        <v>618</v>
      </c>
      <c r="M143" s="224">
        <v>2.2750783208596703E-3</v>
      </c>
      <c r="N143" s="198">
        <v>120</v>
      </c>
      <c r="O143" s="199">
        <v>718</v>
      </c>
      <c r="P143" s="224">
        <v>2.5600798687869927E-3</v>
      </c>
      <c r="Q143" s="198">
        <v>153.333333333333</v>
      </c>
      <c r="R143" s="199">
        <v>1025</v>
      </c>
      <c r="S143" s="224">
        <v>3.2050480288172904E-3</v>
      </c>
      <c r="T143" s="198">
        <v>152.72728000000001</v>
      </c>
      <c r="U143" s="224">
        <v>0.65857605177993528</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2096</v>
      </c>
      <c r="B144" s="199">
        <v>163</v>
      </c>
      <c r="C144" s="224">
        <v>4.6002314226850673E-3</v>
      </c>
      <c r="D144" s="198">
        <v>43.636363636363598</v>
      </c>
      <c r="E144" s="199">
        <v>194</v>
      </c>
      <c r="F144" s="224">
        <v>5.0007733154611538E-3</v>
      </c>
      <c r="G144" s="198">
        <v>67.272727272727195</v>
      </c>
      <c r="H144" s="199">
        <v>279</v>
      </c>
      <c r="I144" s="224">
        <v>6.1999999999999998E-3</v>
      </c>
      <c r="J144" s="198">
        <v>117.57576</v>
      </c>
      <c r="K144" s="224">
        <v>0.71165644171779141</v>
      </c>
      <c r="L144" s="199">
        <v>1921</v>
      </c>
      <c r="M144" s="224">
        <v>7.0718858484974546E-3</v>
      </c>
      <c r="N144" s="198">
        <v>196.363636363636</v>
      </c>
      <c r="O144" s="199">
        <v>1920</v>
      </c>
      <c r="P144" s="224">
        <v>6.8458960279540754E-3</v>
      </c>
      <c r="Q144" s="198">
        <v>178.78787878787799</v>
      </c>
      <c r="R144" s="199">
        <v>2169</v>
      </c>
      <c r="S144" s="224">
        <v>6.782194316589954E-3</v>
      </c>
      <c r="T144" s="198">
        <v>232.72728000000001</v>
      </c>
      <c r="U144" s="224">
        <v>0.1290994273815721</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2097</v>
      </c>
      <c r="B145" s="198">
        <v>23</v>
      </c>
      <c r="C145" s="224">
        <v>6.4911240933592982E-4</v>
      </c>
      <c r="D145" s="198">
        <v>15.757575757575699</v>
      </c>
      <c r="E145" s="198">
        <v>75</v>
      </c>
      <c r="F145" s="224">
        <v>1.9332886528844666E-3</v>
      </c>
      <c r="G145" s="198">
        <v>39.393939393939398</v>
      </c>
      <c r="H145" s="198">
        <v>64</v>
      </c>
      <c r="I145" s="224">
        <v>1.4222222222222223E-3</v>
      </c>
      <c r="J145" s="198">
        <v>35.151516000000001</v>
      </c>
      <c r="K145" s="224">
        <v>1.7826086956521738</v>
      </c>
      <c r="L145" s="198">
        <v>640</v>
      </c>
      <c r="M145" s="224">
        <v>2.3560681639970696E-3</v>
      </c>
      <c r="N145" s="198">
        <v>103.636363636363</v>
      </c>
      <c r="O145" s="198">
        <v>680</v>
      </c>
      <c r="P145" s="224">
        <v>2.4245881765670683E-3</v>
      </c>
      <c r="Q145" s="198">
        <v>107.272727272727</v>
      </c>
      <c r="R145" s="198">
        <v>548</v>
      </c>
      <c r="S145" s="224">
        <v>1.7135281168701221E-3</v>
      </c>
      <c r="T145" s="198">
        <v>112.727272</v>
      </c>
      <c r="U145" s="224">
        <v>-0.14374999999999999</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2070</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 width="13.21875" bestFit="1" customWidth="1"/>
    <col min="3" max="9" width="12" customWidth="1"/>
    <col min="10" max="10" width="13.21875" bestFit="1" customWidth="1"/>
    <col min="11" max="25" width="12" customWidth="1"/>
  </cols>
  <sheetData>
    <row r="1" spans="1:25" ht="36" customHeight="1" x14ac:dyDescent="0.3">
      <c r="B1" s="370" t="s">
        <v>2435</v>
      </c>
      <c r="C1" s="370"/>
      <c r="D1" s="370"/>
      <c r="E1" s="370"/>
      <c r="F1" s="370"/>
      <c r="G1" s="370"/>
    </row>
    <row r="2" spans="1:25" ht="36" customHeight="1" x14ac:dyDescent="0.3">
      <c r="A2" t="s">
        <v>170</v>
      </c>
      <c r="B2" s="372" t="str">
        <f>Population!B3</f>
        <v>City of Tracy</v>
      </c>
      <c r="C2" s="372"/>
      <c r="D2" s="372"/>
      <c r="E2" s="372"/>
      <c r="F2" s="372"/>
      <c r="G2" s="372"/>
      <c r="H2" s="372"/>
      <c r="I2" s="372"/>
      <c r="J2" s="372" t="str">
        <f>Population!B4</f>
        <v>San Joaquin County</v>
      </c>
      <c r="K2" s="372"/>
      <c r="L2" s="372"/>
      <c r="M2" s="372"/>
      <c r="N2" s="372"/>
      <c r="O2" s="372"/>
      <c r="P2" s="372"/>
      <c r="Q2" s="372"/>
      <c r="R2" s="372" t="s">
        <v>171</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2436</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1668</v>
      </c>
      <c r="C5" s="216"/>
      <c r="D5" s="216" t="s">
        <v>1669</v>
      </c>
      <c r="E5" s="216"/>
      <c r="F5" s="216" t="s">
        <v>1670</v>
      </c>
      <c r="G5" s="216"/>
      <c r="H5" s="216" t="s">
        <v>1671</v>
      </c>
      <c r="I5" s="216"/>
      <c r="J5" s="216" t="s">
        <v>1668</v>
      </c>
      <c r="K5" s="216"/>
      <c r="L5" s="216" t="s">
        <v>1669</v>
      </c>
      <c r="M5" s="216"/>
      <c r="N5" s="216" t="s">
        <v>1670</v>
      </c>
      <c r="O5" s="216"/>
      <c r="P5" s="216" t="s">
        <v>1671</v>
      </c>
      <c r="Q5" s="216"/>
      <c r="R5" s="216" t="s">
        <v>1668</v>
      </c>
      <c r="S5" s="216"/>
      <c r="T5" s="216" t="s">
        <v>1669</v>
      </c>
      <c r="U5" s="216"/>
      <c r="V5" s="216" t="s">
        <v>1670</v>
      </c>
      <c r="W5" s="216"/>
      <c r="X5" s="216" t="s">
        <v>1671</v>
      </c>
      <c r="Y5" s="216"/>
    </row>
    <row r="6" spans="1:25" ht="14.4" x14ac:dyDescent="0.3">
      <c r="A6" t="s">
        <v>1667</v>
      </c>
      <c r="B6" s="2">
        <v>597</v>
      </c>
      <c r="C6" t="s">
        <v>170</v>
      </c>
      <c r="D6" s="2">
        <v>8</v>
      </c>
      <c r="E6" t="s">
        <v>170</v>
      </c>
      <c r="F6" s="2">
        <v>0</v>
      </c>
      <c r="G6" t="s">
        <v>170</v>
      </c>
      <c r="H6" s="2">
        <v>8</v>
      </c>
      <c r="I6" t="s">
        <v>170</v>
      </c>
      <c r="J6" s="2">
        <v>2628</v>
      </c>
      <c r="K6" t="s">
        <v>170</v>
      </c>
      <c r="L6" s="2">
        <v>9</v>
      </c>
      <c r="M6" t="s">
        <v>170</v>
      </c>
      <c r="N6" s="2">
        <v>9</v>
      </c>
      <c r="O6" t="s">
        <v>170</v>
      </c>
      <c r="P6" s="2">
        <v>36</v>
      </c>
      <c r="Q6" t="s">
        <v>170</v>
      </c>
      <c r="R6" s="2">
        <v>56085</v>
      </c>
      <c r="S6" t="s">
        <v>170</v>
      </c>
      <c r="T6" s="2">
        <v>1210</v>
      </c>
      <c r="U6" t="s">
        <v>170</v>
      </c>
      <c r="V6" s="2">
        <v>470</v>
      </c>
      <c r="W6" t="s">
        <v>170</v>
      </c>
      <c r="X6" s="2">
        <v>1512</v>
      </c>
      <c r="Y6" t="s">
        <v>170</v>
      </c>
    </row>
    <row r="7" spans="1:25" ht="14.4" x14ac:dyDescent="0.3">
      <c r="A7" t="s">
        <v>2437</v>
      </c>
      <c r="B7" s="2">
        <v>597</v>
      </c>
      <c r="C7" t="s">
        <v>170</v>
      </c>
      <c r="D7" s="2">
        <v>16</v>
      </c>
      <c r="E7" t="s">
        <v>170</v>
      </c>
      <c r="F7" s="2">
        <v>0</v>
      </c>
      <c r="G7" t="s">
        <v>170</v>
      </c>
      <c r="H7" s="2">
        <v>208</v>
      </c>
      <c r="I7" t="s">
        <v>170</v>
      </c>
      <c r="J7" s="2">
        <v>2628</v>
      </c>
      <c r="K7" t="s">
        <v>170</v>
      </c>
      <c r="L7" s="2">
        <v>18</v>
      </c>
      <c r="M7" t="s">
        <v>170</v>
      </c>
      <c r="N7" s="2">
        <v>27</v>
      </c>
      <c r="O7" t="s">
        <v>170</v>
      </c>
      <c r="P7" s="2">
        <v>826</v>
      </c>
      <c r="Q7" t="s">
        <v>170</v>
      </c>
      <c r="R7" s="2">
        <v>56085</v>
      </c>
      <c r="S7" t="s">
        <v>170</v>
      </c>
      <c r="T7" s="2">
        <v>2420</v>
      </c>
      <c r="U7" t="s">
        <v>170</v>
      </c>
      <c r="V7" s="2">
        <v>1623</v>
      </c>
      <c r="W7" t="s">
        <v>170</v>
      </c>
      <c r="X7" s="2">
        <v>46005</v>
      </c>
      <c r="Y7" t="s">
        <v>170</v>
      </c>
    </row>
    <row r="8" spans="1:25" ht="14.4" x14ac:dyDescent="0.3">
      <c r="A8" t="s">
        <v>2438</v>
      </c>
      <c r="B8" s="15">
        <v>165927251</v>
      </c>
      <c r="C8" t="s">
        <v>170</v>
      </c>
      <c r="D8" s="15">
        <v>2718792</v>
      </c>
      <c r="E8" t="s">
        <v>170</v>
      </c>
      <c r="F8" s="15">
        <v>0</v>
      </c>
      <c r="G8" t="s">
        <v>170</v>
      </c>
      <c r="H8" s="15">
        <v>7574595</v>
      </c>
      <c r="I8" t="s">
        <v>170</v>
      </c>
      <c r="J8" s="15">
        <v>807128982</v>
      </c>
      <c r="K8" t="s">
        <v>170</v>
      </c>
      <c r="L8" s="15">
        <v>2738792</v>
      </c>
      <c r="M8" t="s">
        <v>170</v>
      </c>
      <c r="N8" s="15">
        <v>1835796</v>
      </c>
      <c r="O8" t="s">
        <v>170</v>
      </c>
      <c r="P8" s="15">
        <v>91199112</v>
      </c>
      <c r="Q8" t="s">
        <v>170</v>
      </c>
      <c r="R8" s="15">
        <v>16660377</v>
      </c>
      <c r="S8" t="s">
        <v>170</v>
      </c>
      <c r="T8" s="15">
        <v>480472</v>
      </c>
      <c r="U8" t="s">
        <v>170</v>
      </c>
      <c r="V8" s="15">
        <v>291986</v>
      </c>
      <c r="W8" t="s">
        <v>170</v>
      </c>
      <c r="X8" s="15">
        <v>8150225</v>
      </c>
      <c r="Y8" t="s">
        <v>170</v>
      </c>
    </row>
    <row r="9" spans="1:25" ht="14.4" x14ac:dyDescent="0.3">
      <c r="A9" t="s">
        <v>2439</v>
      </c>
      <c r="B9" s="15">
        <v>277935.09380234504</v>
      </c>
      <c r="C9" t="s">
        <v>170</v>
      </c>
      <c r="D9" s="15">
        <v>339849</v>
      </c>
      <c r="E9" t="s">
        <v>170</v>
      </c>
      <c r="F9" s="15" t="s">
        <v>170</v>
      </c>
      <c r="G9" t="s">
        <v>170</v>
      </c>
      <c r="H9" s="15">
        <v>946824.375</v>
      </c>
      <c r="I9" t="s">
        <v>170</v>
      </c>
      <c r="J9" s="15">
        <v>307126.70547945204</v>
      </c>
      <c r="K9" t="s">
        <v>170</v>
      </c>
      <c r="L9" s="15">
        <v>304310.22222222225</v>
      </c>
      <c r="M9" t="s">
        <v>170</v>
      </c>
      <c r="N9" s="15">
        <v>203977.33333333334</v>
      </c>
      <c r="O9" t="s">
        <v>170</v>
      </c>
      <c r="P9" s="15">
        <v>2533308.6666666665</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2235</v>
      </c>
    </row>
    <row r="16" spans="1:25" ht="36" customHeight="1" x14ac:dyDescent="0.3">
      <c r="A16" s="183" t="s">
        <v>2236</v>
      </c>
    </row>
    <row r="17" spans="1:1" ht="14.4" x14ac:dyDescent="0.3">
      <c r="A17" s="184" t="s">
        <v>2440</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2023-01-20T20:13:10Z</dcterms:modified>
  <cp:category/>
  <cp:contentStatus/>
</cp:coreProperties>
</file>